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05" windowWidth="15360" windowHeight="7890" tabRatio="775" firstSheet="6" activeTab="6"/>
  </bookViews>
  <sheets>
    <sheet name="Scenarios" sheetId="16" r:id="rId1"/>
    <sheet name="Customers class and state" sheetId="9" r:id="rId2"/>
    <sheet name="Pre-dsm tables" sheetId="5" r:id="rId3"/>
    <sheet name="Post DSM by class and state" sheetId="6" r:id="rId4"/>
    <sheet name="2013 IRP Post DSM" sheetId="12" state="hidden" r:id="rId5"/>
    <sheet name="Cust by class and state" sheetId="14" r:id="rId6"/>
    <sheet name="UPC by class and state Hist" sheetId="13" r:id="rId7"/>
  </sheets>
  <definedNames>
    <definedName name="_xlnm.Print_Area" localSheetId="2">'Pre-dsm tables'!$A$2:$Z$88</definedName>
  </definedNames>
  <calcPr calcId="152511"/>
</workbook>
</file>

<file path=xl/calcChain.xml><?xml version="1.0" encoding="utf-8"?>
<calcChain xmlns="http://schemas.openxmlformats.org/spreadsheetml/2006/main">
  <c r="V209" i="5" l="1"/>
  <c r="U209" i="5"/>
  <c r="R80" i="14" l="1"/>
  <c r="S241" i="5" l="1"/>
  <c r="L46" i="14" l="1"/>
  <c r="R94" i="14"/>
  <c r="R92" i="14"/>
  <c r="R90" i="14"/>
  <c r="R88" i="14"/>
  <c r="R86" i="14"/>
  <c r="I78" i="14"/>
  <c r="H78" i="14"/>
  <c r="F78" i="14"/>
  <c r="D78" i="14"/>
  <c r="I77" i="14"/>
  <c r="H77" i="14"/>
  <c r="G77" i="14"/>
  <c r="D77" i="14"/>
  <c r="I76" i="14"/>
  <c r="F76" i="14"/>
  <c r="I75" i="14"/>
  <c r="H75" i="14"/>
  <c r="G75" i="14"/>
  <c r="F75" i="14"/>
  <c r="E75" i="14"/>
  <c r="D75" i="14"/>
  <c r="I74" i="14"/>
  <c r="H74" i="14"/>
  <c r="F74" i="14"/>
  <c r="D74" i="14"/>
  <c r="I73" i="14"/>
  <c r="H73" i="14"/>
  <c r="G73" i="14"/>
  <c r="D73" i="14"/>
  <c r="I72" i="14"/>
  <c r="F72" i="14"/>
  <c r="I71" i="14"/>
  <c r="H71" i="14"/>
  <c r="G71" i="14"/>
  <c r="F71" i="14"/>
  <c r="E71" i="14"/>
  <c r="D71" i="14"/>
  <c r="I70" i="14"/>
  <c r="H70" i="14"/>
  <c r="F70" i="14"/>
  <c r="D70" i="14"/>
  <c r="I69" i="14"/>
  <c r="H69" i="14"/>
  <c r="G69" i="14"/>
  <c r="D69" i="14"/>
  <c r="C31" i="14"/>
  <c r="C46" i="14"/>
  <c r="N78" i="14"/>
  <c r="Q77" i="14"/>
  <c r="M77" i="14"/>
  <c r="N74" i="14"/>
  <c r="Q73" i="14"/>
  <c r="M73" i="14"/>
  <c r="N70" i="14"/>
  <c r="Q69" i="14"/>
  <c r="M69" i="14"/>
  <c r="C31" i="6"/>
  <c r="B245" i="5"/>
  <c r="B243" i="5"/>
  <c r="B240" i="5"/>
  <c r="B239" i="5"/>
  <c r="B246" i="5"/>
  <c r="B244" i="5"/>
  <c r="B242" i="5"/>
  <c r="B241" i="5"/>
  <c r="J219" i="5"/>
  <c r="I219" i="5"/>
  <c r="H219" i="5"/>
  <c r="G219" i="5"/>
  <c r="F219" i="5"/>
  <c r="E219" i="5"/>
  <c r="D219" i="5"/>
  <c r="J218" i="5"/>
  <c r="I218" i="5"/>
  <c r="H218" i="5"/>
  <c r="G218" i="5"/>
  <c r="F218" i="5"/>
  <c r="E218" i="5"/>
  <c r="D218" i="5"/>
  <c r="J217" i="5"/>
  <c r="I217" i="5"/>
  <c r="H217" i="5"/>
  <c r="G217" i="5"/>
  <c r="F217" i="5"/>
  <c r="E217" i="5"/>
  <c r="D217" i="5"/>
  <c r="J216" i="5"/>
  <c r="I216" i="5"/>
  <c r="H216" i="5"/>
  <c r="G216" i="5"/>
  <c r="F216" i="5"/>
  <c r="E216" i="5"/>
  <c r="D216" i="5"/>
  <c r="J215" i="5"/>
  <c r="I215" i="5"/>
  <c r="H215" i="5"/>
  <c r="G215" i="5"/>
  <c r="F215" i="5"/>
  <c r="E215" i="5"/>
  <c r="D215" i="5"/>
  <c r="J214" i="5"/>
  <c r="I214" i="5"/>
  <c r="H214" i="5"/>
  <c r="G214" i="5"/>
  <c r="F214" i="5"/>
  <c r="E214" i="5"/>
  <c r="D214" i="5"/>
  <c r="J213" i="5"/>
  <c r="I213" i="5"/>
  <c r="H213" i="5"/>
  <c r="G213" i="5"/>
  <c r="F213" i="5"/>
  <c r="E213" i="5"/>
  <c r="D213" i="5"/>
  <c r="J212" i="5"/>
  <c r="I212" i="5"/>
  <c r="H212" i="5"/>
  <c r="G212" i="5"/>
  <c r="F212" i="5"/>
  <c r="E212" i="5"/>
  <c r="D212" i="5"/>
  <c r="J211" i="5"/>
  <c r="I211" i="5"/>
  <c r="H211" i="5"/>
  <c r="G211" i="5"/>
  <c r="F211" i="5"/>
  <c r="E211" i="5"/>
  <c r="D211" i="5"/>
  <c r="J210" i="5"/>
  <c r="I210" i="5"/>
  <c r="H210" i="5"/>
  <c r="G210" i="5"/>
  <c r="F210" i="5"/>
  <c r="E210" i="5"/>
  <c r="D210" i="5"/>
  <c r="B210" i="5"/>
  <c r="L60" i="9"/>
  <c r="L59" i="9"/>
  <c r="L58" i="9"/>
  <c r="L57" i="9"/>
  <c r="L56" i="9"/>
  <c r="L55" i="9"/>
  <c r="L54" i="9"/>
  <c r="L53" i="9"/>
  <c r="L52" i="9"/>
  <c r="L51" i="9"/>
  <c r="C15" i="9"/>
  <c r="O69" i="14" l="1"/>
  <c r="P70" i="14"/>
  <c r="M71" i="14"/>
  <c r="Q71" i="14"/>
  <c r="N72" i="14"/>
  <c r="O73" i="14"/>
  <c r="P74" i="14"/>
  <c r="M75" i="14"/>
  <c r="Q75" i="14"/>
  <c r="N76" i="14"/>
  <c r="O77" i="14"/>
  <c r="P78" i="14"/>
  <c r="L52" i="6"/>
  <c r="L56" i="6"/>
  <c r="L60" i="6"/>
  <c r="C210" i="5"/>
  <c r="L51" i="6"/>
  <c r="L55" i="6"/>
  <c r="L59" i="6"/>
  <c r="C31" i="9"/>
  <c r="C15" i="6"/>
  <c r="L54" i="6"/>
  <c r="L58" i="6"/>
  <c r="O71" i="14"/>
  <c r="O87" i="14" s="1"/>
  <c r="P72" i="14"/>
  <c r="O75" i="14"/>
  <c r="O91" i="14" s="1"/>
  <c r="P76" i="14"/>
  <c r="E69" i="14"/>
  <c r="D72" i="14"/>
  <c r="D80" i="14" s="1"/>
  <c r="H72" i="14"/>
  <c r="H80" i="14" s="1"/>
  <c r="E73" i="14"/>
  <c r="D76" i="14"/>
  <c r="H76" i="14"/>
  <c r="Q92" i="14" s="1"/>
  <c r="E77" i="14"/>
  <c r="J77" i="14" s="1"/>
  <c r="B235" i="5"/>
  <c r="L53" i="6"/>
  <c r="L57" i="6"/>
  <c r="F69" i="14"/>
  <c r="O85" i="14" s="1"/>
  <c r="F73" i="14"/>
  <c r="J73" i="14" s="1"/>
  <c r="F77" i="14"/>
  <c r="C62" i="9"/>
  <c r="C46" i="9"/>
  <c r="C238" i="5"/>
  <c r="Q210" i="5"/>
  <c r="N85" i="14"/>
  <c r="R85" i="14"/>
  <c r="R87" i="14"/>
  <c r="R89" i="14"/>
  <c r="R91" i="14"/>
  <c r="R93" i="14"/>
  <c r="N69" i="14"/>
  <c r="O70" i="14"/>
  <c r="O86" i="14" s="1"/>
  <c r="P71" i="14"/>
  <c r="P87" i="14" s="1"/>
  <c r="M72" i="14"/>
  <c r="Q72" i="14"/>
  <c r="N73" i="14"/>
  <c r="N89" i="14" s="1"/>
  <c r="O74" i="14"/>
  <c r="O90" i="14" s="1"/>
  <c r="P75" i="14"/>
  <c r="P91" i="14" s="1"/>
  <c r="M76" i="14"/>
  <c r="Q76" i="14"/>
  <c r="N77" i="14"/>
  <c r="O78" i="14"/>
  <c r="O94" i="14" s="1"/>
  <c r="L15" i="14"/>
  <c r="E70" i="14"/>
  <c r="N86" i="14" s="1"/>
  <c r="G72" i="14"/>
  <c r="P88" i="14" s="1"/>
  <c r="E74" i="14"/>
  <c r="J74" i="14" s="1"/>
  <c r="G76" i="14"/>
  <c r="P92" i="14" s="1"/>
  <c r="E78" i="14"/>
  <c r="N94" i="14" s="1"/>
  <c r="I80" i="14"/>
  <c r="O93" i="14"/>
  <c r="M85" i="14"/>
  <c r="C70" i="14"/>
  <c r="L70" i="14"/>
  <c r="L86" i="14" s="1"/>
  <c r="C71" i="14"/>
  <c r="L71" i="14"/>
  <c r="L87" i="14" s="1"/>
  <c r="L72" i="14"/>
  <c r="C72" i="14"/>
  <c r="L73" i="14"/>
  <c r="C73" i="14"/>
  <c r="P89" i="14"/>
  <c r="C74" i="14"/>
  <c r="L74" i="14"/>
  <c r="C75" i="14"/>
  <c r="L75" i="14"/>
  <c r="L91" i="14" s="1"/>
  <c r="C76" i="14"/>
  <c r="L76" i="14"/>
  <c r="L77" i="14"/>
  <c r="C77" i="14"/>
  <c r="C78" i="14"/>
  <c r="L78" i="14"/>
  <c r="L94" i="14" s="1"/>
  <c r="B234" i="5"/>
  <c r="C15" i="14"/>
  <c r="P69" i="14"/>
  <c r="M70" i="14"/>
  <c r="Q70" i="14"/>
  <c r="Q86" i="14" s="1"/>
  <c r="N71" i="14"/>
  <c r="S71" i="14" s="1"/>
  <c r="O72" i="14"/>
  <c r="O88" i="14" s="1"/>
  <c r="P73" i="14"/>
  <c r="M74" i="14"/>
  <c r="Q74" i="14"/>
  <c r="Q90" i="14" s="1"/>
  <c r="N75" i="14"/>
  <c r="N91" i="14" s="1"/>
  <c r="O76" i="14"/>
  <c r="O92" i="14" s="1"/>
  <c r="P77" i="14"/>
  <c r="P93" i="14" s="1"/>
  <c r="M78" i="14"/>
  <c r="M94" i="14" s="1"/>
  <c r="Q78" i="14"/>
  <c r="C62" i="14"/>
  <c r="G70" i="14"/>
  <c r="J70" i="14" s="1"/>
  <c r="J71" i="14"/>
  <c r="E72" i="14"/>
  <c r="G74" i="14"/>
  <c r="P90" i="14" s="1"/>
  <c r="J75" i="14"/>
  <c r="E76" i="14"/>
  <c r="G78" i="14"/>
  <c r="L69" i="14"/>
  <c r="L80" i="14" s="1"/>
  <c r="C69" i="14"/>
  <c r="Q85" i="14"/>
  <c r="M87" i="14"/>
  <c r="Q87" i="14"/>
  <c r="M88" i="14"/>
  <c r="M89" i="14"/>
  <c r="Q89" i="14"/>
  <c r="M90" i="14"/>
  <c r="M91" i="14"/>
  <c r="Q91" i="14"/>
  <c r="M93" i="14"/>
  <c r="Q93" i="14"/>
  <c r="Q94" i="14"/>
  <c r="L31" i="14"/>
  <c r="L53" i="14"/>
  <c r="L56" i="14"/>
  <c r="L60" i="14"/>
  <c r="L54" i="14"/>
  <c r="L52" i="14"/>
  <c r="L58" i="14"/>
  <c r="L31" i="9"/>
  <c r="L46" i="9"/>
  <c r="L57" i="14"/>
  <c r="L51" i="14"/>
  <c r="L55" i="14"/>
  <c r="L59" i="14"/>
  <c r="B247" i="5"/>
  <c r="B238" i="5"/>
  <c r="L93" i="14" l="1"/>
  <c r="J69" i="14"/>
  <c r="Q88" i="14"/>
  <c r="P94" i="14"/>
  <c r="S94" i="14" s="1"/>
  <c r="N88" i="14"/>
  <c r="L90" i="14"/>
  <c r="F80" i="14"/>
  <c r="P80" i="14"/>
  <c r="L88" i="14"/>
  <c r="J72" i="14"/>
  <c r="O89" i="14"/>
  <c r="S77" i="14"/>
  <c r="S69" i="14"/>
  <c r="N93" i="14"/>
  <c r="C80" i="14"/>
  <c r="L89" i="14"/>
  <c r="N87" i="14"/>
  <c r="S210" i="5"/>
  <c r="L85" i="14"/>
  <c r="J76" i="14"/>
  <c r="S70" i="14"/>
  <c r="L92" i="14"/>
  <c r="P86" i="14"/>
  <c r="S76" i="14"/>
  <c r="N90" i="14"/>
  <c r="S90" i="14" s="1"/>
  <c r="L210" i="5"/>
  <c r="S75" i="14"/>
  <c r="S88" i="14"/>
  <c r="P85" i="14"/>
  <c r="S85" i="14" s="1"/>
  <c r="O80" i="14"/>
  <c r="N92" i="14"/>
  <c r="S73" i="14"/>
  <c r="S74" i="14"/>
  <c r="S72" i="14"/>
  <c r="N80" i="14"/>
  <c r="S78" i="14"/>
  <c r="M80" i="14"/>
  <c r="M92" i="14"/>
  <c r="M86" i="14"/>
  <c r="S86" i="14" s="1"/>
  <c r="S93" i="14"/>
  <c r="S91" i="14"/>
  <c r="S89" i="14"/>
  <c r="S87" i="14"/>
  <c r="G80" i="14"/>
  <c r="Q80" i="14"/>
  <c r="E80" i="14"/>
  <c r="J78" i="14"/>
  <c r="J80" i="14" l="1"/>
  <c r="S80" i="14"/>
  <c r="S92" i="14"/>
  <c r="F27" i="16"/>
  <c r="E27" i="16"/>
  <c r="D27" i="16"/>
  <c r="C27" i="16"/>
  <c r="B2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B5" i="16"/>
  <c r="B6" i="16" s="1"/>
  <c r="B30" i="16" l="1"/>
  <c r="B7" i="16"/>
  <c r="F28" i="16"/>
  <c r="F36" i="16"/>
  <c r="F44" i="16"/>
  <c r="D32" i="16"/>
  <c r="D40" i="16"/>
  <c r="C28" i="16"/>
  <c r="C36" i="16"/>
  <c r="C44" i="16"/>
  <c r="F29" i="16"/>
  <c r="F37" i="16"/>
  <c r="F45" i="16"/>
  <c r="D29" i="16"/>
  <c r="D37" i="16"/>
  <c r="D45" i="16"/>
  <c r="C33" i="16"/>
  <c r="C37" i="16"/>
  <c r="C45" i="16"/>
  <c r="B29" i="16"/>
  <c r="F30" i="16"/>
  <c r="F34" i="16"/>
  <c r="F38" i="16"/>
  <c r="F42" i="16"/>
  <c r="F46" i="16"/>
  <c r="D30" i="16"/>
  <c r="D34" i="16"/>
  <c r="D38" i="16"/>
  <c r="D42" i="16"/>
  <c r="D46" i="16"/>
  <c r="C30" i="16"/>
  <c r="C34" i="16"/>
  <c r="C38" i="16"/>
  <c r="C42" i="16"/>
  <c r="C46" i="16"/>
  <c r="F32" i="16"/>
  <c r="F40" i="16"/>
  <c r="D28" i="16"/>
  <c r="D36" i="16"/>
  <c r="D44" i="16"/>
  <c r="C32" i="16"/>
  <c r="C40" i="16"/>
  <c r="F33" i="16"/>
  <c r="F41" i="16"/>
  <c r="D33" i="16"/>
  <c r="D41" i="16"/>
  <c r="C29" i="16"/>
  <c r="C41" i="16"/>
  <c r="F31" i="16"/>
  <c r="F35" i="16"/>
  <c r="F39" i="16"/>
  <c r="F43" i="16"/>
  <c r="F47" i="16"/>
  <c r="D47" i="16"/>
  <c r="C31" i="16"/>
  <c r="C35" i="16"/>
  <c r="C39" i="16"/>
  <c r="C43" i="16"/>
  <c r="C47" i="16"/>
  <c r="D31" i="16"/>
  <c r="D35" i="16"/>
  <c r="D39" i="16"/>
  <c r="D43" i="16"/>
  <c r="B8" i="16" l="1"/>
  <c r="B31" i="16"/>
  <c r="B9" i="16" l="1"/>
  <c r="B32" i="16"/>
  <c r="B10" i="16" l="1"/>
  <c r="B33" i="16"/>
  <c r="U21" i="14"/>
  <c r="U22" i="14" s="1"/>
  <c r="U23" i="14" s="1"/>
  <c r="U24" i="14" s="1"/>
  <c r="U25" i="14" s="1"/>
  <c r="U26" i="14" s="1"/>
  <c r="U27" i="14" s="1"/>
  <c r="U28" i="14" s="1"/>
  <c r="U29" i="14" s="1"/>
  <c r="U5" i="14"/>
  <c r="U6" i="14" s="1"/>
  <c r="U7" i="14" s="1"/>
  <c r="U8" i="14" s="1"/>
  <c r="U9" i="14" s="1"/>
  <c r="U10" i="14" s="1"/>
  <c r="U11" i="14" s="1"/>
  <c r="U12" i="14" s="1"/>
  <c r="U13" i="14" s="1"/>
  <c r="B11" i="16" l="1"/>
  <c r="B34" i="16"/>
  <c r="R279" i="5"/>
  <c r="O279" i="5"/>
  <c r="L279" i="5"/>
  <c r="L280" i="5"/>
  <c r="M273" i="5"/>
  <c r="M275" i="5" s="1"/>
  <c r="B12" i="16" l="1"/>
  <c r="B35" i="16"/>
  <c r="G31" i="14"/>
  <c r="P46" i="14"/>
  <c r="P51" i="14"/>
  <c r="E15" i="14"/>
  <c r="P52" i="14"/>
  <c r="Q46" i="14"/>
  <c r="P31" i="14"/>
  <c r="N31" i="14"/>
  <c r="AA28" i="14"/>
  <c r="AA27" i="14"/>
  <c r="AA26" i="14"/>
  <c r="AA25" i="14"/>
  <c r="AA24" i="14"/>
  <c r="AA22" i="14"/>
  <c r="AA21" i="14"/>
  <c r="AA20" i="14"/>
  <c r="G15" i="14"/>
  <c r="AA29" i="14" l="1"/>
  <c r="B13" i="16"/>
  <c r="B36" i="16"/>
  <c r="P56" i="14"/>
  <c r="S39" i="14"/>
  <c r="W29" i="14"/>
  <c r="W28" i="14"/>
  <c r="W27" i="14"/>
  <c r="W26" i="14"/>
  <c r="W25" i="14"/>
  <c r="W24" i="14"/>
  <c r="W23" i="14"/>
  <c r="W22" i="14"/>
  <c r="W21" i="14"/>
  <c r="W20" i="14"/>
  <c r="V29" i="14"/>
  <c r="V21" i="14"/>
  <c r="V28" i="14"/>
  <c r="V24" i="14"/>
  <c r="Z29" i="14"/>
  <c r="Z28" i="14"/>
  <c r="Z27" i="14"/>
  <c r="Z26" i="14"/>
  <c r="Z25" i="14"/>
  <c r="Z24" i="14"/>
  <c r="Z23" i="14"/>
  <c r="Z22" i="14"/>
  <c r="Z21" i="14"/>
  <c r="Z20" i="14"/>
  <c r="V25" i="14"/>
  <c r="AA23" i="14"/>
  <c r="V5" i="14"/>
  <c r="V27" i="14"/>
  <c r="V23" i="14"/>
  <c r="Y29" i="14"/>
  <c r="Y28" i="14"/>
  <c r="Y27" i="14"/>
  <c r="Y26" i="14"/>
  <c r="Y25" i="14"/>
  <c r="Y24" i="14"/>
  <c r="Y23" i="14"/>
  <c r="Y22" i="14"/>
  <c r="Y21" i="14"/>
  <c r="Y20" i="14"/>
  <c r="S24" i="14"/>
  <c r="R57" i="14"/>
  <c r="J12" i="14"/>
  <c r="Y11" i="14"/>
  <c r="W5" i="14"/>
  <c r="J38" i="14"/>
  <c r="V20" i="14"/>
  <c r="V26" i="14"/>
  <c r="V22" i="14"/>
  <c r="X29" i="14"/>
  <c r="X28" i="14"/>
  <c r="X27" i="14"/>
  <c r="X26" i="14"/>
  <c r="X25" i="14"/>
  <c r="X24" i="14"/>
  <c r="X23" i="14"/>
  <c r="X22" i="14"/>
  <c r="X21" i="14"/>
  <c r="X20" i="14"/>
  <c r="J4" i="14"/>
  <c r="S9" i="14"/>
  <c r="W9" i="14"/>
  <c r="S7" i="14"/>
  <c r="Y7" i="14"/>
  <c r="Z6" i="14"/>
  <c r="X4" i="14"/>
  <c r="R58" i="14"/>
  <c r="R54" i="14"/>
  <c r="I46" i="14"/>
  <c r="P59" i="14"/>
  <c r="J42" i="14"/>
  <c r="P57" i="14"/>
  <c r="G46" i="14"/>
  <c r="J21" i="14"/>
  <c r="J10" i="14"/>
  <c r="J11" i="14"/>
  <c r="J5" i="14"/>
  <c r="V12" i="14"/>
  <c r="V8" i="14"/>
  <c r="N15" i="14"/>
  <c r="W13" i="14"/>
  <c r="X12" i="14"/>
  <c r="Z10" i="14"/>
  <c r="X8" i="14"/>
  <c r="P55" i="14"/>
  <c r="P53" i="14"/>
  <c r="S23" i="14"/>
  <c r="J28" i="14"/>
  <c r="J43" i="14"/>
  <c r="S11" i="14"/>
  <c r="S22" i="14"/>
  <c r="R53" i="14"/>
  <c r="S25" i="14"/>
  <c r="P54" i="14"/>
  <c r="V13" i="14"/>
  <c r="V9" i="14"/>
  <c r="X13" i="14"/>
  <c r="Y12" i="14"/>
  <c r="Z11" i="14"/>
  <c r="W10" i="14"/>
  <c r="X9" i="14"/>
  <c r="Y8" i="14"/>
  <c r="Z7" i="14"/>
  <c r="W6" i="14"/>
  <c r="X5" i="14"/>
  <c r="Y4" i="14"/>
  <c r="J39" i="14"/>
  <c r="N46" i="14"/>
  <c r="S43" i="14"/>
  <c r="S42" i="14"/>
  <c r="S35" i="14"/>
  <c r="P60" i="14"/>
  <c r="J25" i="14"/>
  <c r="J24" i="14"/>
  <c r="J23" i="14"/>
  <c r="J9" i="14"/>
  <c r="J8" i="14"/>
  <c r="J7" i="14"/>
  <c r="J6" i="14"/>
  <c r="V11" i="14"/>
  <c r="V7" i="14"/>
  <c r="Z13" i="14"/>
  <c r="S12" i="14"/>
  <c r="W12" i="14"/>
  <c r="X11" i="14"/>
  <c r="Y10" i="14"/>
  <c r="Z9" i="14"/>
  <c r="S8" i="14"/>
  <c r="W8" i="14"/>
  <c r="X7" i="14"/>
  <c r="P15" i="14"/>
  <c r="Y6" i="14"/>
  <c r="Z5" i="14"/>
  <c r="W4" i="14"/>
  <c r="J41" i="14"/>
  <c r="J40" i="14"/>
  <c r="J37" i="14"/>
  <c r="J36" i="14"/>
  <c r="S28" i="14"/>
  <c r="S27" i="14"/>
  <c r="S20" i="14"/>
  <c r="V4" i="14"/>
  <c r="V10" i="14"/>
  <c r="V6" i="14"/>
  <c r="Y13" i="14"/>
  <c r="Z12" i="14"/>
  <c r="W11" i="14"/>
  <c r="X10" i="14"/>
  <c r="Y9" i="14"/>
  <c r="Z8" i="14"/>
  <c r="W7" i="14"/>
  <c r="X6" i="14"/>
  <c r="Y5" i="14"/>
  <c r="Z4" i="14"/>
  <c r="O46" i="14"/>
  <c r="S38" i="14"/>
  <c r="J26" i="14"/>
  <c r="J22" i="14"/>
  <c r="J27" i="14"/>
  <c r="N54" i="14"/>
  <c r="S21" i="14"/>
  <c r="S26" i="14"/>
  <c r="S44" i="14"/>
  <c r="N58" i="14"/>
  <c r="S40" i="14"/>
  <c r="S36" i="14"/>
  <c r="S41" i="14"/>
  <c r="S37" i="14"/>
  <c r="N51" i="14"/>
  <c r="R51" i="14"/>
  <c r="S10" i="14"/>
  <c r="S6" i="14"/>
  <c r="N52" i="14"/>
  <c r="R52" i="14"/>
  <c r="N56" i="14"/>
  <c r="R56" i="14"/>
  <c r="R55" i="14"/>
  <c r="P58" i="14"/>
  <c r="R59" i="14"/>
  <c r="S5" i="14"/>
  <c r="S4" i="14"/>
  <c r="N53" i="14"/>
  <c r="N55" i="14"/>
  <c r="N57" i="14"/>
  <c r="N59" i="14"/>
  <c r="O15" i="14"/>
  <c r="S13" i="14"/>
  <c r="F31" i="14"/>
  <c r="J29" i="14"/>
  <c r="E31" i="14"/>
  <c r="O54" i="14"/>
  <c r="M56" i="14"/>
  <c r="O57" i="14"/>
  <c r="Q60" i="14"/>
  <c r="F15" i="14"/>
  <c r="J13" i="14"/>
  <c r="M31" i="14"/>
  <c r="Q31" i="14"/>
  <c r="D46" i="14"/>
  <c r="Q51" i="14"/>
  <c r="H62" i="14"/>
  <c r="O53" i="14"/>
  <c r="M55" i="14"/>
  <c r="Q55" i="14"/>
  <c r="E62" i="14"/>
  <c r="M15" i="14"/>
  <c r="Q15" i="14"/>
  <c r="H31" i="14"/>
  <c r="M46" i="14"/>
  <c r="O52" i="14"/>
  <c r="M54" i="14"/>
  <c r="Q54" i="14"/>
  <c r="O56" i="14"/>
  <c r="M57" i="14"/>
  <c r="Q57" i="14"/>
  <c r="O58" i="14"/>
  <c r="M59" i="14"/>
  <c r="Q59" i="14"/>
  <c r="O60" i="14"/>
  <c r="M52" i="14"/>
  <c r="Q52" i="14"/>
  <c r="Q56" i="14"/>
  <c r="M58" i="14"/>
  <c r="Q58" i="14"/>
  <c r="O59" i="14"/>
  <c r="M60" i="14"/>
  <c r="H46" i="14"/>
  <c r="M51" i="14"/>
  <c r="D62" i="14"/>
  <c r="I62" i="14"/>
  <c r="D31" i="14"/>
  <c r="D15" i="14"/>
  <c r="H15" i="14"/>
  <c r="J20" i="14"/>
  <c r="O31" i="14"/>
  <c r="S29" i="14"/>
  <c r="J35" i="14"/>
  <c r="F46" i="14"/>
  <c r="J44" i="14"/>
  <c r="E46" i="14"/>
  <c r="O51" i="14"/>
  <c r="F62" i="14"/>
  <c r="M53" i="14"/>
  <c r="Q53" i="14"/>
  <c r="O55" i="14"/>
  <c r="N60" i="14"/>
  <c r="R60" i="14"/>
  <c r="G62" i="14"/>
  <c r="B14" i="16" l="1"/>
  <c r="B37" i="16"/>
  <c r="AB20" i="14"/>
  <c r="AB24" i="14"/>
  <c r="W31" i="14"/>
  <c r="AB21" i="14"/>
  <c r="AB27" i="14"/>
  <c r="AB29" i="14"/>
  <c r="Y31" i="14"/>
  <c r="AA11" i="14"/>
  <c r="AA5" i="14"/>
  <c r="X31" i="14"/>
  <c r="AB23" i="14"/>
  <c r="AA4" i="14"/>
  <c r="AA9" i="14"/>
  <c r="AB22" i="14"/>
  <c r="AB25" i="14"/>
  <c r="AB28" i="14"/>
  <c r="J15" i="14"/>
  <c r="S46" i="14"/>
  <c r="AB26" i="14"/>
  <c r="Z31" i="14"/>
  <c r="V31" i="14"/>
  <c r="AA10" i="14"/>
  <c r="X15" i="14"/>
  <c r="V15" i="14"/>
  <c r="Y15" i="14"/>
  <c r="AA7" i="14"/>
  <c r="AA13" i="14"/>
  <c r="W15" i="14"/>
  <c r="AA6" i="14"/>
  <c r="AA8" i="14"/>
  <c r="Z15" i="14"/>
  <c r="AA12" i="14"/>
  <c r="S31" i="14"/>
  <c r="S60" i="14"/>
  <c r="S57" i="14"/>
  <c r="S15" i="14"/>
  <c r="S59" i="14"/>
  <c r="S51" i="14"/>
  <c r="S56" i="14"/>
  <c r="J62" i="14"/>
  <c r="J31" i="14"/>
  <c r="S53" i="14"/>
  <c r="S52" i="14"/>
  <c r="J46" i="14"/>
  <c r="S58" i="14"/>
  <c r="S54" i="14"/>
  <c r="S55" i="14"/>
  <c r="B15" i="16" l="1"/>
  <c r="B38" i="16"/>
  <c r="AB31" i="14"/>
  <c r="AA15" i="14"/>
  <c r="S247" i="5"/>
  <c r="R247" i="5"/>
  <c r="Q247" i="5"/>
  <c r="P247" i="5"/>
  <c r="O247" i="5"/>
  <c r="N247" i="5"/>
  <c r="B16" i="16" l="1"/>
  <c r="B39" i="16"/>
  <c r="B17" i="16" l="1"/>
  <c r="B40" i="16"/>
  <c r="I33" i="12" l="1"/>
  <c r="B18" i="16"/>
  <c r="B41" i="16"/>
  <c r="I29" i="12"/>
  <c r="R14" i="12"/>
  <c r="R10" i="12"/>
  <c r="R6" i="12"/>
  <c r="R33" i="12"/>
  <c r="R29" i="12"/>
  <c r="R25" i="12"/>
  <c r="R52" i="12"/>
  <c r="R48" i="12"/>
  <c r="R44" i="12"/>
  <c r="I52" i="12"/>
  <c r="I48" i="12"/>
  <c r="I44" i="12"/>
  <c r="I67" i="12"/>
  <c r="I63" i="12"/>
  <c r="I34" i="12"/>
  <c r="I31" i="12"/>
  <c r="I30" i="12"/>
  <c r="I27" i="12"/>
  <c r="I26" i="12"/>
  <c r="I23" i="12"/>
  <c r="R15" i="12"/>
  <c r="R12" i="12"/>
  <c r="R11" i="12"/>
  <c r="R8" i="12"/>
  <c r="R7" i="12"/>
  <c r="R4" i="12"/>
  <c r="R34" i="12"/>
  <c r="R31" i="12"/>
  <c r="R30" i="12"/>
  <c r="R27" i="12"/>
  <c r="R26" i="12"/>
  <c r="R23" i="12"/>
  <c r="R53" i="12"/>
  <c r="R50" i="12"/>
  <c r="R49" i="12"/>
  <c r="R46" i="12"/>
  <c r="R45" i="12"/>
  <c r="R42" i="12"/>
  <c r="I53" i="12"/>
  <c r="I50" i="12"/>
  <c r="I49" i="12"/>
  <c r="I46" i="12"/>
  <c r="I45" i="12"/>
  <c r="I42" i="12"/>
  <c r="I72" i="12"/>
  <c r="I69" i="12"/>
  <c r="I68" i="12"/>
  <c r="I65" i="12"/>
  <c r="I64" i="12"/>
  <c r="I61" i="12"/>
  <c r="I25" i="12"/>
  <c r="I71" i="12"/>
  <c r="I32" i="12"/>
  <c r="I28" i="12"/>
  <c r="I24" i="12"/>
  <c r="R13" i="12"/>
  <c r="R9" i="12"/>
  <c r="R5" i="12"/>
  <c r="R32" i="12"/>
  <c r="R28" i="12"/>
  <c r="R24" i="12"/>
  <c r="R51" i="12"/>
  <c r="R47" i="12"/>
  <c r="R43" i="12"/>
  <c r="I51" i="12"/>
  <c r="I47" i="12"/>
  <c r="I43" i="12"/>
  <c r="I70" i="12"/>
  <c r="I66" i="12"/>
  <c r="I62" i="12"/>
  <c r="H74" i="12"/>
  <c r="D74" i="12"/>
  <c r="F74" i="12"/>
  <c r="E74" i="12"/>
  <c r="G74" i="12"/>
  <c r="C74" i="12"/>
  <c r="Q56" i="12"/>
  <c r="N55" i="12"/>
  <c r="M55" i="12"/>
  <c r="H55" i="12"/>
  <c r="G55" i="12"/>
  <c r="D55" i="12"/>
  <c r="C55" i="12"/>
  <c r="P55" i="12"/>
  <c r="O55" i="12"/>
  <c r="L55" i="12"/>
  <c r="F55" i="12"/>
  <c r="E55" i="12"/>
  <c r="Q37" i="12"/>
  <c r="H37" i="12"/>
  <c r="N36" i="12"/>
  <c r="P36" i="12"/>
  <c r="M36" i="12"/>
  <c r="L36" i="12"/>
  <c r="F36" i="12"/>
  <c r="E36" i="12"/>
  <c r="G36" i="12"/>
  <c r="D36" i="12"/>
  <c r="C36" i="12"/>
  <c r="Q18" i="12"/>
  <c r="H18" i="12"/>
  <c r="O17" i="12"/>
  <c r="N17" i="12"/>
  <c r="I15" i="12"/>
  <c r="G17" i="12"/>
  <c r="D17" i="12"/>
  <c r="C17" i="12"/>
  <c r="I14" i="12"/>
  <c r="I13" i="12"/>
  <c r="I12" i="12"/>
  <c r="I11" i="12"/>
  <c r="I10" i="12"/>
  <c r="P17" i="12"/>
  <c r="L17" i="12"/>
  <c r="I9" i="12"/>
  <c r="I8" i="12"/>
  <c r="I7" i="12"/>
  <c r="I6" i="12"/>
  <c r="F17" i="12"/>
  <c r="E17" i="12"/>
  <c r="I5" i="12"/>
  <c r="I4" i="12"/>
  <c r="I55" i="12" l="1"/>
  <c r="B19" i="16"/>
  <c r="B42" i="16"/>
  <c r="R36" i="12"/>
  <c r="R55" i="12"/>
  <c r="I74" i="12"/>
  <c r="I17" i="12"/>
  <c r="M17" i="12"/>
  <c r="R17" i="12"/>
  <c r="I36" i="12"/>
  <c r="O36" i="12"/>
  <c r="B20" i="16" l="1"/>
  <c r="B43" i="16"/>
  <c r="B21" i="16" l="1"/>
  <c r="B44" i="16"/>
  <c r="B45" i="16" l="1"/>
  <c r="B22" i="16"/>
  <c r="H31" i="9"/>
  <c r="H46" i="9"/>
  <c r="P31" i="9"/>
  <c r="O15" i="9"/>
  <c r="P15" i="9"/>
  <c r="O55" i="9"/>
  <c r="E46" i="9"/>
  <c r="Q31" i="9"/>
  <c r="G31" i="9"/>
  <c r="J27" i="9"/>
  <c r="S23" i="9"/>
  <c r="F31" i="9"/>
  <c r="N15" i="9"/>
  <c r="L15" i="9"/>
  <c r="B23" i="16" l="1"/>
  <c r="B46" i="16"/>
  <c r="D15" i="9"/>
  <c r="H15" i="9"/>
  <c r="S8" i="9"/>
  <c r="M31" i="9"/>
  <c r="S22" i="9"/>
  <c r="N46" i="9"/>
  <c r="S41" i="9"/>
  <c r="J42" i="9"/>
  <c r="F62" i="9"/>
  <c r="S6" i="9"/>
  <c r="S4" i="9"/>
  <c r="O56" i="9"/>
  <c r="S21" i="9"/>
  <c r="J38" i="9"/>
  <c r="J54" i="9"/>
  <c r="P58" i="9"/>
  <c r="J36" i="9"/>
  <c r="J58" i="9"/>
  <c r="S27" i="9"/>
  <c r="J44" i="9"/>
  <c r="J40" i="9"/>
  <c r="F15" i="9"/>
  <c r="S10" i="9"/>
  <c r="S35" i="9"/>
  <c r="O46" i="9"/>
  <c r="Q46" i="9"/>
  <c r="D46" i="9"/>
  <c r="I62" i="9"/>
  <c r="E62" i="9"/>
  <c r="J59" i="9"/>
  <c r="J56" i="9"/>
  <c r="P54" i="9"/>
  <c r="J51" i="9"/>
  <c r="I46" i="9"/>
  <c r="S12" i="9"/>
  <c r="S25" i="9"/>
  <c r="S37" i="9"/>
  <c r="J23" i="9"/>
  <c r="J55" i="9"/>
  <c r="O59" i="9"/>
  <c r="J57" i="9"/>
  <c r="J53" i="9"/>
  <c r="J52" i="9"/>
  <c r="J21" i="9"/>
  <c r="J22" i="9"/>
  <c r="J25" i="9"/>
  <c r="J24" i="9"/>
  <c r="J26" i="9"/>
  <c r="J28" i="9"/>
  <c r="R51" i="9"/>
  <c r="Q57" i="9"/>
  <c r="P60" i="9"/>
  <c r="S43" i="9"/>
  <c r="S39" i="9"/>
  <c r="O57" i="9"/>
  <c r="M46" i="9"/>
  <c r="Q60" i="9"/>
  <c r="Q59" i="9"/>
  <c r="Q55" i="9"/>
  <c r="Q53" i="9"/>
  <c r="S26" i="9"/>
  <c r="S24" i="9"/>
  <c r="S28" i="9"/>
  <c r="Q58" i="9"/>
  <c r="Q56" i="9"/>
  <c r="Q54" i="9"/>
  <c r="Q52" i="9"/>
  <c r="J11" i="9"/>
  <c r="P56" i="9"/>
  <c r="J9" i="9"/>
  <c r="J7" i="9"/>
  <c r="J5" i="9"/>
  <c r="E15" i="9"/>
  <c r="O58" i="9"/>
  <c r="N51" i="9"/>
  <c r="O60" i="9"/>
  <c r="O54" i="9"/>
  <c r="J13" i="9"/>
  <c r="S29" i="9"/>
  <c r="N31" i="9"/>
  <c r="P53" i="9"/>
  <c r="P57" i="9"/>
  <c r="P59" i="9"/>
  <c r="J6" i="9"/>
  <c r="J8" i="9"/>
  <c r="J10" i="9"/>
  <c r="J12" i="9"/>
  <c r="O31" i="9"/>
  <c r="J37" i="9"/>
  <c r="J39" i="9"/>
  <c r="J41" i="9"/>
  <c r="J43" i="9"/>
  <c r="P46" i="9"/>
  <c r="M51" i="9"/>
  <c r="N52" i="9"/>
  <c r="R52" i="9"/>
  <c r="D62" i="9"/>
  <c r="J60" i="9"/>
  <c r="H62" i="9"/>
  <c r="S5" i="9"/>
  <c r="S7" i="9"/>
  <c r="S9" i="9"/>
  <c r="S11" i="9"/>
  <c r="G15" i="9"/>
  <c r="S13" i="9"/>
  <c r="M15" i="9"/>
  <c r="Q15" i="9"/>
  <c r="D31" i="9"/>
  <c r="J20" i="9"/>
  <c r="S20" i="9"/>
  <c r="E31" i="9"/>
  <c r="J29" i="9"/>
  <c r="S36" i="9"/>
  <c r="S38" i="9"/>
  <c r="S40" i="9"/>
  <c r="S42" i="9"/>
  <c r="G46" i="9"/>
  <c r="P51" i="9"/>
  <c r="G62" i="9"/>
  <c r="Q51" i="9"/>
  <c r="O52" i="9"/>
  <c r="N53" i="9"/>
  <c r="R53" i="9"/>
  <c r="N54" i="9"/>
  <c r="R54" i="9"/>
  <c r="N55" i="9"/>
  <c r="R55" i="9"/>
  <c r="N56" i="9"/>
  <c r="R56" i="9"/>
  <c r="N57" i="9"/>
  <c r="R57" i="9"/>
  <c r="N58" i="9"/>
  <c r="R58" i="9"/>
  <c r="N59" i="9"/>
  <c r="R59" i="9"/>
  <c r="N60" i="9"/>
  <c r="R60" i="9"/>
  <c r="P55" i="9"/>
  <c r="J4" i="9"/>
  <c r="O51" i="9"/>
  <c r="F46" i="9"/>
  <c r="J35" i="9"/>
  <c r="P52" i="9"/>
  <c r="M52" i="9"/>
  <c r="O53" i="9"/>
  <c r="M53" i="9"/>
  <c r="M54" i="9"/>
  <c r="M55" i="9"/>
  <c r="M56" i="9"/>
  <c r="M57" i="9"/>
  <c r="M58" i="9"/>
  <c r="M59" i="9"/>
  <c r="M60" i="9"/>
  <c r="S44" i="9"/>
  <c r="B24" i="16" l="1"/>
  <c r="B47" i="16"/>
  <c r="J62" i="9"/>
  <c r="J46" i="9"/>
  <c r="S60" i="9"/>
  <c r="S56" i="9"/>
  <c r="S52" i="9"/>
  <c r="J15" i="9"/>
  <c r="S59" i="9"/>
  <c r="S55" i="9"/>
  <c r="S15" i="9"/>
  <c r="S58" i="9"/>
  <c r="S54" i="9"/>
  <c r="J31" i="9"/>
  <c r="S46" i="9"/>
  <c r="S57" i="9"/>
  <c r="S53" i="9"/>
  <c r="S31" i="9"/>
  <c r="S51" i="9"/>
  <c r="H76" i="12" l="1"/>
  <c r="Q55" i="6"/>
  <c r="Q59" i="6"/>
  <c r="L31" i="6"/>
  <c r="L46" i="6"/>
  <c r="C46" i="6"/>
  <c r="C62" i="6"/>
  <c r="L15" i="6"/>
  <c r="B251" i="5"/>
  <c r="B252" i="5" s="1"/>
  <c r="B253" i="5" s="1"/>
  <c r="B254" i="5" s="1"/>
  <c r="B255" i="5" s="1"/>
  <c r="B256" i="5" s="1"/>
  <c r="B257" i="5" s="1"/>
  <c r="B258" i="5" s="1"/>
  <c r="B259" i="5" s="1"/>
  <c r="I153" i="5"/>
  <c r="I155" i="5"/>
  <c r="I156" i="5"/>
  <c r="I157" i="5"/>
  <c r="I150" i="5"/>
  <c r="I165" i="5"/>
  <c r="I131" i="5"/>
  <c r="Z175" i="5"/>
  <c r="I175" i="5"/>
  <c r="Z174" i="5"/>
  <c r="I174" i="5"/>
  <c r="Z173" i="5"/>
  <c r="I173" i="5"/>
  <c r="Z172" i="5"/>
  <c r="I172" i="5"/>
  <c r="Z171" i="5"/>
  <c r="I171" i="5"/>
  <c r="Z170" i="5"/>
  <c r="I170" i="5"/>
  <c r="Z169" i="5"/>
  <c r="I169" i="5"/>
  <c r="Z168" i="5"/>
  <c r="I168" i="5"/>
  <c r="Z167" i="5"/>
  <c r="I167" i="5"/>
  <c r="Z166" i="5"/>
  <c r="I166" i="5"/>
  <c r="Z165" i="5"/>
  <c r="Z159" i="5"/>
  <c r="Z158" i="5"/>
  <c r="Z157" i="5"/>
  <c r="Z156" i="5"/>
  <c r="Z155" i="5"/>
  <c r="Z154" i="5"/>
  <c r="Z153" i="5"/>
  <c r="Z152" i="5"/>
  <c r="Z151" i="5"/>
  <c r="Z150" i="5"/>
  <c r="R56" i="6" l="1"/>
  <c r="R52" i="6"/>
  <c r="G19" i="12"/>
  <c r="R51" i="6"/>
  <c r="Q57" i="6"/>
  <c r="Q53" i="6"/>
  <c r="H57" i="12"/>
  <c r="R58" i="6"/>
  <c r="R54" i="6"/>
  <c r="Q51" i="6"/>
  <c r="G57" i="12"/>
  <c r="Q58" i="6"/>
  <c r="Q56" i="6"/>
  <c r="Q54" i="6"/>
  <c r="Q52" i="6"/>
  <c r="P38" i="12"/>
  <c r="G38" i="12"/>
  <c r="P57" i="12"/>
  <c r="P19" i="12"/>
  <c r="R59" i="6"/>
  <c r="R57" i="6"/>
  <c r="R55" i="6"/>
  <c r="R53" i="6"/>
  <c r="G76" i="12"/>
  <c r="R60" i="6"/>
  <c r="I62" i="6"/>
  <c r="Q60" i="6"/>
  <c r="Z149" i="5"/>
  <c r="I154" i="5"/>
  <c r="I158" i="5"/>
  <c r="I159" i="5"/>
  <c r="I152" i="5"/>
  <c r="I151" i="5"/>
  <c r="I149" i="5"/>
  <c r="C217" i="5"/>
  <c r="L217" i="5" s="1"/>
  <c r="B211" i="5"/>
  <c r="B212" i="5" l="1"/>
  <c r="Q211" i="5"/>
  <c r="S217" i="5"/>
  <c r="C255" i="5"/>
  <c r="U215" i="5" s="1"/>
  <c r="C257" i="5"/>
  <c r="U217" i="5" s="1"/>
  <c r="C241" i="5"/>
  <c r="C245" i="5"/>
  <c r="R217" i="5" s="1"/>
  <c r="R210" i="5"/>
  <c r="D235" i="5"/>
  <c r="H235" i="5"/>
  <c r="C253" i="5"/>
  <c r="U213" i="5" s="1"/>
  <c r="C216" i="5"/>
  <c r="L216" i="5" s="1"/>
  <c r="C244" i="5"/>
  <c r="C212" i="5"/>
  <c r="L212" i="5" s="1"/>
  <c r="C240" i="5"/>
  <c r="I221" i="5"/>
  <c r="C242" i="5"/>
  <c r="G235" i="5"/>
  <c r="C259" i="5"/>
  <c r="U219" i="5" s="1"/>
  <c r="C251" i="5"/>
  <c r="U211" i="5" s="1"/>
  <c r="C247" i="5"/>
  <c r="C243" i="5"/>
  <c r="C239" i="5"/>
  <c r="F235" i="5"/>
  <c r="C258" i="5"/>
  <c r="U218" i="5" s="1"/>
  <c r="C254" i="5"/>
  <c r="U214" i="5" s="1"/>
  <c r="C252" i="5"/>
  <c r="U212" i="5" s="1"/>
  <c r="C256" i="5"/>
  <c r="U216" i="5" s="1"/>
  <c r="C246" i="5"/>
  <c r="H75" i="12"/>
  <c r="I235" i="5"/>
  <c r="D221" i="5"/>
  <c r="C213" i="5"/>
  <c r="L213" i="5" s="1"/>
  <c r="F221" i="5"/>
  <c r="H221" i="5"/>
  <c r="E221" i="5"/>
  <c r="G221" i="5"/>
  <c r="E235" i="5"/>
  <c r="C218" i="5"/>
  <c r="L218" i="5" s="1"/>
  <c r="C214" i="5"/>
  <c r="L214" i="5" s="1"/>
  <c r="C219" i="5"/>
  <c r="L219" i="5" s="1"/>
  <c r="C215" i="5"/>
  <c r="L215" i="5" s="1"/>
  <c r="C211" i="5"/>
  <c r="L211" i="5" s="1"/>
  <c r="T217" i="5" l="1"/>
  <c r="S242" i="5"/>
  <c r="M247" i="5" s="1"/>
  <c r="B213" i="5"/>
  <c r="Q212" i="5"/>
  <c r="R219" i="5"/>
  <c r="S219" i="5"/>
  <c r="S212" i="5"/>
  <c r="R212" i="5"/>
  <c r="S214" i="5"/>
  <c r="R214" i="5"/>
  <c r="S218" i="5"/>
  <c r="R218" i="5"/>
  <c r="S216" i="5"/>
  <c r="R216" i="5"/>
  <c r="R211" i="5"/>
  <c r="S211" i="5"/>
  <c r="R215" i="5"/>
  <c r="S215" i="5"/>
  <c r="R213" i="5"/>
  <c r="S213" i="5"/>
  <c r="V219" i="5"/>
  <c r="V210" i="5"/>
  <c r="V212" i="5"/>
  <c r="V217" i="5"/>
  <c r="V215" i="5"/>
  <c r="V214" i="5"/>
  <c r="V216" i="5"/>
  <c r="V211" i="5"/>
  <c r="V218" i="5"/>
  <c r="V213" i="5"/>
  <c r="C250" i="5"/>
  <c r="U210" i="5" s="1"/>
  <c r="C235" i="5"/>
  <c r="C221" i="5"/>
  <c r="Q46" i="6"/>
  <c r="H31" i="6"/>
  <c r="I46" i="6"/>
  <c r="Q31" i="6"/>
  <c r="H46" i="6"/>
  <c r="H62" i="6"/>
  <c r="Q15" i="6"/>
  <c r="T219" i="5" l="1"/>
  <c r="T218" i="5"/>
  <c r="B214" i="5"/>
  <c r="Q213" i="5"/>
  <c r="G37" i="12"/>
  <c r="G56" i="12"/>
  <c r="H56" i="12"/>
  <c r="P56" i="12"/>
  <c r="P18" i="12"/>
  <c r="G75" i="12"/>
  <c r="P37" i="12"/>
  <c r="H15" i="6"/>
  <c r="B215" i="5" l="1"/>
  <c r="Q214" i="5"/>
  <c r="G18" i="12"/>
  <c r="Z123" i="5"/>
  <c r="I123" i="5"/>
  <c r="B216" i="5" l="1"/>
  <c r="Q215" i="5"/>
  <c r="Z141" i="5"/>
  <c r="I141" i="5"/>
  <c r="Z140" i="5"/>
  <c r="I140" i="5"/>
  <c r="Z139" i="5"/>
  <c r="I139" i="5"/>
  <c r="Z138" i="5"/>
  <c r="I138" i="5"/>
  <c r="Z137" i="5"/>
  <c r="I137" i="5"/>
  <c r="Z136" i="5"/>
  <c r="I136" i="5"/>
  <c r="Z135" i="5"/>
  <c r="I135" i="5"/>
  <c r="Z134" i="5"/>
  <c r="I134" i="5"/>
  <c r="Z133" i="5"/>
  <c r="I133" i="5"/>
  <c r="Z132" i="5"/>
  <c r="I132" i="5"/>
  <c r="Z131" i="5"/>
  <c r="Z122" i="5"/>
  <c r="I122" i="5"/>
  <c r="Z121" i="5"/>
  <c r="I121" i="5"/>
  <c r="Z120" i="5"/>
  <c r="I120" i="5"/>
  <c r="Z119" i="5"/>
  <c r="I119" i="5"/>
  <c r="Z118" i="5"/>
  <c r="I118" i="5"/>
  <c r="Z117" i="5"/>
  <c r="I117" i="5"/>
  <c r="Z116" i="5"/>
  <c r="I116" i="5"/>
  <c r="Z115" i="5"/>
  <c r="I115" i="5"/>
  <c r="Z114" i="5"/>
  <c r="I114" i="5"/>
  <c r="Z113" i="5"/>
  <c r="I113" i="5"/>
  <c r="Z104" i="5"/>
  <c r="I104" i="5"/>
  <c r="Z103" i="5"/>
  <c r="I103" i="5"/>
  <c r="Z102" i="5"/>
  <c r="I102" i="5"/>
  <c r="Z101" i="5"/>
  <c r="I101" i="5"/>
  <c r="Z100" i="5"/>
  <c r="I100" i="5"/>
  <c r="Z99" i="5"/>
  <c r="I99" i="5"/>
  <c r="Z98" i="5"/>
  <c r="I98" i="5"/>
  <c r="Z97" i="5"/>
  <c r="I97" i="5"/>
  <c r="Z96" i="5"/>
  <c r="I96" i="5"/>
  <c r="Z95" i="5"/>
  <c r="I95" i="5"/>
  <c r="Z86" i="5"/>
  <c r="I86" i="5"/>
  <c r="Z85" i="5"/>
  <c r="I85" i="5"/>
  <c r="Z84" i="5"/>
  <c r="I84" i="5"/>
  <c r="Z83" i="5"/>
  <c r="I83" i="5"/>
  <c r="Z82" i="5"/>
  <c r="I82" i="5"/>
  <c r="Z81" i="5"/>
  <c r="I81" i="5"/>
  <c r="Z80" i="5"/>
  <c r="I80" i="5"/>
  <c r="Z79" i="5"/>
  <c r="I79" i="5"/>
  <c r="Z78" i="5"/>
  <c r="I78" i="5"/>
  <c r="Z77" i="5"/>
  <c r="I77" i="5"/>
  <c r="Z68" i="5"/>
  <c r="I68" i="5"/>
  <c r="Z67" i="5"/>
  <c r="I67" i="5"/>
  <c r="Z66" i="5"/>
  <c r="I66" i="5"/>
  <c r="Z65" i="5"/>
  <c r="I65" i="5"/>
  <c r="Z64" i="5"/>
  <c r="I64" i="5"/>
  <c r="Z63" i="5"/>
  <c r="I63" i="5"/>
  <c r="Z62" i="5"/>
  <c r="I62" i="5"/>
  <c r="Z61" i="5"/>
  <c r="I61" i="5"/>
  <c r="Z60" i="5"/>
  <c r="I60" i="5"/>
  <c r="Z59" i="5"/>
  <c r="I59" i="5"/>
  <c r="Z51" i="5"/>
  <c r="I51" i="5"/>
  <c r="Z50" i="5"/>
  <c r="I50" i="5"/>
  <c r="Z49" i="5"/>
  <c r="I49" i="5"/>
  <c r="Z48" i="5"/>
  <c r="I48" i="5"/>
  <c r="Z47" i="5"/>
  <c r="I47" i="5"/>
  <c r="Z46" i="5"/>
  <c r="I46" i="5"/>
  <c r="Z45" i="5"/>
  <c r="I45" i="5"/>
  <c r="Z44" i="5"/>
  <c r="I44" i="5"/>
  <c r="Z43" i="5"/>
  <c r="I43" i="5"/>
  <c r="Z42" i="5"/>
  <c r="I42" i="5"/>
  <c r="Z33" i="5"/>
  <c r="I33" i="5"/>
  <c r="Z32" i="5"/>
  <c r="I32" i="5"/>
  <c r="Z31" i="5"/>
  <c r="I31" i="5"/>
  <c r="Z30" i="5"/>
  <c r="I30" i="5"/>
  <c r="Z29" i="5"/>
  <c r="I29" i="5"/>
  <c r="Z28" i="5"/>
  <c r="I28" i="5"/>
  <c r="Z27" i="5"/>
  <c r="I27" i="5"/>
  <c r="Z26" i="5"/>
  <c r="I26" i="5"/>
  <c r="Z25" i="5"/>
  <c r="I25" i="5"/>
  <c r="Z24" i="5"/>
  <c r="I24" i="5"/>
  <c r="Z15" i="5"/>
  <c r="I15" i="5"/>
  <c r="Z14" i="5"/>
  <c r="I14" i="5"/>
  <c r="Z13" i="5"/>
  <c r="I13" i="5"/>
  <c r="Z12" i="5"/>
  <c r="I12" i="5"/>
  <c r="Z11" i="5"/>
  <c r="I11" i="5"/>
  <c r="Z10" i="5"/>
  <c r="I10" i="5"/>
  <c r="Z9" i="5"/>
  <c r="I9" i="5"/>
  <c r="Z8" i="5"/>
  <c r="I8" i="5"/>
  <c r="Z7" i="5"/>
  <c r="I7" i="5"/>
  <c r="Z6" i="5"/>
  <c r="I6" i="5"/>
  <c r="B217" i="5" l="1"/>
  <c r="Q216" i="5"/>
  <c r="B218" i="5" l="1"/>
  <c r="Q217" i="5"/>
  <c r="B219" i="5" l="1"/>
  <c r="Q218" i="5"/>
  <c r="Q219" i="5" l="1"/>
  <c r="B220" i="5"/>
  <c r="B221" i="5"/>
  <c r="F19" i="12" l="1"/>
  <c r="G15" i="6"/>
  <c r="D57" i="12"/>
  <c r="E46" i="6"/>
  <c r="F46" i="6"/>
  <c r="F57" i="12"/>
  <c r="D19" i="12"/>
  <c r="E15" i="6"/>
  <c r="E57" i="12"/>
  <c r="E19" i="12"/>
  <c r="F15" i="6"/>
  <c r="AE36" i="6" l="1"/>
  <c r="AE37" i="6"/>
  <c r="Y21" i="6"/>
  <c r="Y22" i="6"/>
  <c r="AE12" i="6"/>
  <c r="AE35" i="6"/>
  <c r="AE41" i="6"/>
  <c r="Y26" i="6"/>
  <c r="D38" i="12"/>
  <c r="E31" i="6"/>
  <c r="V21" i="6"/>
  <c r="AE7" i="6"/>
  <c r="AE11" i="6"/>
  <c r="AE42" i="6"/>
  <c r="AD44" i="6"/>
  <c r="Y27" i="6"/>
  <c r="Y23" i="6"/>
  <c r="Y25" i="6"/>
  <c r="AE4" i="6"/>
  <c r="O57" i="12"/>
  <c r="P46" i="6"/>
  <c r="E18" i="12"/>
  <c r="E38" i="12"/>
  <c r="F31" i="6"/>
  <c r="G46" i="6"/>
  <c r="AB41" i="6"/>
  <c r="N57" i="12"/>
  <c r="O46" i="6"/>
  <c r="M19" i="12"/>
  <c r="N15" i="6"/>
  <c r="E56" i="12"/>
  <c r="AD9" i="6"/>
  <c r="M57" i="12"/>
  <c r="N46" i="6"/>
  <c r="D56" i="12"/>
  <c r="AE43" i="6"/>
  <c r="Y28" i="6"/>
  <c r="C19" i="12"/>
  <c r="D15" i="6"/>
  <c r="Y20" i="6"/>
  <c r="AE8" i="6"/>
  <c r="AE5" i="6"/>
  <c r="AE9" i="6"/>
  <c r="Y24" i="6"/>
  <c r="C57" i="12"/>
  <c r="U44" i="6"/>
  <c r="D46" i="6"/>
  <c r="AE39" i="6"/>
  <c r="AE6" i="6"/>
  <c r="AE40" i="6"/>
  <c r="AE10" i="6"/>
  <c r="AE38" i="6"/>
  <c r="AC6" i="6"/>
  <c r="AC41" i="6"/>
  <c r="D18" i="12"/>
  <c r="AD41" i="6"/>
  <c r="F38" i="12"/>
  <c r="G31" i="6"/>
  <c r="N19" i="12"/>
  <c r="O15" i="6"/>
  <c r="AD35" i="6"/>
  <c r="AC9" i="6"/>
  <c r="O19" i="12"/>
  <c r="AD13" i="6"/>
  <c r="P15" i="6"/>
  <c r="F18" i="12"/>
  <c r="U41" i="6"/>
  <c r="U8" i="6"/>
  <c r="U6" i="6"/>
  <c r="U5" i="6"/>
  <c r="U39" i="6"/>
  <c r="U35" i="6"/>
  <c r="U12" i="6"/>
  <c r="U9" i="6"/>
  <c r="U36" i="6"/>
  <c r="U42" i="6"/>
  <c r="U4" i="6"/>
  <c r="U37" i="6" l="1"/>
  <c r="W37" i="6"/>
  <c r="AC40" i="6"/>
  <c r="AD40" i="6"/>
  <c r="W21" i="6"/>
  <c r="AB9" i="6"/>
  <c r="AB35" i="6"/>
  <c r="N47" i="6"/>
  <c r="AB38" i="6"/>
  <c r="W23" i="6"/>
  <c r="AB11" i="6"/>
  <c r="AD39" i="6"/>
  <c r="AC8" i="6"/>
  <c r="AB40" i="6"/>
  <c r="AB36" i="6"/>
  <c r="X28" i="6"/>
  <c r="AD36" i="6"/>
  <c r="AD37" i="6"/>
  <c r="AB8" i="6"/>
  <c r="AC35" i="6"/>
  <c r="AC10" i="6"/>
  <c r="AB12" i="6"/>
  <c r="AC12" i="6"/>
  <c r="AC37" i="6"/>
  <c r="AD43" i="6"/>
  <c r="X41" i="6"/>
  <c r="AC36" i="6"/>
  <c r="W41" i="6"/>
  <c r="AB44" i="6"/>
  <c r="AC44" i="6"/>
  <c r="AD12" i="6"/>
  <c r="V28" i="6"/>
  <c r="V22" i="6"/>
  <c r="AB37" i="6"/>
  <c r="AB6" i="6"/>
  <c r="AB43" i="6"/>
  <c r="P53" i="6"/>
  <c r="Y7" i="6"/>
  <c r="X7" i="6"/>
  <c r="V7" i="6"/>
  <c r="W7" i="6"/>
  <c r="M38" i="12"/>
  <c r="N31" i="6"/>
  <c r="O55" i="6"/>
  <c r="M56" i="12"/>
  <c r="M18" i="12"/>
  <c r="AD5" i="6"/>
  <c r="U26" i="6"/>
  <c r="M47" i="6"/>
  <c r="AA35" i="6"/>
  <c r="AE13" i="6"/>
  <c r="R19" i="12"/>
  <c r="S15" i="6"/>
  <c r="AA12" i="6"/>
  <c r="Y29" i="6"/>
  <c r="I38" i="12"/>
  <c r="J31" i="6"/>
  <c r="AA37" i="6"/>
  <c r="W27" i="6"/>
  <c r="AB42" i="6"/>
  <c r="D37" i="12"/>
  <c r="AA38" i="6"/>
  <c r="AA4" i="6"/>
  <c r="AA6" i="6"/>
  <c r="AA39" i="6"/>
  <c r="L57" i="12"/>
  <c r="AA44" i="6"/>
  <c r="M46" i="6"/>
  <c r="AA42" i="6"/>
  <c r="AA36" i="6"/>
  <c r="U25" i="6"/>
  <c r="O52" i="6"/>
  <c r="N60" i="6"/>
  <c r="D76" i="12"/>
  <c r="E62" i="6"/>
  <c r="Y12" i="6"/>
  <c r="V12" i="6"/>
  <c r="W12" i="6"/>
  <c r="X12" i="6"/>
  <c r="Y39" i="6"/>
  <c r="X39" i="6"/>
  <c r="V39" i="6"/>
  <c r="W39" i="6"/>
  <c r="N52" i="6"/>
  <c r="Y44" i="6"/>
  <c r="I57" i="12"/>
  <c r="J46" i="6"/>
  <c r="V44" i="6"/>
  <c r="W44" i="6"/>
  <c r="X44" i="6"/>
  <c r="Y11" i="6"/>
  <c r="W11" i="6"/>
  <c r="V11" i="6"/>
  <c r="X11" i="6"/>
  <c r="N59" i="6"/>
  <c r="N51" i="6"/>
  <c r="P47" i="6"/>
  <c r="AC13" i="6"/>
  <c r="X20" i="6"/>
  <c r="F37" i="12"/>
  <c r="AC4" i="6"/>
  <c r="U20" i="6"/>
  <c r="X23" i="6"/>
  <c r="W22" i="6"/>
  <c r="W25" i="6"/>
  <c r="AB4" i="6"/>
  <c r="AD42" i="6"/>
  <c r="AB13" i="6"/>
  <c r="V27" i="6"/>
  <c r="O56" i="12"/>
  <c r="V29" i="6"/>
  <c r="AB10" i="6"/>
  <c r="AC5" i="6"/>
  <c r="AD6" i="6"/>
  <c r="Y38" i="6"/>
  <c r="W38" i="6"/>
  <c r="X38" i="6"/>
  <c r="V38" i="6"/>
  <c r="N18" i="12"/>
  <c r="U28" i="6"/>
  <c r="U22" i="6"/>
  <c r="U21" i="6"/>
  <c r="P59" i="6"/>
  <c r="O58" i="6"/>
  <c r="O38" i="12"/>
  <c r="P31" i="6"/>
  <c r="N55" i="6"/>
  <c r="O53" i="6"/>
  <c r="P56" i="6"/>
  <c r="P60" i="6"/>
  <c r="F76" i="12"/>
  <c r="G62" i="6"/>
  <c r="Y4" i="6"/>
  <c r="X4" i="6"/>
  <c r="V4" i="6"/>
  <c r="W4" i="6"/>
  <c r="O59" i="6"/>
  <c r="N53" i="6"/>
  <c r="N57" i="6"/>
  <c r="Y9" i="6"/>
  <c r="V9" i="6"/>
  <c r="X9" i="6"/>
  <c r="W9" i="6"/>
  <c r="P51" i="6"/>
  <c r="Y40" i="6"/>
  <c r="X40" i="6"/>
  <c r="V40" i="6"/>
  <c r="W40" i="6"/>
  <c r="Y43" i="6"/>
  <c r="W43" i="6"/>
  <c r="V43" i="6"/>
  <c r="X43" i="6"/>
  <c r="I19" i="12"/>
  <c r="Y13" i="6"/>
  <c r="J15" i="6"/>
  <c r="W13" i="6"/>
  <c r="X13" i="6"/>
  <c r="V13" i="6"/>
  <c r="N38" i="12"/>
  <c r="O31" i="6"/>
  <c r="O54" i="6"/>
  <c r="P52" i="6"/>
  <c r="X29" i="6"/>
  <c r="AA7" i="6"/>
  <c r="AA43" i="6"/>
  <c r="L19" i="12"/>
  <c r="AA13" i="6"/>
  <c r="M15" i="6"/>
  <c r="C18" i="12"/>
  <c r="W26" i="6"/>
  <c r="X21" i="6"/>
  <c r="X24" i="6"/>
  <c r="V20" i="6"/>
  <c r="AD10" i="6"/>
  <c r="X26" i="6"/>
  <c r="E37" i="12"/>
  <c r="AB39" i="6"/>
  <c r="X25" i="6"/>
  <c r="AA41" i="6"/>
  <c r="AA5" i="6"/>
  <c r="AA8" i="6"/>
  <c r="U40" i="6"/>
  <c r="AA11" i="6"/>
  <c r="AE44" i="6"/>
  <c r="R57" i="12"/>
  <c r="S46" i="6"/>
  <c r="C38" i="12"/>
  <c r="U29" i="6"/>
  <c r="D31" i="6"/>
  <c r="U27" i="6"/>
  <c r="AD7" i="6"/>
  <c r="W24" i="6"/>
  <c r="AB7" i="6"/>
  <c r="AD8" i="6"/>
  <c r="V24" i="6"/>
  <c r="AC39" i="6"/>
  <c r="V25" i="6"/>
  <c r="AC43" i="6"/>
  <c r="AD4" i="6"/>
  <c r="AA10" i="6"/>
  <c r="AA40" i="6"/>
  <c r="U11" i="6"/>
  <c r="U23" i="6"/>
  <c r="U38" i="6"/>
  <c r="AA9" i="6"/>
  <c r="U24" i="6"/>
  <c r="P55" i="6"/>
  <c r="Y36" i="6"/>
  <c r="W36" i="6"/>
  <c r="V36" i="6"/>
  <c r="X36" i="6"/>
  <c r="N54" i="6"/>
  <c r="P57" i="6"/>
  <c r="P54" i="6"/>
  <c r="O57" i="6"/>
  <c r="Y37" i="6"/>
  <c r="V37" i="6"/>
  <c r="X37" i="6"/>
  <c r="Y42" i="6"/>
  <c r="X42" i="6"/>
  <c r="W42" i="6"/>
  <c r="V42" i="6"/>
  <c r="Y35" i="6"/>
  <c r="X35" i="6"/>
  <c r="W35" i="6"/>
  <c r="V35" i="6"/>
  <c r="P58" i="6"/>
  <c r="Y5" i="6"/>
  <c r="W5" i="6"/>
  <c r="X5" i="6"/>
  <c r="V5" i="6"/>
  <c r="Y6" i="6"/>
  <c r="W6" i="6"/>
  <c r="V6" i="6"/>
  <c r="X6" i="6"/>
  <c r="Y8" i="6"/>
  <c r="V8" i="6"/>
  <c r="X8" i="6"/>
  <c r="W8" i="6"/>
  <c r="Y10" i="6"/>
  <c r="V10" i="6"/>
  <c r="W10" i="6"/>
  <c r="X10" i="6"/>
  <c r="N56" i="6"/>
  <c r="O60" i="6"/>
  <c r="E76" i="12"/>
  <c r="F62" i="6"/>
  <c r="Y41" i="6"/>
  <c r="V41" i="6"/>
  <c r="O56" i="6"/>
  <c r="O51" i="6"/>
  <c r="N58" i="6"/>
  <c r="O18" i="12"/>
  <c r="O47" i="6"/>
  <c r="AC38" i="6"/>
  <c r="AC7" i="6"/>
  <c r="AB5" i="6"/>
  <c r="V26" i="6"/>
  <c r="U43" i="6"/>
  <c r="C56" i="12"/>
  <c r="U13" i="6"/>
  <c r="U7" i="6"/>
  <c r="U10" i="6"/>
  <c r="W20" i="6"/>
  <c r="AC11" i="6"/>
  <c r="AD38" i="6"/>
  <c r="V23" i="6"/>
  <c r="N56" i="12"/>
  <c r="F56" i="12"/>
  <c r="W29" i="6"/>
  <c r="AD11" i="6"/>
  <c r="X27" i="6"/>
  <c r="X22" i="6"/>
  <c r="AC42" i="6"/>
  <c r="W28" i="6"/>
  <c r="AE20" i="6"/>
  <c r="Y58" i="6"/>
  <c r="Y59" i="6"/>
  <c r="AE27" i="6"/>
  <c r="AE22" i="6"/>
  <c r="AE25" i="6"/>
  <c r="Y51" i="6"/>
  <c r="AE24" i="6"/>
  <c r="Y56" i="6"/>
  <c r="AE28" i="6"/>
  <c r="Y52" i="6"/>
  <c r="AE26" i="6"/>
  <c r="AE21" i="6"/>
  <c r="Y53" i="6"/>
  <c r="Y55" i="6"/>
  <c r="Y57" i="6"/>
  <c r="AD27" i="6" l="1"/>
  <c r="X58" i="6"/>
  <c r="AC20" i="6"/>
  <c r="AB20" i="6"/>
  <c r="AB27" i="6"/>
  <c r="M57" i="6"/>
  <c r="S57" i="6" s="1"/>
  <c r="U57" i="6"/>
  <c r="AA28" i="6"/>
  <c r="C76" i="12"/>
  <c r="M60" i="6"/>
  <c r="S60" i="6" s="1"/>
  <c r="D62" i="6"/>
  <c r="U60" i="6"/>
  <c r="M51" i="6"/>
  <c r="S51" i="6" s="1"/>
  <c r="U51" i="6"/>
  <c r="I76" i="12"/>
  <c r="Y60" i="6"/>
  <c r="AC28" i="6"/>
  <c r="AC27" i="6"/>
  <c r="V56" i="6"/>
  <c r="AD22" i="6"/>
  <c r="AC22" i="6"/>
  <c r="X57" i="6"/>
  <c r="AB22" i="6"/>
  <c r="X52" i="6"/>
  <c r="X51" i="6"/>
  <c r="X60" i="6"/>
  <c r="X56" i="6"/>
  <c r="W58" i="6"/>
  <c r="AB21" i="6"/>
  <c r="D75" i="12"/>
  <c r="L56" i="12"/>
  <c r="I37" i="12"/>
  <c r="AD24" i="6"/>
  <c r="AA21" i="6"/>
  <c r="AA26" i="6"/>
  <c r="L38" i="12"/>
  <c r="AA29" i="6"/>
  <c r="M31" i="6"/>
  <c r="AA24" i="6"/>
  <c r="AE29" i="6"/>
  <c r="R38" i="12"/>
  <c r="M56" i="6"/>
  <c r="S56" i="6" s="1"/>
  <c r="U56" i="6"/>
  <c r="M59" i="6"/>
  <c r="S59" i="6" s="1"/>
  <c r="U59" i="6"/>
  <c r="W56" i="6"/>
  <c r="C37" i="12"/>
  <c r="W59" i="6"/>
  <c r="F75" i="12"/>
  <c r="O37" i="12"/>
  <c r="AB28" i="6"/>
  <c r="AD26" i="6"/>
  <c r="AB24" i="6"/>
  <c r="AA20" i="6"/>
  <c r="AA25" i="6"/>
  <c r="AA22" i="6"/>
  <c r="M54" i="6"/>
  <c r="S54" i="6" s="1"/>
  <c r="M53" i="6"/>
  <c r="S53" i="6" s="1"/>
  <c r="U53" i="6"/>
  <c r="M55" i="6"/>
  <c r="S55" i="6" s="1"/>
  <c r="U55" i="6"/>
  <c r="W51" i="6"/>
  <c r="W60" i="6"/>
  <c r="W57" i="6"/>
  <c r="AB26" i="6"/>
  <c r="X55" i="6"/>
  <c r="R56" i="12"/>
  <c r="L18" i="12"/>
  <c r="N37" i="12"/>
  <c r="I18" i="12"/>
  <c r="V53" i="6"/>
  <c r="AD21" i="6"/>
  <c r="V55" i="6"/>
  <c r="AD29" i="6"/>
  <c r="AC26" i="6"/>
  <c r="V59" i="6"/>
  <c r="I56" i="12"/>
  <c r="AC24" i="6"/>
  <c r="V52" i="6"/>
  <c r="R18" i="12"/>
  <c r="M37" i="12"/>
  <c r="AD28" i="6"/>
  <c r="AC21" i="6"/>
  <c r="M52" i="6"/>
  <c r="S52" i="6" s="1"/>
  <c r="U52" i="6"/>
  <c r="AA27" i="6"/>
  <c r="M58" i="6"/>
  <c r="S58" i="6" s="1"/>
  <c r="U58" i="6"/>
  <c r="V58" i="6"/>
  <c r="E75" i="12"/>
  <c r="AB25" i="6"/>
  <c r="AC29" i="6"/>
  <c r="V57" i="6"/>
  <c r="W53" i="6"/>
  <c r="X59" i="6"/>
  <c r="V51" i="6"/>
  <c r="AD25" i="6"/>
  <c r="AC25" i="6"/>
  <c r="V60" i="6"/>
  <c r="W52" i="6"/>
  <c r="W55" i="6"/>
  <c r="AB29" i="6"/>
  <c r="AD20" i="6"/>
  <c r="X53" i="6"/>
  <c r="S31" i="6"/>
  <c r="R37" i="12" l="1"/>
  <c r="AE23" i="6"/>
  <c r="AD23" i="6"/>
  <c r="AB23" i="6"/>
  <c r="AC23" i="6"/>
  <c r="Y54" i="6"/>
  <c r="W54" i="6"/>
  <c r="V54" i="6"/>
  <c r="X54" i="6"/>
  <c r="U54" i="6"/>
  <c r="C75" i="12"/>
  <c r="AA23" i="6"/>
  <c r="L37" i="12"/>
  <c r="J62" i="6"/>
  <c r="I75" i="12" l="1"/>
</calcChain>
</file>

<file path=xl/sharedStrings.xml><?xml version="1.0" encoding="utf-8"?>
<sst xmlns="http://schemas.openxmlformats.org/spreadsheetml/2006/main" count="852" uniqueCount="97">
  <si>
    <t>OR</t>
  </si>
  <si>
    <t>WA</t>
  </si>
  <si>
    <t>CA</t>
  </si>
  <si>
    <t>UT</t>
  </si>
  <si>
    <t>WY</t>
  </si>
  <si>
    <t>ID</t>
  </si>
  <si>
    <t>Calendar year</t>
  </si>
  <si>
    <t>System</t>
  </si>
  <si>
    <t>SE-ID *</t>
  </si>
  <si>
    <t>* Southeast Idaho (SE-ID) is a contractual exchange agreement with a another utility and not to be considered part of PacifiCorp's Idaho load.</t>
  </si>
  <si>
    <t>Load Forecast - November 2008 (2008 IRP - "Pre-DSM" version)</t>
  </si>
  <si>
    <t>Load Forecast - February 2009 (2008 IRP - "Pre-DSM" version)</t>
  </si>
  <si>
    <t xml:space="preserve">Load Forecast - March 2010 "Pre-DSM" version 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</si>
  <si>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</si>
  <si>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</si>
  <si>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</si>
  <si>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</si>
  <si>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</si>
  <si>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</si>
  <si>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</si>
  <si>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</si>
  <si>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</si>
  <si>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</si>
  <si>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Noncoincidental Peak (MW)</t>
  </si>
  <si>
    <t>Coincidental Peak (MW)</t>
  </si>
  <si>
    <t>Energy Loads (MWh)</t>
  </si>
  <si>
    <t>Load Forecast - July 2010 "Pre-DSM" version</t>
  </si>
  <si>
    <t>Load Forecast - October 2010 "Pre-DSM" version [2011 IRP]</t>
  </si>
  <si>
    <t>Load Forecast - November 2011 "Pre-DSM" version [2011 IRP Update]</t>
  </si>
  <si>
    <t>Load Forecast - June 2012 "Pre-DSM" version [2013 IRP]</t>
  </si>
  <si>
    <t xml:space="preserve">Load Forecast - October 2009 (2008 IRP Update) "Pre-DSM" version </t>
  </si>
  <si>
    <t>Non Pre-DSM Noncoincidental Peak (MW)</t>
  </si>
  <si>
    <t>Year</t>
  </si>
  <si>
    <t>Total</t>
  </si>
  <si>
    <t xml:space="preserve">ID </t>
  </si>
  <si>
    <t>SE-ID</t>
  </si>
  <si>
    <t>Residential</t>
  </si>
  <si>
    <t>Commercial</t>
  </si>
  <si>
    <t>Industrial</t>
  </si>
  <si>
    <t>Irrigation</t>
  </si>
  <si>
    <t>Lighting</t>
  </si>
  <si>
    <t>Other</t>
  </si>
  <si>
    <t>Average Annual Growth Rate</t>
  </si>
  <si>
    <t>Load Forecast - Oct 2013 "Pre-DSM" version [Utah GRC]</t>
  </si>
  <si>
    <t>check</t>
  </si>
  <si>
    <t>2015-24</t>
  </si>
  <si>
    <t>Check</t>
  </si>
  <si>
    <t>Public Authority</t>
  </si>
  <si>
    <t>California</t>
  </si>
  <si>
    <t>Idaho</t>
  </si>
  <si>
    <t>Oregon</t>
  </si>
  <si>
    <t>Utah</t>
  </si>
  <si>
    <t>Washington</t>
  </si>
  <si>
    <t>Wyoming</t>
  </si>
  <si>
    <t>Coincident Peak - Megawatts (MW)*</t>
  </si>
  <si>
    <t>2015 IRP %</t>
  </si>
  <si>
    <t>2024 Chg</t>
  </si>
  <si>
    <t>Oregon Customers</t>
  </si>
  <si>
    <t>California Customers</t>
  </si>
  <si>
    <t>Utah Customers</t>
  </si>
  <si>
    <t>System Customers</t>
  </si>
  <si>
    <t>Idaho Customers</t>
  </si>
  <si>
    <t>Wyoming Customers</t>
  </si>
  <si>
    <t>Washington Customers</t>
  </si>
  <si>
    <t>Oregon Retail Sales – Megawatt-hours (MWh)</t>
  </si>
  <si>
    <t>California Retail Sales – Megawatt-hours (MWh)</t>
  </si>
  <si>
    <t>Washington Retail Sales – Megawatt-hours (MWh)</t>
  </si>
  <si>
    <t>Wyoming Retail Sales – Megawatt-hours (MWh)</t>
  </si>
  <si>
    <t>Idaho Retail Sales – Megawatt-hours (MWh)</t>
  </si>
  <si>
    <t>Utah Retail Sales – Megawatt-hours (MWh)</t>
  </si>
  <si>
    <t>System Retail Sales – Megawatt-hours (MWh)</t>
  </si>
  <si>
    <t>Load Forecast - September 2014 "Pre-DSM" version [2015 IRP]</t>
  </si>
  <si>
    <t>Wyoming Retail Customers</t>
  </si>
  <si>
    <t>Washington Retail Customers</t>
  </si>
  <si>
    <t>Oregon Retail Customers</t>
  </si>
  <si>
    <t>California Retail Customers</t>
  </si>
  <si>
    <t>Utah Retail Customers</t>
  </si>
  <si>
    <t>Idaho Retail Customers</t>
  </si>
  <si>
    <t>System Retail Customers</t>
  </si>
  <si>
    <t>Oregon 2013 total sales</t>
  </si>
  <si>
    <t>Oregon PacifiCorp</t>
  </si>
  <si>
    <t>Pacific Power Retail Customers</t>
  </si>
  <si>
    <t>Rocky Mountain Power Retail Customers</t>
  </si>
  <si>
    <t>Base Case</t>
  </si>
  <si>
    <t>1-in-20 Weather</t>
  </si>
  <si>
    <t>High</t>
  </si>
  <si>
    <t>Low</t>
  </si>
  <si>
    <t>Change from Base Case</t>
  </si>
  <si>
    <t>Updated 3/15/2017</t>
  </si>
  <si>
    <t>Load Forecast - October 2015 "Pre-DSM" version [2015 IRP Update]</t>
  </si>
  <si>
    <t>2017 IRP</t>
  </si>
  <si>
    <t>2015 IRP Update</t>
  </si>
  <si>
    <t>Load Forecast - July 2016 "Pre-DSM" version [2017 IRP]</t>
  </si>
  <si>
    <t>RMP Retail Customers</t>
  </si>
  <si>
    <t>PP Retail Customers</t>
  </si>
  <si>
    <t>2000-16</t>
  </si>
  <si>
    <t>System Residential Use per Customer – killowatt-hours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</si>
</sst>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0.0%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FF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.1999999999999993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2">
    <xf numFmtId="0" fontId="0" fillId="0" borderId="0" xfId="0"/>
    <xf numFmtId="164" fontId="1" fillId="0" borderId="0" xfId="1" applyNumberFormat="1"/>
    <xf numFmtId="49" fontId="0" fillId="0" borderId="0" xfId="0" applyNumberFormat="1" applyAlignment="1">
      <alignment horizontal="right"/>
    </xf>
    <xf numFmtId="164" fontId="2" fillId="0" borderId="0" xfId="1" applyNumberFormat="1" applyFont="1"/>
    <xf numFmtId="0" fontId="2" fillId="0" borderId="0" xfId="0" applyFont="1"/>
    <xf numFmtId="0" fontId="4" fillId="0" borderId="0" xfId="0" applyFont="1"/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0" xfId="0" applyNumberFormat="1"/>
    <xf numFmtId="9" fontId="1" fillId="0" borderId="0" xfId="2" applyFont="1"/>
    <xf numFmtId="0" fontId="9" fillId="14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164" fontId="10" fillId="0" borderId="4" xfId="1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64" fontId="10" fillId="0" borderId="5" xfId="1" applyNumberFormat="1" applyFont="1" applyBorder="1"/>
    <xf numFmtId="164" fontId="10" fillId="0" borderId="6" xfId="1" applyNumberFormat="1" applyFont="1" applyBorder="1"/>
    <xf numFmtId="164" fontId="10" fillId="0" borderId="7" xfId="1" applyNumberFormat="1" applyFont="1" applyBorder="1"/>
    <xf numFmtId="0" fontId="9" fillId="14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10" fontId="9" fillId="0" borderId="9" xfId="0" applyNumberFormat="1" applyFont="1" applyBorder="1" applyAlignment="1">
      <alignment horizontal="center" vertical="center"/>
    </xf>
    <xf numFmtId="164" fontId="10" fillId="0" borderId="9" xfId="1" applyNumberFormat="1" applyFont="1" applyBorder="1" applyAlignment="1">
      <alignment horizontal="center" vertical="center"/>
    </xf>
    <xf numFmtId="10" fontId="0" fillId="0" borderId="0" xfId="2" applyNumberFormat="1" applyFont="1"/>
    <xf numFmtId="0" fontId="0" fillId="8" borderId="0" xfId="0" applyFill="1"/>
    <xf numFmtId="0" fontId="8" fillId="6" borderId="10" xfId="0" applyFont="1" applyFill="1" applyBorder="1" applyAlignment="1">
      <alignment horizontal="center" vertical="center"/>
    </xf>
    <xf numFmtId="165" fontId="10" fillId="0" borderId="9" xfId="1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/>
    <xf numFmtId="10" fontId="9" fillId="16" borderId="9" xfId="0" applyNumberFormat="1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166" fontId="0" fillId="0" borderId="0" xfId="2" applyNumberFormat="1" applyFont="1"/>
    <xf numFmtId="9" fontId="0" fillId="0" borderId="0" xfId="2" applyFont="1"/>
    <xf numFmtId="0" fontId="8" fillId="6" borderId="0" xfId="0" applyFont="1" applyFill="1" applyBorder="1" applyAlignment="1">
      <alignment horizontal="center" vertical="center"/>
    </xf>
    <xf numFmtId="4" fontId="0" fillId="0" borderId="0" xfId="0" applyNumberFormat="1"/>
    <xf numFmtId="0" fontId="12" fillId="0" borderId="0" xfId="0" applyFont="1"/>
    <xf numFmtId="17" fontId="0" fillId="0" borderId="0" xfId="0" applyNumberFormat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/>
    </xf>
    <xf numFmtId="164" fontId="0" fillId="0" borderId="0" xfId="1" applyNumberFormat="1" applyFont="1"/>
    <xf numFmtId="0" fontId="11" fillId="13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7" fontId="5" fillId="11" borderId="1" xfId="0" applyNumberFormat="1" applyFont="1" applyFill="1" applyBorder="1" applyAlignment="1">
      <alignment horizontal="center"/>
    </xf>
    <xf numFmtId="17" fontId="5" fillId="11" borderId="2" xfId="0" applyNumberFormat="1" applyFont="1" applyFill="1" applyBorder="1" applyAlignment="1">
      <alignment horizontal="center"/>
    </xf>
    <xf numFmtId="17" fontId="5" fillId="11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" fontId="3" fillId="7" borderId="1" xfId="0" applyNumberFormat="1" applyFont="1" applyFill="1" applyBorder="1" applyAlignment="1">
      <alignment horizontal="center"/>
    </xf>
    <xf numFmtId="17" fontId="3" fillId="7" borderId="2" xfId="0" applyNumberFormat="1" applyFont="1" applyFill="1" applyBorder="1" applyAlignment="1">
      <alignment horizontal="center"/>
    </xf>
    <xf numFmtId="17" fontId="3" fillId="7" borderId="3" xfId="0" applyNumberFormat="1" applyFont="1" applyFill="1" applyBorder="1" applyAlignment="1">
      <alignment horizontal="center"/>
    </xf>
    <xf numFmtId="17" fontId="3" fillId="8" borderId="1" xfId="0" applyNumberFormat="1" applyFont="1" applyFill="1" applyBorder="1" applyAlignment="1">
      <alignment horizontal="center"/>
    </xf>
    <xf numFmtId="17" fontId="3" fillId="8" borderId="2" xfId="0" applyNumberFormat="1" applyFont="1" applyFill="1" applyBorder="1" applyAlignment="1">
      <alignment horizontal="center"/>
    </xf>
    <xf numFmtId="17" fontId="3" fillId="8" borderId="3" xfId="0" applyNumberFormat="1" applyFont="1" applyFill="1" applyBorder="1" applyAlignment="1">
      <alignment horizontal="center"/>
    </xf>
    <xf numFmtId="17" fontId="5" fillId="10" borderId="1" xfId="0" applyNumberFormat="1" applyFont="1" applyFill="1" applyBorder="1" applyAlignment="1">
      <alignment horizontal="center"/>
    </xf>
    <xf numFmtId="17" fontId="5" fillId="10" borderId="2" xfId="0" applyNumberFormat="1" applyFont="1" applyFill="1" applyBorder="1" applyAlignment="1">
      <alignment horizontal="center"/>
    </xf>
    <xf numFmtId="17" fontId="5" fillId="10" borderId="3" xfId="0" applyNumberFormat="1" applyFont="1" applyFill="1" applyBorder="1" applyAlignment="1">
      <alignment horizontal="center"/>
    </xf>
    <xf numFmtId="17" fontId="3" fillId="9" borderId="1" xfId="0" applyNumberFormat="1" applyFont="1" applyFill="1" applyBorder="1" applyAlignment="1">
      <alignment horizontal="center"/>
    </xf>
    <xf numFmtId="17" fontId="3" fillId="9" borderId="2" xfId="0" applyNumberFormat="1" applyFont="1" applyFill="1" applyBorder="1" applyAlignment="1">
      <alignment horizontal="center"/>
    </xf>
    <xf numFmtId="17" fontId="3" fillId="9" borderId="3" xfId="0" applyNumberFormat="1" applyFont="1" applyFill="1" applyBorder="1" applyAlignment="1">
      <alignment horizontal="center"/>
    </xf>
    <xf numFmtId="17" fontId="3" fillId="6" borderId="1" xfId="0" applyNumberFormat="1" applyFont="1" applyFill="1" applyBorder="1" applyAlignment="1">
      <alignment horizontal="center"/>
    </xf>
    <xf numFmtId="17" fontId="3" fillId="6" borderId="2" xfId="0" applyNumberFormat="1" applyFont="1" applyFill="1" applyBorder="1" applyAlignment="1">
      <alignment horizontal="center"/>
    </xf>
    <xf numFmtId="17" fontId="3" fillId="6" borderId="3" xfId="0" applyNumberFormat="1" applyFont="1" applyFill="1" applyBorder="1" applyAlignment="1">
      <alignment horizontal="center"/>
    </xf>
    <xf numFmtId="17" fontId="3" fillId="5" borderId="1" xfId="0" applyNumberFormat="1" applyFont="1" applyFill="1" applyBorder="1" applyAlignment="1">
      <alignment horizontal="center"/>
    </xf>
    <xf numFmtId="17" fontId="3" fillId="5" borderId="2" xfId="0" applyNumberFormat="1" applyFont="1" applyFill="1" applyBorder="1" applyAlignment="1">
      <alignment horizontal="center"/>
    </xf>
    <xf numFmtId="17" fontId="3" fillId="5" borderId="3" xfId="0" applyNumberFormat="1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 vertical="center"/>
    </xf>
    <xf numFmtId="17" fontId="6" fillId="12" borderId="1" xfId="0" applyNumberFormat="1" applyFont="1" applyFill="1" applyBorder="1" applyAlignment="1">
      <alignment horizontal="center"/>
    </xf>
    <xf numFmtId="17" fontId="6" fillId="12" borderId="2" xfId="0" applyNumberFormat="1" applyFont="1" applyFill="1" applyBorder="1" applyAlignment="1">
      <alignment horizontal="center"/>
    </xf>
    <xf numFmtId="17" fontId="6" fillId="12" borderId="3" xfId="0" applyNumberFormat="1" applyFont="1" applyFill="1" applyBorder="1" applyAlignment="1">
      <alignment horizontal="center"/>
    </xf>
    <xf numFmtId="17" fontId="6" fillId="15" borderId="1" xfId="0" applyNumberFormat="1" applyFont="1" applyFill="1" applyBorder="1" applyAlignment="1">
      <alignment horizontal="center"/>
    </xf>
    <xf numFmtId="17" fontId="6" fillId="15" borderId="2" xfId="0" applyNumberFormat="1" applyFont="1" applyFill="1" applyBorder="1" applyAlignment="1">
      <alignment horizontal="center"/>
    </xf>
    <xf numFmtId="17" fontId="6" fillId="15" borderId="3" xfId="0" applyNumberFormat="1" applyFont="1" applyFill="1" applyBorder="1" applyAlignment="1">
      <alignment horizontal="center"/>
    </xf>
    <xf numFmtId="17" fontId="6" fillId="8" borderId="1" xfId="0" applyNumberFormat="1" applyFont="1" applyFill="1" applyBorder="1" applyAlignment="1">
      <alignment horizontal="center"/>
    </xf>
    <xf numFmtId="17" fontId="6" fillId="8" borderId="2" xfId="0" applyNumberFormat="1" applyFont="1" applyFill="1" applyBorder="1" applyAlignment="1">
      <alignment horizontal="center"/>
    </xf>
    <xf numFmtId="17" fontId="6" fillId="8" borderId="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13" borderId="18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61351706036746"/>
          <c:y val="0.13010425780110821"/>
          <c:w val="0.79998293963254596"/>
          <c:h val="0.70407662583843678"/>
        </c:manualLayout>
      </c:layout>
      <c:lineChart>
        <c:grouping val="standard"/>
        <c:varyColors val="0"/>
        <c:ser>
          <c:idx val="0"/>
          <c:order val="0"/>
          <c:tx>
            <c:strRef>
              <c:f>Scenarios!$C$3</c:f>
              <c:strCache>
                <c:ptCount val="1"/>
                <c:pt idx="0">
                  <c:v>1-in-20 Weather</c:v>
                </c:pt>
              </c:strCache>
            </c:strRef>
          </c:tx>
          <c:marker>
            <c:symbol val="none"/>
          </c:marker>
          <c:cat>
            <c:numRef>
              <c:f>Scenarios!$B$4:$B$24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cat>
          <c:val>
            <c:numRef>
              <c:f>Scenarios!$C$4:$C$24</c:f>
              <c:numCache>
                <c:formatCode>_(* #,##0_);_(* \(#,##0\);_(* "-"??_);_(@_)</c:formatCode>
                <c:ptCount val="21"/>
                <c:pt idx="0">
                  <c:v>10418.772000000001</c:v>
                </c:pt>
                <c:pt idx="1">
                  <c:v>10517.175999999999</c:v>
                </c:pt>
                <c:pt idx="2">
                  <c:v>10605.92</c:v>
                </c:pt>
                <c:pt idx="3">
                  <c:v>10701.734</c:v>
                </c:pt>
                <c:pt idx="4">
                  <c:v>10822.358</c:v>
                </c:pt>
                <c:pt idx="5">
                  <c:v>10930.974</c:v>
                </c:pt>
                <c:pt idx="6">
                  <c:v>11013.038</c:v>
                </c:pt>
                <c:pt idx="7">
                  <c:v>11113.74</c:v>
                </c:pt>
                <c:pt idx="8">
                  <c:v>11231.57</c:v>
                </c:pt>
                <c:pt idx="9">
                  <c:v>11246.189</c:v>
                </c:pt>
                <c:pt idx="10">
                  <c:v>11341.764999999999</c:v>
                </c:pt>
                <c:pt idx="11">
                  <c:v>11417.41</c:v>
                </c:pt>
                <c:pt idx="12">
                  <c:v>11531.966</c:v>
                </c:pt>
                <c:pt idx="13">
                  <c:v>11623.094999999999</c:v>
                </c:pt>
                <c:pt idx="14">
                  <c:v>11728.286</c:v>
                </c:pt>
                <c:pt idx="15">
                  <c:v>11873.541999999999</c:v>
                </c:pt>
                <c:pt idx="16">
                  <c:v>11963.13</c:v>
                </c:pt>
                <c:pt idx="17">
                  <c:v>12018.040999999999</c:v>
                </c:pt>
                <c:pt idx="18">
                  <c:v>12138.075000000001</c:v>
                </c:pt>
                <c:pt idx="19">
                  <c:v>12276.977999999999</c:v>
                </c:pt>
                <c:pt idx="20">
                  <c:v>12378.066999999999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Scenarios!$D$3</c:f>
              <c:strCache>
                <c:ptCount val="1"/>
                <c:pt idx="0">
                  <c:v>High</c:v>
                </c:pt>
              </c:strCache>
            </c:strRef>
          </c:tx>
          <c:marker>
            <c:symbol val="none"/>
          </c:marker>
          <c:cat>
            <c:numRef>
              <c:f>Scenarios!$B$4:$B$24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cat>
          <c:val>
            <c:numRef>
              <c:f>Scenarios!$D$4:$D$24</c:f>
              <c:numCache>
                <c:formatCode>_(* #,##0_);_(* \(#,##0\);_(* "-"??_);_(@_)</c:formatCode>
                <c:ptCount val="21"/>
                <c:pt idx="0">
                  <c:v>10272.582</c:v>
                </c:pt>
                <c:pt idx="1">
                  <c:v>10412.023999999999</c:v>
                </c:pt>
                <c:pt idx="2">
                  <c:v>10535.82</c:v>
                </c:pt>
                <c:pt idx="3">
                  <c:v>10650.878000000001</c:v>
                </c:pt>
                <c:pt idx="4">
                  <c:v>10799.633</c:v>
                </c:pt>
                <c:pt idx="5">
                  <c:v>10942.516</c:v>
                </c:pt>
                <c:pt idx="6">
                  <c:v>11042.635</c:v>
                </c:pt>
                <c:pt idx="7">
                  <c:v>11164.253000000001</c:v>
                </c:pt>
                <c:pt idx="8">
                  <c:v>11322.64</c:v>
                </c:pt>
                <c:pt idx="9">
                  <c:v>11350.194</c:v>
                </c:pt>
                <c:pt idx="10">
                  <c:v>11459</c:v>
                </c:pt>
                <c:pt idx="11">
                  <c:v>11571.027</c:v>
                </c:pt>
                <c:pt idx="12">
                  <c:v>11697.18</c:v>
                </c:pt>
                <c:pt idx="13">
                  <c:v>11812.762000000001</c:v>
                </c:pt>
                <c:pt idx="14">
                  <c:v>11930.829</c:v>
                </c:pt>
                <c:pt idx="15">
                  <c:v>12108.614</c:v>
                </c:pt>
                <c:pt idx="16">
                  <c:v>12212.053</c:v>
                </c:pt>
                <c:pt idx="17">
                  <c:v>12280.108</c:v>
                </c:pt>
                <c:pt idx="18">
                  <c:v>12422.179</c:v>
                </c:pt>
                <c:pt idx="19">
                  <c:v>12574.463</c:v>
                </c:pt>
                <c:pt idx="20">
                  <c:v>12696.692999999999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Scenarios!$E$3</c:f>
              <c:strCache>
                <c:ptCount val="1"/>
                <c:pt idx="0">
                  <c:v>Base Case</c:v>
                </c:pt>
              </c:strCache>
            </c:strRef>
          </c:tx>
          <c:marker>
            <c:symbol val="none"/>
          </c:marker>
          <c:cat>
            <c:numRef>
              <c:f>Scenarios!$B$4:$B$24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cat>
          <c:val>
            <c:numRef>
              <c:f>Scenarios!$E$4:$E$24</c:f>
              <c:numCache>
                <c:formatCode>_(* #,##0_);_(* \(#,##0\);_(* "-"??_);_(@_)</c:formatCode>
                <c:ptCount val="21"/>
                <c:pt idx="0">
                  <c:v>10129.885</c:v>
                </c:pt>
                <c:pt idx="1">
                  <c:v>10224.713</c:v>
                </c:pt>
                <c:pt idx="2">
                  <c:v>10310.014999999999</c:v>
                </c:pt>
                <c:pt idx="3">
                  <c:v>10403.218000000001</c:v>
                </c:pt>
                <c:pt idx="4">
                  <c:v>10518.418</c:v>
                </c:pt>
                <c:pt idx="5">
                  <c:v>10624.16</c:v>
                </c:pt>
                <c:pt idx="6">
                  <c:v>10706.388000000001</c:v>
                </c:pt>
                <c:pt idx="7">
                  <c:v>10804.439</c:v>
                </c:pt>
                <c:pt idx="8">
                  <c:v>10919.630999999999</c:v>
                </c:pt>
                <c:pt idx="9">
                  <c:v>10931.281000000001</c:v>
                </c:pt>
                <c:pt idx="10">
                  <c:v>11020.808000000001</c:v>
                </c:pt>
                <c:pt idx="11">
                  <c:v>11096.123</c:v>
                </c:pt>
                <c:pt idx="12">
                  <c:v>11207.37</c:v>
                </c:pt>
                <c:pt idx="13">
                  <c:v>11295.157999999999</c:v>
                </c:pt>
                <c:pt idx="14">
                  <c:v>11397.05</c:v>
                </c:pt>
                <c:pt idx="15">
                  <c:v>11535.764999999999</c:v>
                </c:pt>
                <c:pt idx="16">
                  <c:v>11621.797</c:v>
                </c:pt>
                <c:pt idx="17">
                  <c:v>11676.522000000001</c:v>
                </c:pt>
                <c:pt idx="18">
                  <c:v>11793.029</c:v>
                </c:pt>
                <c:pt idx="19">
                  <c:v>11924.57</c:v>
                </c:pt>
                <c:pt idx="20">
                  <c:v>12026.263000000001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Scenarios!$F$3</c:f>
              <c:strCache>
                <c:ptCount val="1"/>
                <c:pt idx="0">
                  <c:v>Low</c:v>
                </c:pt>
              </c:strCache>
            </c:strRef>
          </c:tx>
          <c:marker>
            <c:symbol val="none"/>
          </c:marker>
          <c:cat>
            <c:numRef>
              <c:f>Scenarios!$B$4:$B$24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cat>
          <c:val>
            <c:numRef>
              <c:f>Scenarios!$F$4:$F$24</c:f>
              <c:numCache>
                <c:formatCode>_(* #,##0_);_(* \(#,##0\);_(* "-"??_);_(@_)</c:formatCode>
                <c:ptCount val="21"/>
                <c:pt idx="0">
                  <c:v>9982.24</c:v>
                </c:pt>
                <c:pt idx="1">
                  <c:v>10028.540999999999</c:v>
                </c:pt>
                <c:pt idx="2">
                  <c:v>10069.200000000001</c:v>
                </c:pt>
                <c:pt idx="3">
                  <c:v>10136.415999999999</c:v>
                </c:pt>
                <c:pt idx="4">
                  <c:v>10213.834999999999</c:v>
                </c:pt>
                <c:pt idx="5">
                  <c:v>10291.374</c:v>
                </c:pt>
                <c:pt idx="6">
                  <c:v>10341.915999999999</c:v>
                </c:pt>
                <c:pt idx="7">
                  <c:v>10400.315000000001</c:v>
                </c:pt>
                <c:pt idx="8">
                  <c:v>10494.272000000001</c:v>
                </c:pt>
                <c:pt idx="9">
                  <c:v>10483.986999999999</c:v>
                </c:pt>
                <c:pt idx="10">
                  <c:v>10557.028</c:v>
                </c:pt>
                <c:pt idx="11">
                  <c:v>10596.736999999999</c:v>
                </c:pt>
                <c:pt idx="12">
                  <c:v>10679.221</c:v>
                </c:pt>
                <c:pt idx="13">
                  <c:v>10741.965</c:v>
                </c:pt>
                <c:pt idx="14">
                  <c:v>10807.201999999999</c:v>
                </c:pt>
                <c:pt idx="15">
                  <c:v>10920.934999999999</c:v>
                </c:pt>
                <c:pt idx="16">
                  <c:v>10970.565000000001</c:v>
                </c:pt>
                <c:pt idx="17">
                  <c:v>11013.718999999999</c:v>
                </c:pt>
                <c:pt idx="18">
                  <c:v>11109.156000000001</c:v>
                </c:pt>
                <c:pt idx="19">
                  <c:v>11202.784</c:v>
                </c:pt>
                <c:pt idx="20">
                  <c:v>11289.602999999999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463832"/>
        <c:axId val="320464224"/>
      </c:lineChart>
      <c:catAx>
        <c:axId val="320463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0464224"/>
        <c:crosses val="autoZero"/>
        <c:auto val="1"/>
        <c:lblAlgn val="ctr"/>
        <c:lblOffset val="100"/>
        <c:noMultiLvlLbl val="0"/>
      </c:catAx>
      <c:valAx>
        <c:axId val="3204642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Megawatt (MW)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20463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481867891513567"/>
          <c:y val="1.7750801983085453E-2"/>
          <c:w val="0.83851465441819772"/>
          <c:h val="0.1033872849227179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Comparison of System Energy Forecast</a:t>
            </a:r>
          </a:p>
        </c:rich>
      </c:tx>
      <c:layout>
        <c:manualLayout>
          <c:xMode val="edge"/>
          <c:yMode val="edge"/>
          <c:x val="0.1603333333333333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790529308836395"/>
          <c:y val="0.19491907261592301"/>
          <c:w val="0.75333027121609808"/>
          <c:h val="0.63926181102362201"/>
        </c:manualLayout>
      </c:layout>
      <c:lineChart>
        <c:grouping val="standard"/>
        <c:varyColors val="0"/>
        <c:ser>
          <c:idx val="0"/>
          <c:order val="0"/>
          <c:tx>
            <c:strRef>
              <c:f>'Pre-dsm tables'!$R$209</c:f>
              <c:strCache>
                <c:ptCount val="1"/>
                <c:pt idx="0">
                  <c:v>2015 IRP Update</c:v>
                </c:pt>
              </c:strCache>
            </c:strRef>
          </c:tx>
          <c:marker>
            <c:symbol val="none"/>
          </c:marker>
          <c:cat>
            <c:numRef>
              <c:f>'Pre-dsm tables'!$Q$210:$Q$219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'Pre-dsm tables'!$R$210:$R$219</c:f>
              <c:numCache>
                <c:formatCode>_(* #,##0_);_(* \(#,##0\);_(* "-"??_);_(@_)</c:formatCode>
                <c:ptCount val="10"/>
                <c:pt idx="0">
                  <c:v>62269100</c:v>
                </c:pt>
                <c:pt idx="1">
                  <c:v>63382060</c:v>
                </c:pt>
                <c:pt idx="2">
                  <c:v>64382220</c:v>
                </c:pt>
                <c:pt idx="3">
                  <c:v>65083290</c:v>
                </c:pt>
                <c:pt idx="4">
                  <c:v>65573070</c:v>
                </c:pt>
                <c:pt idx="5">
                  <c:v>66238110</c:v>
                </c:pt>
                <c:pt idx="6">
                  <c:v>66904220</c:v>
                </c:pt>
                <c:pt idx="7">
                  <c:v>67760860</c:v>
                </c:pt>
                <c:pt idx="8">
                  <c:v>68236690</c:v>
                </c:pt>
                <c:pt idx="9">
                  <c:v>68857140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'Pre-dsm tables'!$S$209</c:f>
              <c:strCache>
                <c:ptCount val="1"/>
                <c:pt idx="0">
                  <c:v>2017 IRP</c:v>
                </c:pt>
              </c:strCache>
            </c:strRef>
          </c:tx>
          <c:marker>
            <c:symbol val="none"/>
          </c:marker>
          <c:cat>
            <c:numRef>
              <c:f>'Pre-dsm tables'!$Q$210:$Q$219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'Pre-dsm tables'!$S$210:$S$219</c:f>
              <c:numCache>
                <c:formatCode>_(* #,##0_);_(* \(#,##0\);_(* "-"??_);_(@_)</c:formatCode>
                <c:ptCount val="10"/>
                <c:pt idx="0">
                  <c:v>60061400</c:v>
                </c:pt>
                <c:pt idx="1">
                  <c:v>60670450</c:v>
                </c:pt>
                <c:pt idx="2">
                  <c:v>61301370</c:v>
                </c:pt>
                <c:pt idx="3">
                  <c:v>61863300</c:v>
                </c:pt>
                <c:pt idx="4">
                  <c:v>62297200</c:v>
                </c:pt>
                <c:pt idx="5">
                  <c:v>63007030</c:v>
                </c:pt>
                <c:pt idx="6">
                  <c:v>63799730</c:v>
                </c:pt>
                <c:pt idx="7">
                  <c:v>64610360</c:v>
                </c:pt>
                <c:pt idx="8">
                  <c:v>65171560</c:v>
                </c:pt>
                <c:pt idx="9">
                  <c:v>65182980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465008"/>
        <c:axId val="320465400"/>
      </c:lineChart>
      <c:catAx>
        <c:axId val="32046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0465400"/>
        <c:crosses val="autoZero"/>
        <c:auto val="1"/>
        <c:lblAlgn val="ctr"/>
        <c:lblOffset val="100"/>
        <c:noMultiLvlLbl val="0"/>
      </c:catAx>
      <c:valAx>
        <c:axId val="3204654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MegaWatt Hours (MWh)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20465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01244531933508"/>
          <c:y val="0.11998651210265383"/>
          <c:w val="0.49709776902887137"/>
          <c:h val="9.336030912802564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Comparison of System Peak Forecast</a:t>
            </a:r>
          </a:p>
        </c:rich>
      </c:tx>
      <c:layout>
        <c:manualLayout>
          <c:xMode val="edge"/>
          <c:yMode val="edge"/>
          <c:x val="0.1603333333333333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790529308836395"/>
          <c:y val="0.19491907261592301"/>
          <c:w val="0.75333027121609808"/>
          <c:h val="0.63926181102362201"/>
        </c:manualLayout>
      </c:layout>
      <c:lineChart>
        <c:grouping val="standard"/>
        <c:varyColors val="0"/>
        <c:ser>
          <c:idx val="0"/>
          <c:order val="0"/>
          <c:tx>
            <c:strRef>
              <c:f>'Pre-dsm tables'!$R$209</c:f>
              <c:strCache>
                <c:ptCount val="1"/>
                <c:pt idx="0">
                  <c:v>2015 IRP Update</c:v>
                </c:pt>
              </c:strCache>
            </c:strRef>
          </c:tx>
          <c:marker>
            <c:symbol val="none"/>
          </c:marker>
          <c:cat>
            <c:numRef>
              <c:f>'Pre-dsm tables'!$Q$210:$Q$219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'Pre-dsm tables'!$U$210:$U$219</c:f>
              <c:numCache>
                <c:formatCode>_(* #,##0_);_(* \(#,##0\);_(* "-"??_);_(@_)</c:formatCode>
                <c:ptCount val="10"/>
                <c:pt idx="0">
                  <c:v>10283.047</c:v>
                </c:pt>
                <c:pt idx="1">
                  <c:v>10469.399000000001</c:v>
                </c:pt>
                <c:pt idx="2">
                  <c:v>10615.721</c:v>
                </c:pt>
                <c:pt idx="3">
                  <c:v>10722.35</c:v>
                </c:pt>
                <c:pt idx="4">
                  <c:v>10841.65</c:v>
                </c:pt>
                <c:pt idx="5">
                  <c:v>10949.748</c:v>
                </c:pt>
                <c:pt idx="6">
                  <c:v>11049.543000000001</c:v>
                </c:pt>
                <c:pt idx="7">
                  <c:v>11154.565000000001</c:v>
                </c:pt>
                <c:pt idx="8">
                  <c:v>11252.558999999999</c:v>
                </c:pt>
                <c:pt idx="9">
                  <c:v>11369.564000000002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'Pre-dsm tables'!$S$209</c:f>
              <c:strCache>
                <c:ptCount val="1"/>
                <c:pt idx="0">
                  <c:v>2017 IRP</c:v>
                </c:pt>
              </c:strCache>
            </c:strRef>
          </c:tx>
          <c:marker>
            <c:symbol val="none"/>
          </c:marker>
          <c:cat>
            <c:numRef>
              <c:f>'Pre-dsm tables'!$Q$210:$Q$219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'Pre-dsm tables'!$V$210:$V$219</c:f>
              <c:numCache>
                <c:formatCode>_(* #,##0_);_(* \(#,##0\);_(* "-"??_);_(@_)</c:formatCode>
                <c:ptCount val="10"/>
                <c:pt idx="0">
                  <c:v>10129.885</c:v>
                </c:pt>
                <c:pt idx="1">
                  <c:v>10224.713</c:v>
                </c:pt>
                <c:pt idx="2">
                  <c:v>10310.014999999999</c:v>
                </c:pt>
                <c:pt idx="3">
                  <c:v>10403.218000000001</c:v>
                </c:pt>
                <c:pt idx="4">
                  <c:v>10518.418</c:v>
                </c:pt>
                <c:pt idx="5">
                  <c:v>10624.16</c:v>
                </c:pt>
                <c:pt idx="6">
                  <c:v>10706.388000000001</c:v>
                </c:pt>
                <c:pt idx="7">
                  <c:v>10804.439</c:v>
                </c:pt>
                <c:pt idx="8">
                  <c:v>10919.630999999999</c:v>
                </c:pt>
                <c:pt idx="9">
                  <c:v>10931.281000000001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466184"/>
        <c:axId val="320466576"/>
      </c:lineChart>
      <c:catAx>
        <c:axId val="320466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0466576"/>
        <c:crosses val="autoZero"/>
        <c:auto val="1"/>
        <c:lblAlgn val="ctr"/>
        <c:lblOffset val="100"/>
        <c:noMultiLvlLbl val="0"/>
      </c:catAx>
      <c:valAx>
        <c:axId val="320466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MegaWatt (MW)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20466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01244531933508"/>
          <c:y val="0.11998651210265383"/>
          <c:w val="0.49709776902887137"/>
          <c:h val="9.336030912802564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System Residential Use per Customer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150240594925636"/>
          <c:y val="0.17640055409740449"/>
          <c:w val="0.81071981627296597"/>
          <c:h val="0.682884611095001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'UPC by class and state Hist'!$B$6:$B$21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'UPC by class and state Hist'!$I$6:$I$21</c:f>
              <c:numCache>
                <c:formatCode>_(* #,##0_);_(* \(#,##0\);_(* "-"??_);_(@_)</c:formatCode>
                <c:ptCount val="16"/>
                <c:pt idx="0">
                  <c:v>10387.456338273014</c:v>
                </c:pt>
                <c:pt idx="1">
                  <c:v>10459.532398999811</c:v>
                </c:pt>
                <c:pt idx="2">
                  <c:v>10580.240762881025</c:v>
                </c:pt>
                <c:pt idx="3">
                  <c:v>10631.984598280469</c:v>
                </c:pt>
                <c:pt idx="4">
                  <c:v>10645.054067527428</c:v>
                </c:pt>
                <c:pt idx="5">
                  <c:v>10841.586914363279</c:v>
                </c:pt>
                <c:pt idx="6">
                  <c:v>10868.423181260621</c:v>
                </c:pt>
                <c:pt idx="7">
                  <c:v>10838.840678661025</c:v>
                </c:pt>
                <c:pt idx="8">
                  <c:v>10731.692224845789</c:v>
                </c:pt>
                <c:pt idx="9">
                  <c:v>10887.564006331328</c:v>
                </c:pt>
                <c:pt idx="10">
                  <c:v>10771.333455513153</c:v>
                </c:pt>
                <c:pt idx="11">
                  <c:v>10578.60330528771</c:v>
                </c:pt>
                <c:pt idx="12">
                  <c:v>10302.166941327836</c:v>
                </c:pt>
                <c:pt idx="13">
                  <c:v>10298.421027867807</c:v>
                </c:pt>
                <c:pt idx="14">
                  <c:v>10084.272967966894</c:v>
                </c:pt>
                <c:pt idx="15">
                  <c:v>9988.2716706190331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noFill/>
            </a:ln>
          </c:spPr>
        </c:dropLines>
        <c:upDownBars>
          <c:gapWidth val="150"/>
          <c:upBars/>
          <c:downBars/>
        </c:upDownBars>
        <c:smooth val="0"/>
        <c:axId val="320616304"/>
        <c:axId val="320616696"/>
      </c:lineChart>
      <c:catAx>
        <c:axId val="32061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320616696"/>
        <c:crosses val="autoZero"/>
        <c:auto val="1"/>
        <c:lblAlgn val="ctr"/>
        <c:lblOffset val="100"/>
        <c:noMultiLvlLbl val="0"/>
      </c:catAx>
      <c:valAx>
        <c:axId val="320616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kWh per Residential Customer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1162153689122193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2061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304799</xdr:colOff>
      <xdr:row>1</xdr:row>
      <xdr:rowOff>123825</xdr:rowOff>
    </xdr:from>
    <xdr:to>
      <xdr:col>15</xdr:col>
      <xdr:colOff>561974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221</xdr:row>
      <xdr:rowOff>104775</xdr:rowOff>
    </xdr:from>
    <xdr:to>
      <xdr:col>21</xdr:col>
      <xdr:colOff>19050</xdr:colOff>
      <xdr:row>237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249</xdr:row>
      <xdr:rowOff>0</xdr:rowOff>
    </xdr:from>
    <xdr:to>
      <xdr:col>18</xdr:col>
      <xdr:colOff>590550</xdr:colOff>
      <xdr:row>265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352424</xdr:colOff>
      <xdr:row>2</xdr:row>
      <xdr:rowOff>171449</xdr:rowOff>
    </xdr:from>
    <xdr:to>
      <xdr:col>19</xdr:col>
      <xdr:colOff>66675</xdr:colOff>
      <xdr:row>22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workbookViewId="0">
      <selection activeCell="B23" sqref="B23:F24"/>
    </sheetView>
  </sheetViews>
  <sheetFormatPr defaultRowHeight="12.75" x14ac:dyDescent="0.2"/>
  <cols>
    <col min="2" max="2" width="11" customWidth="1"/>
    <col min="3" max="6" width="14" customWidth="1"/>
  </cols>
  <sheetData>
    <row r="1" spans="2:6" ht="13.5" thickBot="1" x14ac:dyDescent="0.25"/>
    <row r="2" spans="2:6" ht="15" thickBot="1" x14ac:dyDescent="0.25">
      <c r="B2" s="45" t="s">
        <v>54</v>
      </c>
      <c r="C2" s="46"/>
      <c r="D2" s="46"/>
      <c r="E2" s="46"/>
      <c r="F2" s="46"/>
    </row>
    <row r="3" spans="2:6" ht="13.5" thickBot="1" x14ac:dyDescent="0.25">
      <c r="B3" s="17"/>
      <c r="C3" s="18" t="s">
        <v>84</v>
      </c>
      <c r="D3" s="18" t="s">
        <v>85</v>
      </c>
      <c r="E3" s="18" t="s">
        <v>83</v>
      </c>
      <c r="F3" s="18" t="s">
        <v>86</v>
      </c>
    </row>
    <row r="4" spans="2:6" ht="13.5" thickBot="1" x14ac:dyDescent="0.25">
      <c r="B4" s="17">
        <v>2017</v>
      </c>
      <c r="C4" s="22">
        <v>10418.772000000001</v>
      </c>
      <c r="D4" s="22">
        <v>10272.582</v>
      </c>
      <c r="E4" s="22">
        <v>10129.885</v>
      </c>
      <c r="F4" s="22">
        <v>9982.24</v>
      </c>
    </row>
    <row r="5" spans="2:6" ht="13.5" thickBot="1" x14ac:dyDescent="0.25">
      <c r="B5" s="17">
        <f>B4+1</f>
        <v>2018</v>
      </c>
      <c r="C5" s="22">
        <v>10517.175999999999</v>
      </c>
      <c r="D5" s="22">
        <v>10412.023999999999</v>
      </c>
      <c r="E5" s="22">
        <v>10224.713</v>
      </c>
      <c r="F5" s="22">
        <v>10028.540999999999</v>
      </c>
    </row>
    <row r="6" spans="2:6" ht="13.5" thickBot="1" x14ac:dyDescent="0.25">
      <c r="B6" s="17">
        <f t="shared" ref="B6:B24" si="0">B5+1</f>
        <v>2019</v>
      </c>
      <c r="C6" s="22">
        <v>10605.92</v>
      </c>
      <c r="D6" s="22">
        <v>10535.82</v>
      </c>
      <c r="E6" s="22">
        <v>10310.014999999999</v>
      </c>
      <c r="F6" s="22">
        <v>10069.200000000001</v>
      </c>
    </row>
    <row r="7" spans="2:6" ht="13.5" thickBot="1" x14ac:dyDescent="0.25">
      <c r="B7" s="17">
        <f t="shared" si="0"/>
        <v>2020</v>
      </c>
      <c r="C7" s="22">
        <v>10701.734</v>
      </c>
      <c r="D7" s="22">
        <v>10650.878000000001</v>
      </c>
      <c r="E7" s="22">
        <v>10403.218000000001</v>
      </c>
      <c r="F7" s="22">
        <v>10136.415999999999</v>
      </c>
    </row>
    <row r="8" spans="2:6" ht="13.5" thickBot="1" x14ac:dyDescent="0.25">
      <c r="B8" s="17">
        <f t="shared" si="0"/>
        <v>2021</v>
      </c>
      <c r="C8" s="22">
        <v>10822.358</v>
      </c>
      <c r="D8" s="22">
        <v>10799.633</v>
      </c>
      <c r="E8" s="22">
        <v>10518.418</v>
      </c>
      <c r="F8" s="22">
        <v>10213.834999999999</v>
      </c>
    </row>
    <row r="9" spans="2:6" ht="13.5" thickBot="1" x14ac:dyDescent="0.25">
      <c r="B9" s="17">
        <f t="shared" si="0"/>
        <v>2022</v>
      </c>
      <c r="C9" s="22">
        <v>10930.974</v>
      </c>
      <c r="D9" s="22">
        <v>10942.516</v>
      </c>
      <c r="E9" s="22">
        <v>10624.16</v>
      </c>
      <c r="F9" s="22">
        <v>10291.374</v>
      </c>
    </row>
    <row r="10" spans="2:6" ht="13.5" thickBot="1" x14ac:dyDescent="0.25">
      <c r="B10" s="17">
        <f t="shared" si="0"/>
        <v>2023</v>
      </c>
      <c r="C10" s="22">
        <v>11013.038</v>
      </c>
      <c r="D10" s="22">
        <v>11042.635</v>
      </c>
      <c r="E10" s="22">
        <v>10706.388000000001</v>
      </c>
      <c r="F10" s="22">
        <v>10341.915999999999</v>
      </c>
    </row>
    <row r="11" spans="2:6" ht="13.5" thickBot="1" x14ac:dyDescent="0.25">
      <c r="B11" s="17">
        <f t="shared" si="0"/>
        <v>2024</v>
      </c>
      <c r="C11" s="22">
        <v>11113.74</v>
      </c>
      <c r="D11" s="22">
        <v>11164.253000000001</v>
      </c>
      <c r="E11" s="22">
        <v>10804.439</v>
      </c>
      <c r="F11" s="22">
        <v>10400.315000000001</v>
      </c>
    </row>
    <row r="12" spans="2:6" ht="13.5" thickBot="1" x14ac:dyDescent="0.25">
      <c r="B12" s="17">
        <f t="shared" si="0"/>
        <v>2025</v>
      </c>
      <c r="C12" s="22">
        <v>11231.57</v>
      </c>
      <c r="D12" s="22">
        <v>11322.64</v>
      </c>
      <c r="E12" s="22">
        <v>10919.630999999999</v>
      </c>
      <c r="F12" s="22">
        <v>10494.272000000001</v>
      </c>
    </row>
    <row r="13" spans="2:6" ht="13.5" thickBot="1" x14ac:dyDescent="0.25">
      <c r="B13" s="17">
        <f t="shared" si="0"/>
        <v>2026</v>
      </c>
      <c r="C13" s="22">
        <v>11246.189</v>
      </c>
      <c r="D13" s="22">
        <v>11350.194</v>
      </c>
      <c r="E13" s="22">
        <v>10931.281000000001</v>
      </c>
      <c r="F13" s="22">
        <v>10483.986999999999</v>
      </c>
    </row>
    <row r="14" spans="2:6" ht="13.5" thickBot="1" x14ac:dyDescent="0.25">
      <c r="B14" s="17">
        <f t="shared" si="0"/>
        <v>2027</v>
      </c>
      <c r="C14" s="22">
        <v>11341.764999999999</v>
      </c>
      <c r="D14" s="22">
        <v>11459</v>
      </c>
      <c r="E14" s="22">
        <v>11020.808000000001</v>
      </c>
      <c r="F14" s="22">
        <v>10557.028</v>
      </c>
    </row>
    <row r="15" spans="2:6" ht="13.5" thickBot="1" x14ac:dyDescent="0.25">
      <c r="B15" s="17">
        <f t="shared" si="0"/>
        <v>2028</v>
      </c>
      <c r="C15" s="22">
        <v>11417.41</v>
      </c>
      <c r="D15" s="22">
        <v>11571.027</v>
      </c>
      <c r="E15" s="22">
        <v>11096.123</v>
      </c>
      <c r="F15" s="22">
        <v>10596.736999999999</v>
      </c>
    </row>
    <row r="16" spans="2:6" ht="13.5" thickBot="1" x14ac:dyDescent="0.25">
      <c r="B16" s="17">
        <f t="shared" si="0"/>
        <v>2029</v>
      </c>
      <c r="C16" s="22">
        <v>11531.966</v>
      </c>
      <c r="D16" s="22">
        <v>11697.18</v>
      </c>
      <c r="E16" s="22">
        <v>11207.37</v>
      </c>
      <c r="F16" s="22">
        <v>10679.221</v>
      </c>
    </row>
    <row r="17" spans="2:6" ht="13.5" thickBot="1" x14ac:dyDescent="0.25">
      <c r="B17" s="17">
        <f t="shared" si="0"/>
        <v>2030</v>
      </c>
      <c r="C17" s="22">
        <v>11623.094999999999</v>
      </c>
      <c r="D17" s="22">
        <v>11812.762000000001</v>
      </c>
      <c r="E17" s="22">
        <v>11295.157999999999</v>
      </c>
      <c r="F17" s="22">
        <v>10741.965</v>
      </c>
    </row>
    <row r="18" spans="2:6" ht="13.5" thickBot="1" x14ac:dyDescent="0.25">
      <c r="B18" s="17">
        <f t="shared" si="0"/>
        <v>2031</v>
      </c>
      <c r="C18" s="22">
        <v>11728.286</v>
      </c>
      <c r="D18" s="22">
        <v>11930.829</v>
      </c>
      <c r="E18" s="22">
        <v>11397.05</v>
      </c>
      <c r="F18" s="22">
        <v>10807.201999999999</v>
      </c>
    </row>
    <row r="19" spans="2:6" ht="13.5" thickBot="1" x14ac:dyDescent="0.25">
      <c r="B19" s="17">
        <f t="shared" si="0"/>
        <v>2032</v>
      </c>
      <c r="C19" s="22">
        <v>11873.541999999999</v>
      </c>
      <c r="D19" s="22">
        <v>12108.614</v>
      </c>
      <c r="E19" s="22">
        <v>11535.764999999999</v>
      </c>
      <c r="F19" s="22">
        <v>10920.934999999999</v>
      </c>
    </row>
    <row r="20" spans="2:6" ht="13.5" thickBot="1" x14ac:dyDescent="0.25">
      <c r="B20" s="17">
        <f t="shared" si="0"/>
        <v>2033</v>
      </c>
      <c r="C20" s="22">
        <v>11963.13</v>
      </c>
      <c r="D20" s="22">
        <v>12212.053</v>
      </c>
      <c r="E20" s="22">
        <v>11621.797</v>
      </c>
      <c r="F20" s="22">
        <v>10970.565000000001</v>
      </c>
    </row>
    <row r="21" spans="2:6" ht="13.5" thickBot="1" x14ac:dyDescent="0.25">
      <c r="B21" s="17">
        <f t="shared" si="0"/>
        <v>2034</v>
      </c>
      <c r="C21" s="22">
        <v>12018.040999999999</v>
      </c>
      <c r="D21" s="22">
        <v>12280.108</v>
      </c>
      <c r="E21" s="22">
        <v>11676.522000000001</v>
      </c>
      <c r="F21" s="22">
        <v>11013.718999999999</v>
      </c>
    </row>
    <row r="22" spans="2:6" ht="13.5" thickBot="1" x14ac:dyDescent="0.25">
      <c r="B22" s="17">
        <f t="shared" si="0"/>
        <v>2035</v>
      </c>
      <c r="C22" s="22">
        <v>12138.075000000001</v>
      </c>
      <c r="D22" s="22">
        <v>12422.179</v>
      </c>
      <c r="E22" s="22">
        <v>11793.029</v>
      </c>
      <c r="F22" s="22">
        <v>11109.156000000001</v>
      </c>
    </row>
    <row r="23" spans="2:6" ht="13.5" thickBot="1" x14ac:dyDescent="0.25">
      <c r="B23" s="17">
        <f t="shared" si="0"/>
        <v>2036</v>
      </c>
      <c r="C23" s="22">
        <v>12276.977999999999</v>
      </c>
      <c r="D23" s="22">
        <v>12574.463</v>
      </c>
      <c r="E23" s="22">
        <v>11924.57</v>
      </c>
      <c r="F23" s="22">
        <v>11202.784</v>
      </c>
    </row>
    <row r="24" spans="2:6" ht="13.5" thickBot="1" x14ac:dyDescent="0.25">
      <c r="B24" s="17">
        <f t="shared" si="0"/>
        <v>2037</v>
      </c>
      <c r="C24" s="22">
        <v>12378.066999999999</v>
      </c>
      <c r="D24" s="22">
        <v>12696.692999999999</v>
      </c>
      <c r="E24" s="22">
        <v>12026.263000000001</v>
      </c>
      <c r="F24" s="22">
        <v>11289.602999999999</v>
      </c>
    </row>
    <row r="25" spans="2:6" x14ac:dyDescent="0.2">
      <c r="B25" s="30"/>
      <c r="C25" s="41"/>
      <c r="D25" s="41"/>
      <c r="E25" s="41"/>
      <c r="F25" s="41"/>
    </row>
    <row r="26" spans="2:6" x14ac:dyDescent="0.2">
      <c r="B26" s="30"/>
      <c r="C26" s="41" t="s">
        <v>87</v>
      </c>
      <c r="D26" s="41"/>
      <c r="E26" s="41"/>
      <c r="F26" s="41"/>
    </row>
    <row r="27" spans="2:6" x14ac:dyDescent="0.2">
      <c r="C27" t="str">
        <f>C3</f>
        <v>1-in-20 Weather</v>
      </c>
      <c r="D27" t="str">
        <f t="shared" ref="D27:F27" si="1">D3</f>
        <v>High</v>
      </c>
      <c r="E27" t="str">
        <f t="shared" si="1"/>
        <v>Base Case</v>
      </c>
      <c r="F27" t="str">
        <f t="shared" si="1"/>
        <v>Low</v>
      </c>
    </row>
    <row r="28" spans="2:6" x14ac:dyDescent="0.2">
      <c r="B28" s="30">
        <f>B4</f>
        <v>2017</v>
      </c>
      <c r="C28" s="8">
        <f>C4-$E4</f>
        <v>288.88700000000063</v>
      </c>
      <c r="D28" s="8">
        <f t="shared" ref="D28:F28" si="2">D4-$E4</f>
        <v>142.69700000000012</v>
      </c>
      <c r="E28" s="8">
        <f t="shared" si="2"/>
        <v>0</v>
      </c>
      <c r="F28" s="8">
        <f t="shared" si="2"/>
        <v>-147.64500000000044</v>
      </c>
    </row>
    <row r="29" spans="2:6" x14ac:dyDescent="0.2">
      <c r="B29" s="30">
        <f t="shared" ref="B29:B47" si="3">B5</f>
        <v>2018</v>
      </c>
      <c r="C29" s="8">
        <f t="shared" ref="C29:F47" si="4">C5-$E5</f>
        <v>292.46299999999974</v>
      </c>
      <c r="D29" s="8">
        <f t="shared" si="4"/>
        <v>187.31099999999969</v>
      </c>
      <c r="E29" s="8">
        <f t="shared" si="4"/>
        <v>0</v>
      </c>
      <c r="F29" s="8">
        <f t="shared" si="4"/>
        <v>-196.17200000000048</v>
      </c>
    </row>
    <row r="30" spans="2:6" x14ac:dyDescent="0.2">
      <c r="B30" s="30">
        <f t="shared" si="3"/>
        <v>2019</v>
      </c>
      <c r="C30" s="8">
        <f t="shared" si="4"/>
        <v>295.90500000000065</v>
      </c>
      <c r="D30" s="8">
        <f t="shared" si="4"/>
        <v>225.80500000000029</v>
      </c>
      <c r="E30" s="8">
        <f t="shared" si="4"/>
        <v>0</v>
      </c>
      <c r="F30" s="8">
        <f t="shared" si="4"/>
        <v>-240.81499999999869</v>
      </c>
    </row>
    <row r="31" spans="2:6" x14ac:dyDescent="0.2">
      <c r="B31" s="30">
        <f t="shared" si="3"/>
        <v>2020</v>
      </c>
      <c r="C31" s="8">
        <f t="shared" si="4"/>
        <v>298.51599999999962</v>
      </c>
      <c r="D31" s="8">
        <f t="shared" si="4"/>
        <v>247.65999999999985</v>
      </c>
      <c r="E31" s="8">
        <f t="shared" si="4"/>
        <v>0</v>
      </c>
      <c r="F31" s="8">
        <f t="shared" si="4"/>
        <v>-266.8020000000015</v>
      </c>
    </row>
    <row r="32" spans="2:6" x14ac:dyDescent="0.2">
      <c r="B32" s="30">
        <f t="shared" si="3"/>
        <v>2021</v>
      </c>
      <c r="C32" s="8">
        <f t="shared" si="4"/>
        <v>303.94000000000051</v>
      </c>
      <c r="D32" s="8">
        <f t="shared" si="4"/>
        <v>281.21500000000015</v>
      </c>
      <c r="E32" s="8">
        <f t="shared" si="4"/>
        <v>0</v>
      </c>
      <c r="F32" s="8">
        <f t="shared" si="4"/>
        <v>-304.58300000000054</v>
      </c>
    </row>
    <row r="33" spans="2:6" x14ac:dyDescent="0.2">
      <c r="B33" s="30">
        <f t="shared" si="3"/>
        <v>2022</v>
      </c>
      <c r="C33" s="8">
        <f t="shared" si="4"/>
        <v>306.81400000000031</v>
      </c>
      <c r="D33" s="8">
        <f t="shared" si="4"/>
        <v>318.35599999999977</v>
      </c>
      <c r="E33" s="8">
        <f t="shared" si="4"/>
        <v>0</v>
      </c>
      <c r="F33" s="8">
        <f t="shared" si="4"/>
        <v>-332.78600000000006</v>
      </c>
    </row>
    <row r="34" spans="2:6" x14ac:dyDescent="0.2">
      <c r="B34" s="30">
        <f t="shared" si="3"/>
        <v>2023</v>
      </c>
      <c r="C34" s="8">
        <f t="shared" si="4"/>
        <v>306.64999999999964</v>
      </c>
      <c r="D34" s="8">
        <f t="shared" si="4"/>
        <v>336.24699999999939</v>
      </c>
      <c r="E34" s="8">
        <f t="shared" si="4"/>
        <v>0</v>
      </c>
      <c r="F34" s="8">
        <f t="shared" si="4"/>
        <v>-364.47200000000157</v>
      </c>
    </row>
    <row r="35" spans="2:6" x14ac:dyDescent="0.2">
      <c r="B35" s="30">
        <f t="shared" si="3"/>
        <v>2024</v>
      </c>
      <c r="C35" s="8">
        <f t="shared" si="4"/>
        <v>309.30099999999948</v>
      </c>
      <c r="D35" s="8">
        <f t="shared" si="4"/>
        <v>359.81400000000031</v>
      </c>
      <c r="E35" s="8">
        <f t="shared" si="4"/>
        <v>0</v>
      </c>
      <c r="F35" s="8">
        <f t="shared" si="4"/>
        <v>-404.1239999999998</v>
      </c>
    </row>
    <row r="36" spans="2:6" x14ac:dyDescent="0.2">
      <c r="B36" s="30">
        <f t="shared" si="3"/>
        <v>2025</v>
      </c>
      <c r="C36" s="8">
        <f t="shared" si="4"/>
        <v>311.93900000000031</v>
      </c>
      <c r="D36" s="8">
        <f t="shared" si="4"/>
        <v>403.00900000000001</v>
      </c>
      <c r="E36" s="8">
        <f t="shared" si="4"/>
        <v>0</v>
      </c>
      <c r="F36" s="8">
        <f t="shared" si="4"/>
        <v>-425.35899999999856</v>
      </c>
    </row>
    <row r="37" spans="2:6" x14ac:dyDescent="0.2">
      <c r="B37" s="30">
        <f t="shared" si="3"/>
        <v>2026</v>
      </c>
      <c r="C37" s="8">
        <f t="shared" si="4"/>
        <v>314.90799999999945</v>
      </c>
      <c r="D37" s="8">
        <f t="shared" si="4"/>
        <v>418.91299999999865</v>
      </c>
      <c r="E37" s="8">
        <f t="shared" si="4"/>
        <v>0</v>
      </c>
      <c r="F37" s="8">
        <f t="shared" si="4"/>
        <v>-447.29400000000169</v>
      </c>
    </row>
    <row r="38" spans="2:6" x14ac:dyDescent="0.2">
      <c r="B38" s="30">
        <f t="shared" si="3"/>
        <v>2027</v>
      </c>
      <c r="C38" s="8">
        <f t="shared" si="4"/>
        <v>320.95699999999852</v>
      </c>
      <c r="D38" s="8">
        <f t="shared" si="4"/>
        <v>438.1919999999991</v>
      </c>
      <c r="E38" s="8">
        <f t="shared" si="4"/>
        <v>0</v>
      </c>
      <c r="F38" s="8">
        <f t="shared" si="4"/>
        <v>-463.78000000000065</v>
      </c>
    </row>
    <row r="39" spans="2:6" x14ac:dyDescent="0.2">
      <c r="B39" s="30">
        <f t="shared" si="3"/>
        <v>2028</v>
      </c>
      <c r="C39" s="8">
        <f t="shared" si="4"/>
        <v>321.28700000000026</v>
      </c>
      <c r="D39" s="8">
        <f t="shared" si="4"/>
        <v>474.90400000000045</v>
      </c>
      <c r="E39" s="8">
        <f t="shared" si="4"/>
        <v>0</v>
      </c>
      <c r="F39" s="8">
        <f t="shared" si="4"/>
        <v>-499.38600000000042</v>
      </c>
    </row>
    <row r="40" spans="2:6" x14ac:dyDescent="0.2">
      <c r="B40" s="30">
        <f t="shared" si="3"/>
        <v>2029</v>
      </c>
      <c r="C40" s="8">
        <f t="shared" si="4"/>
        <v>324.59599999999955</v>
      </c>
      <c r="D40" s="8">
        <f t="shared" si="4"/>
        <v>489.80999999999949</v>
      </c>
      <c r="E40" s="8">
        <f t="shared" si="4"/>
        <v>0</v>
      </c>
      <c r="F40" s="8">
        <f t="shared" si="4"/>
        <v>-528.14900000000125</v>
      </c>
    </row>
    <row r="41" spans="2:6" x14ac:dyDescent="0.2">
      <c r="B41" s="30">
        <f t="shared" si="3"/>
        <v>2030</v>
      </c>
      <c r="C41" s="8">
        <f t="shared" si="4"/>
        <v>327.9369999999999</v>
      </c>
      <c r="D41" s="8">
        <f t="shared" si="4"/>
        <v>517.60400000000118</v>
      </c>
      <c r="E41" s="8">
        <f t="shared" si="4"/>
        <v>0</v>
      </c>
      <c r="F41" s="8">
        <f t="shared" si="4"/>
        <v>-553.1929999999993</v>
      </c>
    </row>
    <row r="42" spans="2:6" x14ac:dyDescent="0.2">
      <c r="B42" s="30">
        <f t="shared" si="3"/>
        <v>2031</v>
      </c>
      <c r="C42" s="8">
        <f t="shared" si="4"/>
        <v>331.23600000000079</v>
      </c>
      <c r="D42" s="8">
        <f t="shared" si="4"/>
        <v>533.77900000000045</v>
      </c>
      <c r="E42" s="8">
        <f t="shared" si="4"/>
        <v>0</v>
      </c>
      <c r="F42" s="8">
        <f t="shared" si="4"/>
        <v>-589.84799999999996</v>
      </c>
    </row>
    <row r="43" spans="2:6" x14ac:dyDescent="0.2">
      <c r="B43" s="30">
        <f t="shared" si="3"/>
        <v>2032</v>
      </c>
      <c r="C43" s="8">
        <f t="shared" si="4"/>
        <v>337.77700000000004</v>
      </c>
      <c r="D43" s="8">
        <f t="shared" si="4"/>
        <v>572.84900000000016</v>
      </c>
      <c r="E43" s="8">
        <f t="shared" si="4"/>
        <v>0</v>
      </c>
      <c r="F43" s="8">
        <f t="shared" si="4"/>
        <v>-614.82999999999993</v>
      </c>
    </row>
    <row r="44" spans="2:6" x14ac:dyDescent="0.2">
      <c r="B44" s="30">
        <f t="shared" si="3"/>
        <v>2033</v>
      </c>
      <c r="C44" s="8">
        <f t="shared" si="4"/>
        <v>341.33299999999872</v>
      </c>
      <c r="D44" s="8">
        <f t="shared" si="4"/>
        <v>590.2559999999994</v>
      </c>
      <c r="E44" s="8">
        <f t="shared" si="4"/>
        <v>0</v>
      </c>
      <c r="F44" s="8">
        <f t="shared" si="4"/>
        <v>-651.23199999999997</v>
      </c>
    </row>
    <row r="45" spans="2:6" x14ac:dyDescent="0.2">
      <c r="B45" s="30">
        <f t="shared" si="3"/>
        <v>2034</v>
      </c>
      <c r="C45" s="8">
        <f t="shared" si="4"/>
        <v>341.51899999999841</v>
      </c>
      <c r="D45" s="8">
        <f t="shared" si="4"/>
        <v>603.58599999999933</v>
      </c>
      <c r="E45" s="8">
        <f t="shared" si="4"/>
        <v>0</v>
      </c>
      <c r="F45" s="8">
        <f t="shared" si="4"/>
        <v>-662.8030000000017</v>
      </c>
    </row>
    <row r="46" spans="2:6" x14ac:dyDescent="0.2">
      <c r="B46" s="30">
        <f t="shared" si="3"/>
        <v>2035</v>
      </c>
      <c r="C46" s="8">
        <f t="shared" si="4"/>
        <v>345.04600000000028</v>
      </c>
      <c r="D46" s="8">
        <f t="shared" si="4"/>
        <v>629.14999999999964</v>
      </c>
      <c r="E46" s="8">
        <f t="shared" si="4"/>
        <v>0</v>
      </c>
      <c r="F46" s="8">
        <f t="shared" si="4"/>
        <v>-683.87299999999959</v>
      </c>
    </row>
    <row r="47" spans="2:6" x14ac:dyDescent="0.2">
      <c r="B47" s="30">
        <f t="shared" si="3"/>
        <v>2036</v>
      </c>
      <c r="C47" s="8">
        <f t="shared" si="4"/>
        <v>352.40799999999945</v>
      </c>
      <c r="D47" s="8">
        <f t="shared" si="4"/>
        <v>649.89300000000003</v>
      </c>
      <c r="E47" s="8">
        <f t="shared" si="4"/>
        <v>0</v>
      </c>
      <c r="F47" s="8">
        <f t="shared" si="4"/>
        <v>-721.78600000000006</v>
      </c>
    </row>
    <row r="50" spans="2:2" x14ac:dyDescent="0.2">
      <c r="B50" s="28" t="s">
        <v>88</v>
      </c>
    </row>
  </sheetData>
  <mergeCells count="1">
    <mergeCell ref="B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65"/>
  <sheetViews>
    <sheetView topLeftCell="A37" workbookViewId="0">
      <selection activeCell="C66" sqref="C66"/>
    </sheetView>
  </sheetViews>
  <sheetFormatPr defaultRowHeight="12.75" x14ac:dyDescent="0.2"/>
  <cols>
    <col min="3" max="8" width="10.7109375" customWidth="1"/>
    <col min="9" max="9" width="12.85546875" customWidth="1"/>
    <col min="10" max="10" width="10.7109375" customWidth="1"/>
    <col min="12" max="17" width="10.7109375" customWidth="1"/>
    <col min="18" max="18" width="10.7109375" hidden="1" customWidth="1"/>
    <col min="19" max="19" width="10.7109375" customWidth="1"/>
  </cols>
  <sheetData>
    <row r="1" spans="3:19" ht="13.5" thickBot="1" x14ac:dyDescent="0.25"/>
    <row r="2" spans="3:19" ht="15" thickBot="1" x14ac:dyDescent="0.25">
      <c r="C2" s="45" t="s">
        <v>57</v>
      </c>
      <c r="D2" s="46"/>
      <c r="E2" s="46"/>
      <c r="F2" s="46"/>
      <c r="G2" s="46"/>
      <c r="H2" s="46"/>
      <c r="I2" s="46"/>
      <c r="J2" s="47"/>
      <c r="L2" s="45" t="s">
        <v>63</v>
      </c>
      <c r="M2" s="46"/>
      <c r="N2" s="46"/>
      <c r="O2" s="46"/>
      <c r="P2" s="46"/>
      <c r="Q2" s="46"/>
      <c r="R2" s="46"/>
      <c r="S2" s="47"/>
    </row>
    <row r="3" spans="3:19" ht="13.5" thickBot="1" x14ac:dyDescent="0.25">
      <c r="C3" s="17" t="s">
        <v>32</v>
      </c>
      <c r="D3" s="18" t="s">
        <v>36</v>
      </c>
      <c r="E3" s="18" t="s">
        <v>37</v>
      </c>
      <c r="F3" s="18" t="s">
        <v>38</v>
      </c>
      <c r="G3" s="18" t="s">
        <v>39</v>
      </c>
      <c r="H3" s="18" t="s">
        <v>40</v>
      </c>
      <c r="I3" s="18" t="s">
        <v>41</v>
      </c>
      <c r="J3" s="19" t="s">
        <v>33</v>
      </c>
      <c r="L3" s="17" t="s">
        <v>32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18" t="s">
        <v>41</v>
      </c>
      <c r="S3" s="19" t="s">
        <v>33</v>
      </c>
    </row>
    <row r="4" spans="3:19" ht="13.5" thickBot="1" x14ac:dyDescent="0.25">
      <c r="C4" s="17">
        <v>2017</v>
      </c>
      <c r="D4" s="22">
        <v>500906.66666666669</v>
      </c>
      <c r="E4" s="22">
        <v>66156.166666666672</v>
      </c>
      <c r="F4" s="22">
        <v>1570</v>
      </c>
      <c r="G4" s="22">
        <v>7747.083333333333</v>
      </c>
      <c r="H4" s="22">
        <v>483</v>
      </c>
      <c r="I4" s="22">
        <v>0</v>
      </c>
      <c r="J4" s="20">
        <f>SUM(D4:I4)</f>
        <v>576862.91666666674</v>
      </c>
      <c r="L4" s="17">
        <v>2017</v>
      </c>
      <c r="M4" s="22">
        <v>108181.5</v>
      </c>
      <c r="N4" s="22">
        <v>15720.75</v>
      </c>
      <c r="O4" s="22">
        <v>483.5</v>
      </c>
      <c r="P4" s="22">
        <v>5039.25</v>
      </c>
      <c r="Q4" s="22">
        <v>242</v>
      </c>
      <c r="R4" s="18">
        <v>0</v>
      </c>
      <c r="S4" s="20">
        <f>SUM(M4:R4)</f>
        <v>129667</v>
      </c>
    </row>
    <row r="5" spans="3:19" ht="13.5" thickBot="1" x14ac:dyDescent="0.25">
      <c r="C5" s="17">
        <v>2018</v>
      </c>
      <c r="D5" s="22">
        <v>503741.83333333331</v>
      </c>
      <c r="E5" s="22">
        <v>66450.583333333328</v>
      </c>
      <c r="F5" s="22">
        <v>1570</v>
      </c>
      <c r="G5" s="22">
        <v>7716.666666666667</v>
      </c>
      <c r="H5" s="22">
        <v>483</v>
      </c>
      <c r="I5" s="22">
        <v>0</v>
      </c>
      <c r="J5" s="20">
        <f t="shared" ref="J5:J13" si="0">SUM(D5:I5)</f>
        <v>579962.08333333326</v>
      </c>
      <c r="L5" s="17">
        <v>2018</v>
      </c>
      <c r="M5" s="22">
        <v>108434.41666666667</v>
      </c>
      <c r="N5" s="22">
        <v>15778.416666666666</v>
      </c>
      <c r="O5" s="22">
        <v>478.83333333333331</v>
      </c>
      <c r="P5" s="22">
        <v>5016</v>
      </c>
      <c r="Q5" s="22">
        <v>243</v>
      </c>
      <c r="R5" s="18">
        <v>0</v>
      </c>
      <c r="S5" s="20">
        <f t="shared" ref="S5:S12" si="1">SUM(M5:R5)</f>
        <v>129950.66666666667</v>
      </c>
    </row>
    <row r="6" spans="3:19" ht="13.5" thickBot="1" x14ac:dyDescent="0.25">
      <c r="C6" s="17">
        <v>2019</v>
      </c>
      <c r="D6" s="22">
        <v>506489.08333333331</v>
      </c>
      <c r="E6" s="22">
        <v>66731.083333333328</v>
      </c>
      <c r="F6" s="22">
        <v>1570</v>
      </c>
      <c r="G6" s="22">
        <v>7686.25</v>
      </c>
      <c r="H6" s="22">
        <v>483</v>
      </c>
      <c r="I6" s="22">
        <v>0</v>
      </c>
      <c r="J6" s="20">
        <f t="shared" si="0"/>
        <v>582959.41666666663</v>
      </c>
      <c r="L6" s="17">
        <v>2019</v>
      </c>
      <c r="M6" s="22">
        <v>108721.75</v>
      </c>
      <c r="N6" s="22">
        <v>15854.666666666666</v>
      </c>
      <c r="O6" s="22">
        <v>475.5</v>
      </c>
      <c r="P6" s="22">
        <v>4992.583333333333</v>
      </c>
      <c r="Q6" s="22">
        <v>243</v>
      </c>
      <c r="R6" s="18">
        <v>0</v>
      </c>
      <c r="S6" s="20">
        <f t="shared" si="1"/>
        <v>130287.5</v>
      </c>
    </row>
    <row r="7" spans="3:19" ht="13.5" thickBot="1" x14ac:dyDescent="0.25">
      <c r="C7" s="17">
        <v>2020</v>
      </c>
      <c r="D7" s="22">
        <v>509223</v>
      </c>
      <c r="E7" s="22">
        <v>67001.333333333328</v>
      </c>
      <c r="F7" s="22">
        <v>1570</v>
      </c>
      <c r="G7" s="22">
        <v>7655.75</v>
      </c>
      <c r="H7" s="22">
        <v>483</v>
      </c>
      <c r="I7" s="22">
        <v>0</v>
      </c>
      <c r="J7" s="20">
        <f t="shared" si="0"/>
        <v>585933.08333333337</v>
      </c>
      <c r="L7" s="17">
        <v>2020</v>
      </c>
      <c r="M7" s="22">
        <v>109018.75</v>
      </c>
      <c r="N7" s="22">
        <v>15937.666666666666</v>
      </c>
      <c r="O7" s="22">
        <v>473.16666666666669</v>
      </c>
      <c r="P7" s="22">
        <v>4969.083333333333</v>
      </c>
      <c r="Q7" s="22">
        <v>243</v>
      </c>
      <c r="R7" s="18">
        <v>0</v>
      </c>
      <c r="S7" s="20">
        <f t="shared" si="1"/>
        <v>130641.66666666667</v>
      </c>
    </row>
    <row r="8" spans="3:19" ht="13.5" thickBot="1" x14ac:dyDescent="0.25">
      <c r="C8" s="17">
        <v>2021</v>
      </c>
      <c r="D8" s="22">
        <v>511977.75</v>
      </c>
      <c r="E8" s="22">
        <v>67264.333333333328</v>
      </c>
      <c r="F8" s="22">
        <v>1570</v>
      </c>
      <c r="G8" s="22">
        <v>7625.5</v>
      </c>
      <c r="H8" s="22">
        <v>483</v>
      </c>
      <c r="I8" s="22">
        <v>0</v>
      </c>
      <c r="J8" s="20">
        <f t="shared" si="0"/>
        <v>588920.58333333337</v>
      </c>
      <c r="L8" s="17">
        <v>2021</v>
      </c>
      <c r="M8" s="22">
        <v>109317.58333333333</v>
      </c>
      <c r="N8" s="22">
        <v>16023.083333333334</v>
      </c>
      <c r="O8" s="22">
        <v>471.5</v>
      </c>
      <c r="P8" s="22">
        <v>4945.666666666667</v>
      </c>
      <c r="Q8" s="22">
        <v>243</v>
      </c>
      <c r="R8" s="18">
        <v>0</v>
      </c>
      <c r="S8" s="20">
        <f t="shared" si="1"/>
        <v>131000.83333333333</v>
      </c>
    </row>
    <row r="9" spans="3:19" ht="13.5" thickBot="1" x14ac:dyDescent="0.25">
      <c r="C9" s="17">
        <v>2022</v>
      </c>
      <c r="D9" s="22">
        <v>514639.08333333331</v>
      </c>
      <c r="E9" s="22">
        <v>67514.666666666672</v>
      </c>
      <c r="F9" s="22">
        <v>1570</v>
      </c>
      <c r="G9" s="22">
        <v>7595.083333333333</v>
      </c>
      <c r="H9" s="22">
        <v>483</v>
      </c>
      <c r="I9" s="22">
        <v>0</v>
      </c>
      <c r="J9" s="20">
        <f t="shared" si="0"/>
        <v>591801.83333333337</v>
      </c>
      <c r="L9" s="17">
        <v>2022</v>
      </c>
      <c r="M9" s="22">
        <v>109611.66666666667</v>
      </c>
      <c r="N9" s="22">
        <v>16108.083333333334</v>
      </c>
      <c r="O9" s="22">
        <v>470.33333333333331</v>
      </c>
      <c r="P9" s="22">
        <v>4922.5</v>
      </c>
      <c r="Q9" s="22">
        <v>243</v>
      </c>
      <c r="R9" s="18">
        <v>0</v>
      </c>
      <c r="S9" s="20">
        <f t="shared" si="1"/>
        <v>131355.58333333331</v>
      </c>
    </row>
    <row r="10" spans="3:19" ht="13.5" thickBot="1" x14ac:dyDescent="0.25">
      <c r="C10" s="17">
        <v>2023</v>
      </c>
      <c r="D10" s="22">
        <v>517163.83333333331</v>
      </c>
      <c r="E10" s="22">
        <v>67751.083333333328</v>
      </c>
      <c r="F10" s="22">
        <v>1570</v>
      </c>
      <c r="G10" s="22">
        <v>7564.75</v>
      </c>
      <c r="H10" s="22">
        <v>483</v>
      </c>
      <c r="I10" s="22">
        <v>0</v>
      </c>
      <c r="J10" s="20">
        <f t="shared" si="0"/>
        <v>594532.66666666663</v>
      </c>
      <c r="L10" s="17">
        <v>2023</v>
      </c>
      <c r="M10" s="22">
        <v>109895.08333333333</v>
      </c>
      <c r="N10" s="22">
        <v>16190.25</v>
      </c>
      <c r="O10" s="22">
        <v>469.5</v>
      </c>
      <c r="P10" s="22">
        <v>4899.083333333333</v>
      </c>
      <c r="Q10" s="22">
        <v>243</v>
      </c>
      <c r="R10" s="18">
        <v>0</v>
      </c>
      <c r="S10" s="20">
        <f t="shared" si="1"/>
        <v>131696.91666666666</v>
      </c>
    </row>
    <row r="11" spans="3:19" ht="13.5" thickBot="1" x14ac:dyDescent="0.25">
      <c r="C11" s="17">
        <v>2024</v>
      </c>
      <c r="D11" s="22">
        <v>519570</v>
      </c>
      <c r="E11" s="22">
        <v>67974.583333333328</v>
      </c>
      <c r="F11" s="22">
        <v>1570</v>
      </c>
      <c r="G11" s="22">
        <v>7534.333333333333</v>
      </c>
      <c r="H11" s="22">
        <v>483</v>
      </c>
      <c r="I11" s="22">
        <v>0</v>
      </c>
      <c r="J11" s="20">
        <f t="shared" si="0"/>
        <v>597131.91666666674</v>
      </c>
      <c r="L11" s="17">
        <v>2024</v>
      </c>
      <c r="M11" s="22">
        <v>110167.33333333333</v>
      </c>
      <c r="N11" s="22">
        <v>16269.333333333334</v>
      </c>
      <c r="O11" s="22">
        <v>469</v>
      </c>
      <c r="P11" s="22">
        <v>4875.75</v>
      </c>
      <c r="Q11" s="22">
        <v>243</v>
      </c>
      <c r="R11" s="18">
        <v>0</v>
      </c>
      <c r="S11" s="20">
        <f t="shared" si="1"/>
        <v>132024.41666666666</v>
      </c>
    </row>
    <row r="12" spans="3:19" ht="13.5" thickBot="1" x14ac:dyDescent="0.25">
      <c r="C12" s="17">
        <v>2025</v>
      </c>
      <c r="D12" s="22">
        <v>521884.83333333331</v>
      </c>
      <c r="E12" s="22">
        <v>68186.916666666672</v>
      </c>
      <c r="F12" s="22">
        <v>1570</v>
      </c>
      <c r="G12" s="22">
        <v>7503.916666666667</v>
      </c>
      <c r="H12" s="22">
        <v>483</v>
      </c>
      <c r="I12" s="22">
        <v>0</v>
      </c>
      <c r="J12" s="20">
        <f t="shared" si="0"/>
        <v>599628.66666666663</v>
      </c>
      <c r="L12" s="17">
        <v>2025</v>
      </c>
      <c r="M12" s="22">
        <v>110420.08333333333</v>
      </c>
      <c r="N12" s="22">
        <v>16342.833333333334</v>
      </c>
      <c r="O12" s="22">
        <v>468.58333333333331</v>
      </c>
      <c r="P12" s="22">
        <v>4852.416666666667</v>
      </c>
      <c r="Q12" s="22">
        <v>243</v>
      </c>
      <c r="R12" s="18">
        <v>0</v>
      </c>
      <c r="S12" s="20">
        <f t="shared" si="1"/>
        <v>132326.91666666666</v>
      </c>
    </row>
    <row r="13" spans="3:19" ht="13.5" thickBot="1" x14ac:dyDescent="0.25">
      <c r="C13" s="17">
        <v>2026</v>
      </c>
      <c r="D13" s="22">
        <v>524107.33333333331</v>
      </c>
      <c r="E13" s="22">
        <v>68388.666666666672</v>
      </c>
      <c r="F13" s="22">
        <v>1570</v>
      </c>
      <c r="G13" s="22">
        <v>7473.5</v>
      </c>
      <c r="H13" s="22">
        <v>483</v>
      </c>
      <c r="I13" s="22">
        <v>0</v>
      </c>
      <c r="J13" s="20">
        <f t="shared" si="0"/>
        <v>602022.5</v>
      </c>
      <c r="L13" s="17">
        <v>2026</v>
      </c>
      <c r="M13" s="22">
        <v>110659.25</v>
      </c>
      <c r="N13" s="22">
        <v>16412.5</v>
      </c>
      <c r="O13" s="22">
        <v>468</v>
      </c>
      <c r="P13" s="22">
        <v>4828.916666666667</v>
      </c>
      <c r="Q13" s="22">
        <v>243</v>
      </c>
      <c r="R13" s="18">
        <v>0</v>
      </c>
      <c r="S13" s="20">
        <f>SUM(M13:R13)</f>
        <v>132611.66666666666</v>
      </c>
    </row>
    <row r="14" spans="3:19" ht="15" thickBot="1" x14ac:dyDescent="0.25">
      <c r="C14" s="45" t="s">
        <v>42</v>
      </c>
      <c r="D14" s="46"/>
      <c r="E14" s="46"/>
      <c r="F14" s="46"/>
      <c r="G14" s="46"/>
      <c r="H14" s="46"/>
      <c r="I14" s="46"/>
      <c r="J14" s="47"/>
      <c r="L14" s="45" t="s">
        <v>42</v>
      </c>
      <c r="M14" s="46"/>
      <c r="N14" s="46"/>
      <c r="O14" s="46"/>
      <c r="P14" s="46"/>
      <c r="Q14" s="46"/>
      <c r="R14" s="46"/>
      <c r="S14" s="47"/>
    </row>
    <row r="15" spans="3:19" ht="13.5" thickBot="1" x14ac:dyDescent="0.25">
      <c r="C15" s="17" t="str">
        <f>C4&amp;"-"&amp;RIGHT(C13,2)</f>
        <v>2017-26</v>
      </c>
      <c r="D15" s="21">
        <f>(D13/D4)^(1/(COUNT(D5:D13)))-1</f>
        <v>5.0434208128096181E-3</v>
      </c>
      <c r="E15" s="21">
        <f t="shared" ref="E15:J15" si="2">(E13/E4)^(1/(COUNT(E5:E13)))-1</f>
        <v>3.6944756128780565E-3</v>
      </c>
      <c r="F15" s="21">
        <f t="shared" si="2"/>
        <v>0</v>
      </c>
      <c r="G15" s="21">
        <f t="shared" si="2"/>
        <v>-3.9868090682014801E-3</v>
      </c>
      <c r="H15" s="21">
        <f t="shared" si="2"/>
        <v>0</v>
      </c>
      <c r="I15" s="21">
        <v>0</v>
      </c>
      <c r="J15" s="21">
        <f t="shared" si="2"/>
        <v>4.7546187406792839E-3</v>
      </c>
      <c r="L15" s="17" t="str">
        <f>L4&amp;"-"&amp;RIGHT(L13,2)</f>
        <v>2017-26</v>
      </c>
      <c r="M15" s="21">
        <f>(M13/M4)^(1/(COUNT(M5:M13)))-1</f>
        <v>2.5193112339529922E-3</v>
      </c>
      <c r="N15" s="21">
        <f t="shared" ref="N15:Q15" si="3">(N13/N4)^(1/(COUNT(N5:N13)))-1</f>
        <v>4.796102863527274E-3</v>
      </c>
      <c r="O15" s="21">
        <f t="shared" si="3"/>
        <v>-3.6137899287560504E-3</v>
      </c>
      <c r="P15" s="21">
        <f t="shared" si="3"/>
        <v>-4.7260316230951505E-3</v>
      </c>
      <c r="Q15" s="21">
        <f t="shared" si="3"/>
        <v>4.582957836445356E-4</v>
      </c>
      <c r="R15" s="21">
        <v>0</v>
      </c>
      <c r="S15" s="21">
        <f t="shared" ref="S15" si="4">(S13/S4)^(1/(COUNT(S5:S13)))-1</f>
        <v>2.4981632395075781E-3</v>
      </c>
    </row>
    <row r="17" spans="3:19" ht="13.5" thickBot="1" x14ac:dyDescent="0.25"/>
    <row r="18" spans="3:19" ht="15" thickBot="1" x14ac:dyDescent="0.25">
      <c r="C18" s="45" t="s">
        <v>58</v>
      </c>
      <c r="D18" s="46"/>
      <c r="E18" s="46"/>
      <c r="F18" s="46"/>
      <c r="G18" s="46"/>
      <c r="H18" s="46"/>
      <c r="I18" s="46"/>
      <c r="J18" s="47"/>
      <c r="L18" s="45" t="s">
        <v>62</v>
      </c>
      <c r="M18" s="46"/>
      <c r="N18" s="46"/>
      <c r="O18" s="46"/>
      <c r="P18" s="46"/>
      <c r="Q18" s="46"/>
      <c r="R18" s="46"/>
      <c r="S18" s="47"/>
    </row>
    <row r="19" spans="3:19" ht="13.5" thickBot="1" x14ac:dyDescent="0.25">
      <c r="C19" s="17" t="s">
        <v>32</v>
      </c>
      <c r="D19" s="18" t="s">
        <v>36</v>
      </c>
      <c r="E19" s="18" t="s">
        <v>37</v>
      </c>
      <c r="F19" s="18" t="s">
        <v>38</v>
      </c>
      <c r="G19" s="18" t="s">
        <v>39</v>
      </c>
      <c r="H19" s="18" t="s">
        <v>40</v>
      </c>
      <c r="I19" s="18" t="s">
        <v>41</v>
      </c>
      <c r="J19" s="19" t="s">
        <v>33</v>
      </c>
      <c r="L19" s="17" t="s">
        <v>32</v>
      </c>
      <c r="M19" s="18" t="s">
        <v>36</v>
      </c>
      <c r="N19" s="18" t="s">
        <v>37</v>
      </c>
      <c r="O19" s="18" t="s">
        <v>38</v>
      </c>
      <c r="P19" s="18" t="s">
        <v>39</v>
      </c>
      <c r="Q19" s="18" t="s">
        <v>40</v>
      </c>
      <c r="R19" s="18" t="s">
        <v>41</v>
      </c>
      <c r="S19" s="19" t="s">
        <v>33</v>
      </c>
    </row>
    <row r="20" spans="3:19" ht="13.5" thickBot="1" x14ac:dyDescent="0.25">
      <c r="C20" s="17">
        <v>2017</v>
      </c>
      <c r="D20" s="22">
        <v>35650.5</v>
      </c>
      <c r="E20" s="22">
        <v>7246.333333333333</v>
      </c>
      <c r="F20" s="22">
        <v>115.16666666666667</v>
      </c>
      <c r="G20" s="22">
        <v>1843.25</v>
      </c>
      <c r="H20" s="22">
        <v>116.16666666666667</v>
      </c>
      <c r="I20" s="18">
        <v>0</v>
      </c>
      <c r="J20" s="20">
        <f t="shared" ref="J20:J29" si="5">SUM(D20:I20)</f>
        <v>44971.416666666664</v>
      </c>
      <c r="L20" s="17">
        <v>2017</v>
      </c>
      <c r="M20" s="22">
        <v>115425</v>
      </c>
      <c r="N20" s="22">
        <v>22909.916666666668</v>
      </c>
      <c r="O20" s="22">
        <v>2045.6666666666667</v>
      </c>
      <c r="P20" s="22">
        <v>760.08333333333337</v>
      </c>
      <c r="Q20" s="22">
        <v>327.33333333333331</v>
      </c>
      <c r="R20" s="18">
        <v>0</v>
      </c>
      <c r="S20" s="20">
        <f t="shared" ref="S20:S29" si="6">SUM(M20:R20)</f>
        <v>141468</v>
      </c>
    </row>
    <row r="21" spans="3:19" ht="13.5" thickBot="1" x14ac:dyDescent="0.25">
      <c r="C21" s="17">
        <v>2018</v>
      </c>
      <c r="D21" s="22">
        <v>35716.833333333336</v>
      </c>
      <c r="E21" s="22">
        <v>7255.25</v>
      </c>
      <c r="F21" s="22">
        <v>114</v>
      </c>
      <c r="G21" s="22">
        <v>1843.1666666666667</v>
      </c>
      <c r="H21" s="22">
        <v>116</v>
      </c>
      <c r="I21" s="18">
        <v>0</v>
      </c>
      <c r="J21" s="20">
        <f t="shared" si="5"/>
        <v>45045.25</v>
      </c>
      <c r="L21" s="17">
        <v>2018</v>
      </c>
      <c r="M21" s="22">
        <v>116207.41666666667</v>
      </c>
      <c r="N21" s="22">
        <v>22972.916666666668</v>
      </c>
      <c r="O21" s="22">
        <v>2045</v>
      </c>
      <c r="P21" s="22">
        <v>772.25</v>
      </c>
      <c r="Q21" s="22">
        <v>325.33333333333331</v>
      </c>
      <c r="R21" s="18">
        <v>0</v>
      </c>
      <c r="S21" s="20">
        <f t="shared" si="6"/>
        <v>142322.91666666669</v>
      </c>
    </row>
    <row r="22" spans="3:19" ht="13.5" thickBot="1" x14ac:dyDescent="0.25">
      <c r="C22" s="17">
        <v>2019</v>
      </c>
      <c r="D22" s="22">
        <v>35784.416666666664</v>
      </c>
      <c r="E22" s="22">
        <v>7265.916666666667</v>
      </c>
      <c r="F22" s="22">
        <v>113</v>
      </c>
      <c r="G22" s="22">
        <v>1842.75</v>
      </c>
      <c r="H22" s="22">
        <v>115.75</v>
      </c>
      <c r="I22" s="18">
        <v>0</v>
      </c>
      <c r="J22" s="20">
        <f t="shared" si="5"/>
        <v>45121.833333333328</v>
      </c>
      <c r="L22" s="17">
        <v>2019</v>
      </c>
      <c r="M22" s="22">
        <v>116925.08333333333</v>
      </c>
      <c r="N22" s="22">
        <v>23033.083333333332</v>
      </c>
      <c r="O22" s="22">
        <v>2045</v>
      </c>
      <c r="P22" s="22">
        <v>784.33333333333337</v>
      </c>
      <c r="Q22" s="22">
        <v>323.33333333333331</v>
      </c>
      <c r="R22" s="18">
        <v>0</v>
      </c>
      <c r="S22" s="20">
        <f t="shared" si="6"/>
        <v>143110.83333333334</v>
      </c>
    </row>
    <row r="23" spans="3:19" ht="13.5" thickBot="1" x14ac:dyDescent="0.25">
      <c r="C23" s="17">
        <v>2020</v>
      </c>
      <c r="D23" s="22">
        <v>35841.083333333336</v>
      </c>
      <c r="E23" s="22">
        <v>7275.083333333333</v>
      </c>
      <c r="F23" s="22">
        <v>112.33333333333333</v>
      </c>
      <c r="G23" s="22">
        <v>1842.5833333333333</v>
      </c>
      <c r="H23" s="22">
        <v>115</v>
      </c>
      <c r="I23" s="18">
        <v>0</v>
      </c>
      <c r="J23" s="20">
        <f t="shared" si="5"/>
        <v>45186.083333333343</v>
      </c>
      <c r="L23" s="17">
        <v>2020</v>
      </c>
      <c r="M23" s="22">
        <v>117606.25</v>
      </c>
      <c r="N23" s="22">
        <v>23092.583333333332</v>
      </c>
      <c r="O23" s="22">
        <v>2044.8333333333333</v>
      </c>
      <c r="P23" s="22">
        <v>796.08333333333337</v>
      </c>
      <c r="Q23" s="22">
        <v>321.5</v>
      </c>
      <c r="R23" s="18">
        <v>0</v>
      </c>
      <c r="S23" s="20">
        <f t="shared" si="6"/>
        <v>143861.25000000003</v>
      </c>
    </row>
    <row r="24" spans="3:19" ht="13.5" thickBot="1" x14ac:dyDescent="0.25">
      <c r="C24" s="17">
        <v>2021</v>
      </c>
      <c r="D24" s="22">
        <v>35884.166666666664</v>
      </c>
      <c r="E24" s="22">
        <v>7282</v>
      </c>
      <c r="F24" s="22">
        <v>112</v>
      </c>
      <c r="G24" s="22">
        <v>1842.5833333333333</v>
      </c>
      <c r="H24" s="22">
        <v>115</v>
      </c>
      <c r="I24" s="18">
        <v>0</v>
      </c>
      <c r="J24" s="20">
        <f t="shared" si="5"/>
        <v>45235.75</v>
      </c>
      <c r="L24" s="17">
        <v>2021</v>
      </c>
      <c r="M24" s="22">
        <v>118268.66666666667</v>
      </c>
      <c r="N24" s="22">
        <v>23152.666666666668</v>
      </c>
      <c r="O24" s="22">
        <v>2044</v>
      </c>
      <c r="P24" s="22">
        <v>807.83333333333337</v>
      </c>
      <c r="Q24" s="22">
        <v>319.66666666666669</v>
      </c>
      <c r="R24" s="18">
        <v>0</v>
      </c>
      <c r="S24" s="20">
        <f t="shared" si="6"/>
        <v>144592.83333333334</v>
      </c>
    </row>
    <row r="25" spans="3:19" ht="13.5" thickBot="1" x14ac:dyDescent="0.25">
      <c r="C25" s="17">
        <v>2022</v>
      </c>
      <c r="D25" s="22">
        <v>35929.5</v>
      </c>
      <c r="E25" s="22">
        <v>7289.083333333333</v>
      </c>
      <c r="F25" s="22">
        <v>111.08333333333333</v>
      </c>
      <c r="G25" s="22">
        <v>1842.5833333333333</v>
      </c>
      <c r="H25" s="22">
        <v>115</v>
      </c>
      <c r="I25" s="18">
        <v>0</v>
      </c>
      <c r="J25" s="20">
        <f t="shared" si="5"/>
        <v>45287.250000000007</v>
      </c>
      <c r="L25" s="17">
        <v>2022</v>
      </c>
      <c r="M25" s="22">
        <v>118915.08333333333</v>
      </c>
      <c r="N25" s="22">
        <v>23212.25</v>
      </c>
      <c r="O25" s="22">
        <v>2044</v>
      </c>
      <c r="P25" s="22">
        <v>819.08333333333337</v>
      </c>
      <c r="Q25" s="22">
        <v>317.75</v>
      </c>
      <c r="R25" s="18">
        <v>0</v>
      </c>
      <c r="S25" s="20">
        <f t="shared" si="6"/>
        <v>145308.16666666666</v>
      </c>
    </row>
    <row r="26" spans="3:19" ht="13.5" thickBot="1" x14ac:dyDescent="0.25">
      <c r="C26" s="17">
        <v>2023</v>
      </c>
      <c r="D26" s="22">
        <v>35974.583333333336</v>
      </c>
      <c r="E26" s="22">
        <v>7296.416666666667</v>
      </c>
      <c r="F26" s="22">
        <v>111</v>
      </c>
      <c r="G26" s="22">
        <v>1842.5833333333333</v>
      </c>
      <c r="H26" s="22">
        <v>114.58333333333333</v>
      </c>
      <c r="I26" s="18">
        <v>0</v>
      </c>
      <c r="J26" s="20">
        <f t="shared" si="5"/>
        <v>45339.166666666672</v>
      </c>
      <c r="L26" s="17">
        <v>2023</v>
      </c>
      <c r="M26" s="22">
        <v>119544.91666666667</v>
      </c>
      <c r="N26" s="22">
        <v>23270.75</v>
      </c>
      <c r="O26" s="22">
        <v>2044</v>
      </c>
      <c r="P26" s="22">
        <v>830.41666666666663</v>
      </c>
      <c r="Q26" s="22">
        <v>315.83333333333331</v>
      </c>
      <c r="R26" s="18">
        <v>0</v>
      </c>
      <c r="S26" s="20">
        <f t="shared" si="6"/>
        <v>146005.91666666669</v>
      </c>
    </row>
    <row r="27" spans="3:19" ht="13.5" thickBot="1" x14ac:dyDescent="0.25">
      <c r="C27" s="17">
        <v>2024</v>
      </c>
      <c r="D27" s="22">
        <v>36011.833333333336</v>
      </c>
      <c r="E27" s="22">
        <v>7302.333333333333</v>
      </c>
      <c r="F27" s="22">
        <v>111</v>
      </c>
      <c r="G27" s="22">
        <v>1842.5833333333333</v>
      </c>
      <c r="H27" s="22">
        <v>114</v>
      </c>
      <c r="I27" s="18">
        <v>0</v>
      </c>
      <c r="J27" s="20">
        <f t="shared" si="5"/>
        <v>45381.750000000007</v>
      </c>
      <c r="L27" s="17">
        <v>2024</v>
      </c>
      <c r="M27" s="22">
        <v>120160.41666666667</v>
      </c>
      <c r="N27" s="22">
        <v>23326.916666666668</v>
      </c>
      <c r="O27" s="22">
        <v>2043</v>
      </c>
      <c r="P27" s="22">
        <v>841.66666666666663</v>
      </c>
      <c r="Q27" s="22">
        <v>313.83333333333331</v>
      </c>
      <c r="R27" s="18">
        <v>0</v>
      </c>
      <c r="S27" s="20">
        <f t="shared" si="6"/>
        <v>146685.83333333334</v>
      </c>
    </row>
    <row r="28" spans="3:19" ht="13.5" thickBot="1" x14ac:dyDescent="0.25">
      <c r="C28" s="17">
        <v>2025</v>
      </c>
      <c r="D28" s="22">
        <v>36044.083333333336</v>
      </c>
      <c r="E28" s="22">
        <v>7307.583333333333</v>
      </c>
      <c r="F28" s="22">
        <v>110</v>
      </c>
      <c r="G28" s="22">
        <v>1842.5833333333333</v>
      </c>
      <c r="H28" s="22">
        <v>114</v>
      </c>
      <c r="I28" s="18">
        <v>0</v>
      </c>
      <c r="J28" s="20">
        <f t="shared" si="5"/>
        <v>45418.250000000007</v>
      </c>
      <c r="L28" s="17">
        <v>2025</v>
      </c>
      <c r="M28" s="22">
        <v>120761.66666666667</v>
      </c>
      <c r="N28" s="22">
        <v>23380.083333333332</v>
      </c>
      <c r="O28" s="22">
        <v>2043</v>
      </c>
      <c r="P28" s="22">
        <v>852.75</v>
      </c>
      <c r="Q28" s="22">
        <v>311.83333333333331</v>
      </c>
      <c r="R28" s="18">
        <v>0</v>
      </c>
      <c r="S28" s="20">
        <f t="shared" si="6"/>
        <v>147349.33333333334</v>
      </c>
    </row>
    <row r="29" spans="3:19" ht="13.5" thickBot="1" x14ac:dyDescent="0.25">
      <c r="C29" s="17">
        <v>2026</v>
      </c>
      <c r="D29" s="22">
        <v>36076.916666666664</v>
      </c>
      <c r="E29" s="22">
        <v>7313</v>
      </c>
      <c r="F29" s="22">
        <v>110</v>
      </c>
      <c r="G29" s="22">
        <v>1842.5833333333333</v>
      </c>
      <c r="H29" s="22">
        <v>114</v>
      </c>
      <c r="I29" s="18">
        <v>0</v>
      </c>
      <c r="J29" s="20">
        <f t="shared" si="5"/>
        <v>45456.5</v>
      </c>
      <c r="L29" s="17">
        <v>2026</v>
      </c>
      <c r="M29" s="22">
        <v>121357.66666666667</v>
      </c>
      <c r="N29" s="22">
        <v>23432.166666666668</v>
      </c>
      <c r="O29" s="22">
        <v>2043</v>
      </c>
      <c r="P29" s="22">
        <v>863.91666666666663</v>
      </c>
      <c r="Q29" s="22">
        <v>309.83333333333331</v>
      </c>
      <c r="R29" s="18">
        <v>0</v>
      </c>
      <c r="S29" s="20">
        <f t="shared" si="6"/>
        <v>148006.58333333334</v>
      </c>
    </row>
    <row r="30" spans="3:19" ht="15" thickBot="1" x14ac:dyDescent="0.25">
      <c r="C30" s="45" t="s">
        <v>42</v>
      </c>
      <c r="D30" s="46"/>
      <c r="E30" s="46"/>
      <c r="F30" s="46"/>
      <c r="G30" s="46"/>
      <c r="H30" s="46"/>
      <c r="I30" s="46"/>
      <c r="J30" s="47"/>
      <c r="L30" s="45" t="s">
        <v>42</v>
      </c>
      <c r="M30" s="46"/>
      <c r="N30" s="46"/>
      <c r="O30" s="46"/>
      <c r="P30" s="46"/>
      <c r="Q30" s="46"/>
      <c r="R30" s="46"/>
      <c r="S30" s="47"/>
    </row>
    <row r="31" spans="3:19" ht="13.5" thickBot="1" x14ac:dyDescent="0.25">
      <c r="C31" s="17" t="str">
        <f>C20&amp;"-"&amp;RIGHT(C29,2)</f>
        <v>2017-26</v>
      </c>
      <c r="D31" s="21">
        <f>(D29/D20)^(1/(COUNT(D21:D29)))-1</f>
        <v>1.3219909823021236E-3</v>
      </c>
      <c r="E31" s="21">
        <f t="shared" ref="E31:H31" si="7">(E29/E20)^(1/(COUNT(E21:E29)))-1</f>
        <v>1.0180726046571387E-3</v>
      </c>
      <c r="F31" s="21">
        <f t="shared" si="7"/>
        <v>-5.0870158363894857E-3</v>
      </c>
      <c r="G31" s="21">
        <f t="shared" si="7"/>
        <v>-4.0193128412857604E-5</v>
      </c>
      <c r="H31" s="21">
        <f t="shared" si="7"/>
        <v>-2.0897570928190001E-3</v>
      </c>
      <c r="I31" s="21">
        <v>0</v>
      </c>
      <c r="J31" s="21">
        <f t="shared" ref="J31" si="8">(J29/J20)^(1/(COUNT(J21:J29)))-1</f>
        <v>1.1927910244591278E-3</v>
      </c>
      <c r="L31" s="17" t="str">
        <f>L20&amp;"-"&amp;RIGHT(L29,2)</f>
        <v>2017-26</v>
      </c>
      <c r="M31" s="21">
        <f>(M29/M20)^(1/(COUNT(M21:M29)))-1</f>
        <v>5.5845513399119806E-3</v>
      </c>
      <c r="N31" s="21">
        <f t="shared" ref="N31:Q31" si="9">(N29/N20)^(1/(COUNT(N21:N29)))-1</f>
        <v>2.5075679518700156E-3</v>
      </c>
      <c r="O31" s="21">
        <f t="shared" si="9"/>
        <v>-1.4492493107465254E-4</v>
      </c>
      <c r="P31" s="21">
        <f t="shared" si="9"/>
        <v>1.4329275661262963E-2</v>
      </c>
      <c r="Q31" s="21">
        <f t="shared" si="9"/>
        <v>-6.0863472672796348E-3</v>
      </c>
      <c r="R31" s="21">
        <v>0</v>
      </c>
      <c r="S31" s="21">
        <f t="shared" ref="S31" si="10">(S29/S20)^(1/(COUNT(S21:S29)))-1</f>
        <v>5.0329799577610856E-3</v>
      </c>
    </row>
    <row r="32" spans="3:19" ht="13.5" thickBot="1" x14ac:dyDescent="0.25"/>
    <row r="33" spans="3:19" ht="15" thickBot="1" x14ac:dyDescent="0.25">
      <c r="C33" s="45" t="s">
        <v>59</v>
      </c>
      <c r="D33" s="46"/>
      <c r="E33" s="46"/>
      <c r="F33" s="46"/>
      <c r="G33" s="46"/>
      <c r="H33" s="46"/>
      <c r="I33" s="46"/>
      <c r="J33" s="47"/>
      <c r="L33" s="45" t="s">
        <v>61</v>
      </c>
      <c r="M33" s="46"/>
      <c r="N33" s="46"/>
      <c r="O33" s="46"/>
      <c r="P33" s="46"/>
      <c r="Q33" s="46"/>
      <c r="R33" s="46"/>
      <c r="S33" s="47"/>
    </row>
    <row r="34" spans="3:19" ht="13.5" thickBot="1" x14ac:dyDescent="0.25">
      <c r="C34" s="17" t="s">
        <v>32</v>
      </c>
      <c r="D34" s="18" t="s">
        <v>36</v>
      </c>
      <c r="E34" s="18" t="s">
        <v>37</v>
      </c>
      <c r="F34" s="18" t="s">
        <v>38</v>
      </c>
      <c r="G34" s="18" t="s">
        <v>39</v>
      </c>
      <c r="H34" s="18" t="s">
        <v>40</v>
      </c>
      <c r="I34" s="18" t="s">
        <v>47</v>
      </c>
      <c r="J34" s="19" t="s">
        <v>33</v>
      </c>
      <c r="L34" s="17" t="s">
        <v>32</v>
      </c>
      <c r="M34" s="18" t="s">
        <v>36</v>
      </c>
      <c r="N34" s="18" t="s">
        <v>37</v>
      </c>
      <c r="O34" s="18" t="s">
        <v>38</v>
      </c>
      <c r="P34" s="18" t="s">
        <v>39</v>
      </c>
      <c r="Q34" s="18" t="s">
        <v>40</v>
      </c>
      <c r="R34" s="18" t="s">
        <v>41</v>
      </c>
      <c r="S34" s="19" t="s">
        <v>33</v>
      </c>
    </row>
    <row r="35" spans="3:19" ht="13.5" thickBot="1" x14ac:dyDescent="0.25">
      <c r="C35" s="17">
        <v>2017</v>
      </c>
      <c r="D35" s="22">
        <v>791014.33333333337</v>
      </c>
      <c r="E35" s="22">
        <v>85542.333333333328</v>
      </c>
      <c r="F35" s="22">
        <v>4971</v>
      </c>
      <c r="G35" s="22">
        <v>3197</v>
      </c>
      <c r="H35" s="22">
        <v>2195</v>
      </c>
      <c r="I35" s="22">
        <v>3</v>
      </c>
      <c r="J35" s="20">
        <f t="shared" ref="J35:J44" si="11">SUM(D35:I35)</f>
        <v>886922.66666666674</v>
      </c>
      <c r="L35" s="17">
        <v>2017</v>
      </c>
      <c r="M35" s="22">
        <v>62804.25</v>
      </c>
      <c r="N35" s="22">
        <v>8766.4166666666661</v>
      </c>
      <c r="O35" s="22">
        <v>612</v>
      </c>
      <c r="P35" s="22">
        <v>4983</v>
      </c>
      <c r="Q35" s="22">
        <v>116</v>
      </c>
      <c r="R35" s="22">
        <v>0</v>
      </c>
      <c r="S35" s="20">
        <f t="shared" ref="S35:S44" si="12">SUM(M35:R35)</f>
        <v>77281.666666666672</v>
      </c>
    </row>
    <row r="36" spans="3:19" ht="13.5" thickBot="1" x14ac:dyDescent="0.25">
      <c r="C36" s="17">
        <v>2018</v>
      </c>
      <c r="D36" s="22">
        <v>803090.33333333337</v>
      </c>
      <c r="E36" s="22">
        <v>86809.666666666672</v>
      </c>
      <c r="F36" s="22">
        <v>4971</v>
      </c>
      <c r="G36" s="22">
        <v>3260.4166666666665</v>
      </c>
      <c r="H36" s="22">
        <v>2195</v>
      </c>
      <c r="I36" s="22">
        <v>3</v>
      </c>
      <c r="J36" s="20">
        <f t="shared" si="11"/>
        <v>900329.41666666663</v>
      </c>
      <c r="L36" s="17">
        <v>2018</v>
      </c>
      <c r="M36" s="22">
        <v>63756.666666666664</v>
      </c>
      <c r="N36" s="22">
        <v>8902.5</v>
      </c>
      <c r="O36" s="22">
        <v>612</v>
      </c>
      <c r="P36" s="22">
        <v>5010.416666666667</v>
      </c>
      <c r="Q36" s="22">
        <v>116</v>
      </c>
      <c r="R36" s="22">
        <v>0</v>
      </c>
      <c r="S36" s="20">
        <f t="shared" si="12"/>
        <v>78397.583333333328</v>
      </c>
    </row>
    <row r="37" spans="3:19" ht="13.5" thickBot="1" x14ac:dyDescent="0.25">
      <c r="C37" s="17">
        <v>2019</v>
      </c>
      <c r="D37" s="22">
        <v>815347.16666666663</v>
      </c>
      <c r="E37" s="22">
        <v>88101.5</v>
      </c>
      <c r="F37" s="22">
        <v>4971</v>
      </c>
      <c r="G37" s="22">
        <v>3323.9166666666665</v>
      </c>
      <c r="H37" s="22">
        <v>2195</v>
      </c>
      <c r="I37" s="22">
        <v>3</v>
      </c>
      <c r="J37" s="20">
        <f t="shared" si="11"/>
        <v>913941.58333333326</v>
      </c>
      <c r="L37" s="17">
        <v>2019</v>
      </c>
      <c r="M37" s="22">
        <v>64739</v>
      </c>
      <c r="N37" s="22">
        <v>9038.0833333333339</v>
      </c>
      <c r="O37" s="22">
        <v>612</v>
      </c>
      <c r="P37" s="22">
        <v>5039.25</v>
      </c>
      <c r="Q37" s="22">
        <v>116</v>
      </c>
      <c r="R37" s="22">
        <v>0</v>
      </c>
      <c r="S37" s="20">
        <f t="shared" si="12"/>
        <v>79544.333333333328</v>
      </c>
    </row>
    <row r="38" spans="3:19" ht="13.5" thickBot="1" x14ac:dyDescent="0.25">
      <c r="C38" s="17">
        <v>2020</v>
      </c>
      <c r="D38" s="22">
        <v>827667.5</v>
      </c>
      <c r="E38" s="22">
        <v>89404</v>
      </c>
      <c r="F38" s="22">
        <v>4971</v>
      </c>
      <c r="G38" s="22">
        <v>3387.25</v>
      </c>
      <c r="H38" s="22">
        <v>2195</v>
      </c>
      <c r="I38" s="22">
        <v>3</v>
      </c>
      <c r="J38" s="20">
        <f t="shared" si="11"/>
        <v>927627.75</v>
      </c>
      <c r="L38" s="17">
        <v>2020</v>
      </c>
      <c r="M38" s="22">
        <v>65733.25</v>
      </c>
      <c r="N38" s="22">
        <v>9171.75</v>
      </c>
      <c r="O38" s="22">
        <v>612</v>
      </c>
      <c r="P38" s="22">
        <v>5068.25</v>
      </c>
      <c r="Q38" s="22">
        <v>116</v>
      </c>
      <c r="R38" s="22">
        <v>0</v>
      </c>
      <c r="S38" s="20">
        <f t="shared" si="12"/>
        <v>80701.25</v>
      </c>
    </row>
    <row r="39" spans="3:19" ht="13.5" thickBot="1" x14ac:dyDescent="0.25">
      <c r="C39" s="17">
        <v>2021</v>
      </c>
      <c r="D39" s="22">
        <v>840020.33333333337</v>
      </c>
      <c r="E39" s="22">
        <v>90713.833333333328</v>
      </c>
      <c r="F39" s="22">
        <v>4971</v>
      </c>
      <c r="G39" s="22">
        <v>3451</v>
      </c>
      <c r="H39" s="22">
        <v>2195</v>
      </c>
      <c r="I39" s="22">
        <v>3</v>
      </c>
      <c r="J39" s="20">
        <f t="shared" si="11"/>
        <v>941354.16666666674</v>
      </c>
      <c r="L39" s="17">
        <v>2021</v>
      </c>
      <c r="M39" s="22">
        <v>66746.666666666672</v>
      </c>
      <c r="N39" s="22">
        <v>9304.3333333333339</v>
      </c>
      <c r="O39" s="22">
        <v>612</v>
      </c>
      <c r="P39" s="22">
        <v>5097.5</v>
      </c>
      <c r="Q39" s="22">
        <v>116</v>
      </c>
      <c r="R39" s="22">
        <v>0</v>
      </c>
      <c r="S39" s="20">
        <f t="shared" si="12"/>
        <v>81876.5</v>
      </c>
    </row>
    <row r="40" spans="3:19" ht="13.5" thickBot="1" x14ac:dyDescent="0.25">
      <c r="C40" s="17">
        <v>2022</v>
      </c>
      <c r="D40" s="22">
        <v>852405</v>
      </c>
      <c r="E40" s="22">
        <v>92030.166666666672</v>
      </c>
      <c r="F40" s="22">
        <v>4971</v>
      </c>
      <c r="G40" s="22">
        <v>3514.25</v>
      </c>
      <c r="H40" s="22">
        <v>2195</v>
      </c>
      <c r="I40" s="22">
        <v>3</v>
      </c>
      <c r="J40" s="20">
        <f t="shared" si="11"/>
        <v>955118.41666666663</v>
      </c>
      <c r="L40" s="17">
        <v>2022</v>
      </c>
      <c r="M40" s="22">
        <v>67779.25</v>
      </c>
      <c r="N40" s="22">
        <v>9435.5833333333339</v>
      </c>
      <c r="O40" s="22">
        <v>612</v>
      </c>
      <c r="P40" s="22">
        <v>5126.583333333333</v>
      </c>
      <c r="Q40" s="22">
        <v>116</v>
      </c>
      <c r="R40" s="22">
        <v>0</v>
      </c>
      <c r="S40" s="20">
        <f t="shared" si="12"/>
        <v>83069.416666666657</v>
      </c>
    </row>
    <row r="41" spans="3:19" ht="13.5" thickBot="1" x14ac:dyDescent="0.25">
      <c r="C41" s="17">
        <v>2023</v>
      </c>
      <c r="D41" s="22">
        <v>864823.33333333337</v>
      </c>
      <c r="E41" s="22">
        <v>93352.75</v>
      </c>
      <c r="F41" s="22">
        <v>4971</v>
      </c>
      <c r="G41" s="22">
        <v>3577.75</v>
      </c>
      <c r="H41" s="22">
        <v>2195</v>
      </c>
      <c r="I41" s="22">
        <v>3</v>
      </c>
      <c r="J41" s="20">
        <f t="shared" si="11"/>
        <v>968922.83333333337</v>
      </c>
      <c r="L41" s="17">
        <v>2023</v>
      </c>
      <c r="M41" s="22">
        <v>68829.5</v>
      </c>
      <c r="N41" s="22">
        <v>9565.4166666666661</v>
      </c>
      <c r="O41" s="22">
        <v>612</v>
      </c>
      <c r="P41" s="22">
        <v>5155.833333333333</v>
      </c>
      <c r="Q41" s="22">
        <v>116</v>
      </c>
      <c r="R41" s="22">
        <v>0</v>
      </c>
      <c r="S41" s="20">
        <f t="shared" si="12"/>
        <v>84278.75</v>
      </c>
    </row>
    <row r="42" spans="3:19" ht="13.5" thickBot="1" x14ac:dyDescent="0.25">
      <c r="C42" s="17">
        <v>2024</v>
      </c>
      <c r="D42" s="22">
        <v>877278.25</v>
      </c>
      <c r="E42" s="22">
        <v>94681.5</v>
      </c>
      <c r="F42" s="22">
        <v>4971</v>
      </c>
      <c r="G42" s="22">
        <v>3641.0833333333335</v>
      </c>
      <c r="H42" s="22">
        <v>2195</v>
      </c>
      <c r="I42" s="22">
        <v>3</v>
      </c>
      <c r="J42" s="20">
        <f t="shared" si="11"/>
        <v>982769.83333333337</v>
      </c>
      <c r="L42" s="17">
        <v>2024</v>
      </c>
      <c r="M42" s="22">
        <v>69878.416666666672</v>
      </c>
      <c r="N42" s="22">
        <v>9693.5833333333339</v>
      </c>
      <c r="O42" s="22">
        <v>612</v>
      </c>
      <c r="P42" s="22">
        <v>5185</v>
      </c>
      <c r="Q42" s="22">
        <v>116</v>
      </c>
      <c r="R42" s="22">
        <v>0</v>
      </c>
      <c r="S42" s="20">
        <f t="shared" si="12"/>
        <v>85485</v>
      </c>
    </row>
    <row r="43" spans="3:19" ht="13.5" thickBot="1" x14ac:dyDescent="0.25">
      <c r="C43" s="17">
        <v>2025</v>
      </c>
      <c r="D43" s="22">
        <v>889772</v>
      </c>
      <c r="E43" s="22">
        <v>96016.333333333328</v>
      </c>
      <c r="F43" s="22">
        <v>4971</v>
      </c>
      <c r="G43" s="22">
        <v>3704.5833333333335</v>
      </c>
      <c r="H43" s="22">
        <v>2195</v>
      </c>
      <c r="I43" s="22">
        <v>3</v>
      </c>
      <c r="J43" s="20">
        <f t="shared" si="11"/>
        <v>996661.91666666674</v>
      </c>
      <c r="L43" s="17">
        <v>2025</v>
      </c>
      <c r="M43" s="22">
        <v>70914.916666666672</v>
      </c>
      <c r="N43" s="22">
        <v>9819.8333333333339</v>
      </c>
      <c r="O43" s="22">
        <v>612</v>
      </c>
      <c r="P43" s="22">
        <v>5214.083333333333</v>
      </c>
      <c r="Q43" s="22">
        <v>116</v>
      </c>
      <c r="R43" s="22">
        <v>0</v>
      </c>
      <c r="S43" s="20">
        <f t="shared" si="12"/>
        <v>86676.833333333328</v>
      </c>
    </row>
    <row r="44" spans="3:19" ht="13.5" thickBot="1" x14ac:dyDescent="0.25">
      <c r="C44" s="17">
        <v>2026</v>
      </c>
      <c r="D44" s="22">
        <v>902310.41666666663</v>
      </c>
      <c r="E44" s="22">
        <v>97357.666666666672</v>
      </c>
      <c r="F44" s="22">
        <v>4971</v>
      </c>
      <c r="G44" s="22">
        <v>3768.1666666666665</v>
      </c>
      <c r="H44" s="22">
        <v>2195</v>
      </c>
      <c r="I44" s="22">
        <v>3</v>
      </c>
      <c r="J44" s="20">
        <f t="shared" si="11"/>
        <v>1010605.2499999999</v>
      </c>
      <c r="L44" s="17">
        <v>2026</v>
      </c>
      <c r="M44" s="22">
        <v>71934.416666666672</v>
      </c>
      <c r="N44" s="22">
        <v>9943.8333333333339</v>
      </c>
      <c r="O44" s="22">
        <v>612</v>
      </c>
      <c r="P44" s="22">
        <v>5243.25</v>
      </c>
      <c r="Q44" s="22">
        <v>116</v>
      </c>
      <c r="R44" s="22">
        <v>0</v>
      </c>
      <c r="S44" s="20">
        <f t="shared" si="12"/>
        <v>87849.5</v>
      </c>
    </row>
    <row r="45" spans="3:19" ht="15" thickBot="1" x14ac:dyDescent="0.25">
      <c r="C45" s="45" t="s">
        <v>42</v>
      </c>
      <c r="D45" s="46"/>
      <c r="E45" s="46"/>
      <c r="F45" s="46"/>
      <c r="G45" s="46"/>
      <c r="H45" s="46"/>
      <c r="I45" s="46"/>
      <c r="J45" s="47"/>
      <c r="L45" s="45" t="s">
        <v>42</v>
      </c>
      <c r="M45" s="46"/>
      <c r="N45" s="46"/>
      <c r="O45" s="46"/>
      <c r="P45" s="46"/>
      <c r="Q45" s="46"/>
      <c r="R45" s="46"/>
      <c r="S45" s="47"/>
    </row>
    <row r="46" spans="3:19" ht="13.5" thickBot="1" x14ac:dyDescent="0.25">
      <c r="C46" s="17" t="str">
        <f>C35&amp;"-"&amp;RIGHT(C44,2)</f>
        <v>2017-26</v>
      </c>
      <c r="D46" s="21">
        <f>(D44/D35)^(1/(COUNT(D36:D44)))-1</f>
        <v>1.4734443409497811E-2</v>
      </c>
      <c r="E46" s="21">
        <f t="shared" ref="E46:J46" si="13">(E44/E35)^(1/(COUNT(E36:E44)))-1</f>
        <v>1.447939229749351E-2</v>
      </c>
      <c r="F46" s="21">
        <f t="shared" si="13"/>
        <v>0</v>
      </c>
      <c r="G46" s="21">
        <f t="shared" si="13"/>
        <v>1.8431774964821512E-2</v>
      </c>
      <c r="H46" s="21">
        <f t="shared" si="13"/>
        <v>0</v>
      </c>
      <c r="I46" s="21">
        <f t="shared" si="13"/>
        <v>0</v>
      </c>
      <c r="J46" s="21">
        <f t="shared" si="13"/>
        <v>1.4610921572115299E-2</v>
      </c>
      <c r="L46" s="17" t="str">
        <f>L35&amp;"-"&amp;RIGHT(L44,2)</f>
        <v>2017-26</v>
      </c>
      <c r="M46" s="21">
        <f>(M44/M35)^(1/(COUNT(M36:M44)))-1</f>
        <v>1.5195639294197427E-2</v>
      </c>
      <c r="N46" s="21">
        <f t="shared" ref="N46:Q46" si="14">(N44/N35)^(1/(COUNT(N36:N44)))-1</f>
        <v>1.4101215097747533E-2</v>
      </c>
      <c r="O46" s="21">
        <f t="shared" si="14"/>
        <v>0</v>
      </c>
      <c r="P46" s="21">
        <f t="shared" si="14"/>
        <v>5.672630533454015E-3</v>
      </c>
      <c r="Q46" s="21">
        <f t="shared" si="14"/>
        <v>0</v>
      </c>
      <c r="R46" s="21">
        <v>0</v>
      </c>
      <c r="S46" s="21">
        <f t="shared" ref="S46" si="15">(S44/S35)^(1/(COUNT(S36:S44)))-1</f>
        <v>1.4342814757879907E-2</v>
      </c>
    </row>
    <row r="48" spans="3:19" ht="13.5" thickBot="1" x14ac:dyDescent="0.25"/>
    <row r="49" spans="3:19" ht="15" thickBot="1" x14ac:dyDescent="0.25">
      <c r="C49" s="45" t="s">
        <v>60</v>
      </c>
      <c r="D49" s="46"/>
      <c r="E49" s="46"/>
      <c r="F49" s="46"/>
      <c r="G49" s="46"/>
      <c r="H49" s="46"/>
      <c r="I49" s="46"/>
      <c r="J49" s="47"/>
      <c r="L49" s="45" t="s">
        <v>46</v>
      </c>
      <c r="M49" s="46"/>
      <c r="N49" s="46"/>
      <c r="O49" s="46"/>
      <c r="P49" s="46"/>
      <c r="Q49" s="46"/>
      <c r="R49" s="46"/>
      <c r="S49" s="47"/>
    </row>
    <row r="50" spans="3:19" ht="13.5" thickBot="1" x14ac:dyDescent="0.25">
      <c r="C50" s="17" t="s">
        <v>32</v>
      </c>
      <c r="D50" s="18" t="s">
        <v>36</v>
      </c>
      <c r="E50" s="18" t="s">
        <v>37</v>
      </c>
      <c r="F50" s="18" t="s">
        <v>38</v>
      </c>
      <c r="G50" s="18" t="s">
        <v>39</v>
      </c>
      <c r="H50" s="18" t="s">
        <v>40</v>
      </c>
      <c r="I50" s="18" t="s">
        <v>47</v>
      </c>
      <c r="J50" s="19" t="s">
        <v>33</v>
      </c>
      <c r="L50" s="17" t="s">
        <v>32</v>
      </c>
      <c r="M50" s="18" t="s">
        <v>36</v>
      </c>
      <c r="N50" s="18" t="s">
        <v>37</v>
      </c>
      <c r="O50" s="18" t="s">
        <v>38</v>
      </c>
      <c r="P50" s="18" t="s">
        <v>39</v>
      </c>
      <c r="Q50" s="18" t="s">
        <v>40</v>
      </c>
      <c r="R50" s="18" t="s">
        <v>41</v>
      </c>
      <c r="S50" s="19" t="s">
        <v>33</v>
      </c>
    </row>
    <row r="51" spans="3:19" ht="13.5" thickBot="1" x14ac:dyDescent="0.25">
      <c r="C51" s="17">
        <v>2017</v>
      </c>
      <c r="D51" s="22">
        <v>1613982.25</v>
      </c>
      <c r="E51" s="22">
        <v>206341.91666666663</v>
      </c>
      <c r="F51" s="22">
        <v>9797.3333333333321</v>
      </c>
      <c r="G51" s="22">
        <v>23569.666666666664</v>
      </c>
      <c r="H51" s="22">
        <v>3479.5</v>
      </c>
      <c r="I51" s="22">
        <v>3</v>
      </c>
      <c r="J51" s="20">
        <f t="shared" ref="J51:J60" si="16">SUM(D51:I51)</f>
        <v>1857173.6666666665</v>
      </c>
      <c r="L51" s="17">
        <f>C51</f>
        <v>2017</v>
      </c>
      <c r="M51" s="26">
        <f>D51-D35-M35-M20-D20-D4-M4</f>
        <v>0</v>
      </c>
      <c r="N51" s="26">
        <f t="shared" ref="N51:R60" si="17">E51-E35-N35-N20-E20-E4-N4</f>
        <v>-4.3655745685100555E-11</v>
      </c>
      <c r="O51" s="26">
        <f t="shared" si="17"/>
        <v>-1.3642420526593924E-12</v>
      </c>
      <c r="P51" s="26">
        <f t="shared" si="17"/>
        <v>0</v>
      </c>
      <c r="Q51" s="26">
        <f t="shared" si="17"/>
        <v>0</v>
      </c>
      <c r="R51" s="26">
        <f t="shared" si="17"/>
        <v>0</v>
      </c>
      <c r="S51" s="26">
        <f t="shared" ref="S51:S60" si="18">SUM(M51:R51)</f>
        <v>-4.5019987737759948E-11</v>
      </c>
    </row>
    <row r="52" spans="3:19" ht="13.5" thickBot="1" x14ac:dyDescent="0.25">
      <c r="C52" s="17">
        <v>2018</v>
      </c>
      <c r="D52" s="22">
        <v>1630947.5000000002</v>
      </c>
      <c r="E52" s="22">
        <v>208169.33333333334</v>
      </c>
      <c r="F52" s="22">
        <v>9790.8333333333339</v>
      </c>
      <c r="G52" s="22">
        <v>23618.916666666668</v>
      </c>
      <c r="H52" s="22">
        <v>3478.3333333333335</v>
      </c>
      <c r="I52" s="22">
        <v>3</v>
      </c>
      <c r="J52" s="20">
        <f t="shared" si="16"/>
        <v>1876007.9166666667</v>
      </c>
      <c r="L52" s="17">
        <f t="shared" ref="L52:L60" si="19">C52</f>
        <v>2018</v>
      </c>
      <c r="M52" s="26">
        <f t="shared" ref="M52:M60" si="20">D52-D36-M36-M21-D21-D5-M5</f>
        <v>2.4738255888223648E-10</v>
      </c>
      <c r="N52" s="26">
        <f t="shared" si="17"/>
        <v>0</v>
      </c>
      <c r="O52" s="26">
        <f t="shared" si="17"/>
        <v>6.2527760746888816E-13</v>
      </c>
      <c r="P52" s="26">
        <f t="shared" si="17"/>
        <v>0</v>
      </c>
      <c r="Q52" s="26">
        <f t="shared" si="17"/>
        <v>2.2737367544323206E-13</v>
      </c>
      <c r="R52" s="26">
        <f t="shared" si="17"/>
        <v>0</v>
      </c>
      <c r="S52" s="26">
        <f t="shared" si="18"/>
        <v>2.482352101651486E-10</v>
      </c>
    </row>
    <row r="53" spans="3:19" ht="13.5" thickBot="1" x14ac:dyDescent="0.25">
      <c r="C53" s="17">
        <v>2019</v>
      </c>
      <c r="D53" s="22">
        <v>1648006.4999999998</v>
      </c>
      <c r="E53" s="22">
        <v>210024.33333333337</v>
      </c>
      <c r="F53" s="22">
        <v>9786.5</v>
      </c>
      <c r="G53" s="22">
        <v>23669.083333333332</v>
      </c>
      <c r="H53" s="22">
        <v>3476.0833333333335</v>
      </c>
      <c r="I53" s="22">
        <v>3</v>
      </c>
      <c r="J53" s="20">
        <f t="shared" si="16"/>
        <v>1894965.4999999995</v>
      </c>
      <c r="L53" s="17">
        <f t="shared" si="19"/>
        <v>2019</v>
      </c>
      <c r="M53" s="26">
        <f t="shared" si="20"/>
        <v>-1.7462298274040222E-10</v>
      </c>
      <c r="N53" s="26">
        <f t="shared" si="17"/>
        <v>4.9112713895738125E-11</v>
      </c>
      <c r="O53" s="26">
        <f t="shared" si="17"/>
        <v>0</v>
      </c>
      <c r="P53" s="26">
        <f t="shared" si="17"/>
        <v>0</v>
      </c>
      <c r="Q53" s="26">
        <f t="shared" si="17"/>
        <v>2.2737367544323206E-13</v>
      </c>
      <c r="R53" s="26">
        <f t="shared" si="17"/>
        <v>0</v>
      </c>
      <c r="S53" s="26">
        <f t="shared" si="18"/>
        <v>-1.2528289516922086E-10</v>
      </c>
    </row>
    <row r="54" spans="3:19" ht="13.5" thickBot="1" x14ac:dyDescent="0.25">
      <c r="C54" s="17">
        <v>2020</v>
      </c>
      <c r="D54" s="22">
        <v>1665089.8333333335</v>
      </c>
      <c r="E54" s="22">
        <v>211882.41666666666</v>
      </c>
      <c r="F54" s="22">
        <v>9783.3333333333339</v>
      </c>
      <c r="G54" s="22">
        <v>23718.999999999996</v>
      </c>
      <c r="H54" s="22">
        <v>3473.5</v>
      </c>
      <c r="I54" s="22">
        <v>3</v>
      </c>
      <c r="J54" s="20">
        <f t="shared" si="16"/>
        <v>1913951.0833333335</v>
      </c>
      <c r="L54" s="17">
        <f t="shared" si="19"/>
        <v>2020</v>
      </c>
      <c r="M54" s="26">
        <f t="shared" si="20"/>
        <v>1.1641532182693481E-10</v>
      </c>
      <c r="N54" s="26">
        <f t="shared" si="17"/>
        <v>0</v>
      </c>
      <c r="O54" s="26">
        <f t="shared" si="17"/>
        <v>9.6633812063373625E-13</v>
      </c>
      <c r="P54" s="26">
        <f t="shared" si="17"/>
        <v>0</v>
      </c>
      <c r="Q54" s="26">
        <f t="shared" si="17"/>
        <v>0</v>
      </c>
      <c r="R54" s="26">
        <f t="shared" si="17"/>
        <v>0</v>
      </c>
      <c r="S54" s="26">
        <f t="shared" si="18"/>
        <v>1.1738165994756855E-10</v>
      </c>
    </row>
    <row r="55" spans="3:19" ht="13.5" thickBot="1" x14ac:dyDescent="0.25">
      <c r="C55" s="17">
        <v>2021</v>
      </c>
      <c r="D55" s="22">
        <v>1682215.166666667</v>
      </c>
      <c r="E55" s="22">
        <v>213740.25</v>
      </c>
      <c r="F55" s="22">
        <v>9780.5</v>
      </c>
      <c r="G55" s="22">
        <v>23770.083333333332</v>
      </c>
      <c r="H55" s="22">
        <v>3471.6666666666665</v>
      </c>
      <c r="I55" s="22">
        <v>3</v>
      </c>
      <c r="J55" s="20">
        <f t="shared" si="16"/>
        <v>1932980.666666667</v>
      </c>
      <c r="L55" s="17">
        <f t="shared" si="19"/>
        <v>2021</v>
      </c>
      <c r="M55" s="26">
        <f t="shared" si="20"/>
        <v>3.92901711165905E-10</v>
      </c>
      <c r="N55" s="26">
        <f t="shared" si="17"/>
        <v>0</v>
      </c>
      <c r="O55" s="26">
        <f t="shared" si="17"/>
        <v>0</v>
      </c>
      <c r="P55" s="26">
        <f t="shared" si="17"/>
        <v>0</v>
      </c>
      <c r="Q55" s="26">
        <f t="shared" si="17"/>
        <v>-2.2737367544323206E-13</v>
      </c>
      <c r="R55" s="26">
        <f t="shared" si="17"/>
        <v>0</v>
      </c>
      <c r="S55" s="26">
        <f t="shared" si="18"/>
        <v>3.9267433749046177E-10</v>
      </c>
    </row>
    <row r="56" spans="3:19" ht="13.5" thickBot="1" x14ac:dyDescent="0.25">
      <c r="C56" s="17">
        <v>2022</v>
      </c>
      <c r="D56" s="22">
        <v>1699279.5833333333</v>
      </c>
      <c r="E56" s="22">
        <v>215589.83333333334</v>
      </c>
      <c r="F56" s="22">
        <v>9778.4166666666661</v>
      </c>
      <c r="G56" s="22">
        <v>23820.083333333328</v>
      </c>
      <c r="H56" s="22">
        <v>3469.75</v>
      </c>
      <c r="I56" s="22">
        <v>3</v>
      </c>
      <c r="J56" s="20">
        <f t="shared" si="16"/>
        <v>1951940.6666666665</v>
      </c>
      <c r="L56" s="17">
        <f t="shared" si="19"/>
        <v>2022</v>
      </c>
      <c r="M56" s="26">
        <f t="shared" si="20"/>
        <v>0</v>
      </c>
      <c r="N56" s="26">
        <f t="shared" si="17"/>
        <v>0</v>
      </c>
      <c r="O56" s="26">
        <f t="shared" si="17"/>
        <v>-5.1159076974727213E-13</v>
      </c>
      <c r="P56" s="26">
        <f t="shared" si="17"/>
        <v>0</v>
      </c>
      <c r="Q56" s="26">
        <f t="shared" si="17"/>
        <v>0</v>
      </c>
      <c r="R56" s="26">
        <f t="shared" si="17"/>
        <v>0</v>
      </c>
      <c r="S56" s="26">
        <f t="shared" si="18"/>
        <v>-5.1159076974727213E-13</v>
      </c>
    </row>
    <row r="57" spans="3:19" ht="13.5" thickBot="1" x14ac:dyDescent="0.25">
      <c r="C57" s="17">
        <v>2023</v>
      </c>
      <c r="D57" s="22">
        <v>1716231.2500000002</v>
      </c>
      <c r="E57" s="22">
        <v>217426.66666666666</v>
      </c>
      <c r="F57" s="22">
        <v>9777.5</v>
      </c>
      <c r="G57" s="22">
        <v>23870.416666666664</v>
      </c>
      <c r="H57" s="22">
        <v>3467.416666666667</v>
      </c>
      <c r="I57" s="22">
        <v>3</v>
      </c>
      <c r="J57" s="20">
        <f t="shared" si="16"/>
        <v>1970776.2500000005</v>
      </c>
      <c r="L57" s="17">
        <f t="shared" si="19"/>
        <v>2023</v>
      </c>
      <c r="M57" s="26">
        <f t="shared" si="20"/>
        <v>2.1827872842550278E-10</v>
      </c>
      <c r="N57" s="26">
        <f t="shared" si="17"/>
        <v>-1.4551915228366852E-11</v>
      </c>
      <c r="O57" s="26">
        <f t="shared" si="17"/>
        <v>0</v>
      </c>
      <c r="P57" s="26">
        <f t="shared" si="17"/>
        <v>0</v>
      </c>
      <c r="Q57" s="26">
        <f t="shared" si="17"/>
        <v>3.4106051316484809E-13</v>
      </c>
      <c r="R57" s="26">
        <f t="shared" si="17"/>
        <v>0</v>
      </c>
      <c r="S57" s="26">
        <f t="shared" si="18"/>
        <v>2.0406787371030077E-10</v>
      </c>
    </row>
    <row r="58" spans="3:19" ht="13.5" thickBot="1" x14ac:dyDescent="0.25">
      <c r="C58" s="17">
        <v>2024</v>
      </c>
      <c r="D58" s="22">
        <v>1733066.2500000002</v>
      </c>
      <c r="E58" s="22">
        <v>219248.25</v>
      </c>
      <c r="F58" s="22">
        <v>9776</v>
      </c>
      <c r="G58" s="22">
        <v>23920.416666666668</v>
      </c>
      <c r="H58" s="22">
        <v>3464.8333333333335</v>
      </c>
      <c r="I58" s="22">
        <v>3</v>
      </c>
      <c r="J58" s="20">
        <f t="shared" si="16"/>
        <v>1989478.7500000002</v>
      </c>
      <c r="L58" s="17">
        <f t="shared" si="19"/>
        <v>2024</v>
      </c>
      <c r="M58" s="26">
        <f t="shared" si="20"/>
        <v>2.7648638933897018E-10</v>
      </c>
      <c r="N58" s="26">
        <f t="shared" si="17"/>
        <v>0</v>
      </c>
      <c r="O58" s="26">
        <f t="shared" si="17"/>
        <v>0</v>
      </c>
      <c r="P58" s="26">
        <f t="shared" si="17"/>
        <v>0</v>
      </c>
      <c r="Q58" s="26">
        <f t="shared" si="17"/>
        <v>2.2737367544323206E-13</v>
      </c>
      <c r="R58" s="26">
        <f t="shared" si="17"/>
        <v>0</v>
      </c>
      <c r="S58" s="26">
        <f t="shared" si="18"/>
        <v>2.7671376301441342E-10</v>
      </c>
    </row>
    <row r="59" spans="3:19" ht="13.5" thickBot="1" x14ac:dyDescent="0.25">
      <c r="C59" s="17">
        <v>2025</v>
      </c>
      <c r="D59" s="22">
        <v>1749797.5833333335</v>
      </c>
      <c r="E59" s="22">
        <v>221053.58333333334</v>
      </c>
      <c r="F59" s="22">
        <v>9774.5833333333321</v>
      </c>
      <c r="G59" s="22">
        <v>23970.333333333332</v>
      </c>
      <c r="H59" s="22">
        <v>3462.8333333333335</v>
      </c>
      <c r="I59" s="22">
        <v>3</v>
      </c>
      <c r="J59" s="20">
        <f t="shared" si="16"/>
        <v>2008061.9166666665</v>
      </c>
      <c r="L59" s="17">
        <f t="shared" si="19"/>
        <v>2025</v>
      </c>
      <c r="M59" s="26">
        <f t="shared" si="20"/>
        <v>2.1827872842550278E-10</v>
      </c>
      <c r="N59" s="26">
        <f t="shared" si="17"/>
        <v>2.3646862246096134E-11</v>
      </c>
      <c r="O59" s="26">
        <f t="shared" si="17"/>
        <v>-1.1937117960769683E-12</v>
      </c>
      <c r="P59" s="26">
        <f t="shared" si="17"/>
        <v>0</v>
      </c>
      <c r="Q59" s="26">
        <f t="shared" si="17"/>
        <v>2.2737367544323206E-13</v>
      </c>
      <c r="R59" s="26">
        <f t="shared" si="17"/>
        <v>0</v>
      </c>
      <c r="S59" s="26">
        <f t="shared" si="18"/>
        <v>2.4095925255096518E-10</v>
      </c>
    </row>
    <row r="60" spans="3:19" ht="13.5" thickBot="1" x14ac:dyDescent="0.25">
      <c r="C60" s="17">
        <v>2026</v>
      </c>
      <c r="D60" s="22">
        <v>1766446</v>
      </c>
      <c r="E60" s="22">
        <v>222847.83333333334</v>
      </c>
      <c r="F60" s="22">
        <v>9774</v>
      </c>
      <c r="G60" s="22">
        <v>24020.333333333336</v>
      </c>
      <c r="H60" s="22">
        <v>3460.8333333333335</v>
      </c>
      <c r="I60" s="22">
        <v>3</v>
      </c>
      <c r="J60" s="20">
        <f t="shared" si="16"/>
        <v>2026551.9999999998</v>
      </c>
      <c r="L60" s="17">
        <f t="shared" si="19"/>
        <v>2026</v>
      </c>
      <c r="M60" s="26">
        <f t="shared" si="20"/>
        <v>1.7462298274040222E-10</v>
      </c>
      <c r="N60" s="26">
        <f t="shared" si="17"/>
        <v>0</v>
      </c>
      <c r="O60" s="26">
        <f t="shared" si="17"/>
        <v>0</v>
      </c>
      <c r="P60" s="26">
        <f t="shared" si="17"/>
        <v>0</v>
      </c>
      <c r="Q60" s="26">
        <f t="shared" si="17"/>
        <v>2.2737367544323206E-13</v>
      </c>
      <c r="R60" s="26">
        <f t="shared" si="17"/>
        <v>0</v>
      </c>
      <c r="S60" s="26">
        <f t="shared" si="18"/>
        <v>1.7485035641584545E-10</v>
      </c>
    </row>
    <row r="61" spans="3:19" ht="15" thickBot="1" x14ac:dyDescent="0.25">
      <c r="C61" s="45" t="s">
        <v>42</v>
      </c>
      <c r="D61" s="46"/>
      <c r="E61" s="46"/>
      <c r="F61" s="46"/>
      <c r="G61" s="46"/>
      <c r="H61" s="46"/>
      <c r="I61" s="46"/>
      <c r="J61" s="47"/>
    </row>
    <row r="62" spans="3:19" ht="13.5" thickBot="1" x14ac:dyDescent="0.25">
      <c r="C62" s="17" t="str">
        <f>C51&amp;"-"&amp;RIGHT(C60,2)</f>
        <v>2017-26</v>
      </c>
      <c r="D62" s="21">
        <f>(D60/D51)^(1/(COUNT(D52:D60)))-1</f>
        <v>1.0079913068930191E-2</v>
      </c>
      <c r="E62" s="21">
        <f t="shared" ref="E62:J62" si="21">(E60/E51)^(1/(COUNT(E52:E60)))-1</f>
        <v>8.5871705060334147E-3</v>
      </c>
      <c r="F62" s="21">
        <f t="shared" si="21"/>
        <v>-2.6490279113544624E-4</v>
      </c>
      <c r="G62" s="21">
        <f t="shared" si="21"/>
        <v>2.1066736256309948E-3</v>
      </c>
      <c r="H62" s="21">
        <f t="shared" si="21"/>
        <v>-5.9751002509089712E-4</v>
      </c>
      <c r="I62" s="21">
        <f t="shared" si="21"/>
        <v>0</v>
      </c>
      <c r="J62" s="21">
        <f t="shared" si="21"/>
        <v>9.7449568271330556E-3</v>
      </c>
    </row>
    <row r="65" spans="3:3" x14ac:dyDescent="0.2">
      <c r="C65" s="28" t="s">
        <v>88</v>
      </c>
    </row>
  </sheetData>
  <mergeCells count="15">
    <mergeCell ref="C2:J2"/>
    <mergeCell ref="L2:S2"/>
    <mergeCell ref="C14:J14"/>
    <mergeCell ref="L14:S14"/>
    <mergeCell ref="C18:J18"/>
    <mergeCell ref="L18:S18"/>
    <mergeCell ref="C49:J49"/>
    <mergeCell ref="L49:S49"/>
    <mergeCell ref="C61:J61"/>
    <mergeCell ref="C30:J30"/>
    <mergeCell ref="L30:S30"/>
    <mergeCell ref="C33:J33"/>
    <mergeCell ref="L33:S33"/>
    <mergeCell ref="C45:J45"/>
    <mergeCell ref="L45:S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0"/>
  <sheetViews>
    <sheetView topLeftCell="A201" zoomScaleNormal="100" workbookViewId="0">
      <selection activeCell="R242" sqref="R242"/>
    </sheetView>
  </sheetViews>
  <sheetFormatPr defaultRowHeight="12.75" x14ac:dyDescent="0.2"/>
  <cols>
    <col min="1" max="1" width="14" customWidth="1"/>
    <col min="2" max="2" width="11.28515625" customWidth="1"/>
    <col min="3" max="3" width="14.28515625" customWidth="1"/>
    <col min="4" max="10" width="11.28515625" customWidth="1"/>
    <col min="11" max="12" width="9.28515625" bestFit="1" customWidth="1"/>
    <col min="13" max="13" width="12.7109375" bestFit="1" customWidth="1"/>
    <col min="14" max="14" width="11.28515625" bestFit="1" customWidth="1"/>
    <col min="15" max="15" width="10.28515625" bestFit="1" customWidth="1"/>
    <col min="16" max="17" width="9.28515625" bestFit="1" customWidth="1"/>
    <col min="18" max="20" width="11.28515625" bestFit="1" customWidth="1"/>
    <col min="21" max="24" width="9.28515625" bestFit="1" customWidth="1"/>
    <col min="25" max="25" width="14" bestFit="1" customWidth="1"/>
    <col min="26" max="26" width="11.5703125" bestFit="1" customWidth="1"/>
  </cols>
  <sheetData>
    <row r="1" spans="1:26" ht="13.5" thickBot="1" x14ac:dyDescent="0.25"/>
    <row r="2" spans="1:26" s="5" customFormat="1" ht="16.5" thickBot="1" x14ac:dyDescent="0.3">
      <c r="A2" s="72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4"/>
    </row>
    <row r="3" spans="1:26" ht="13.5" thickBot="1" x14ac:dyDescent="0.25"/>
    <row r="4" spans="1:26" s="4" customFormat="1" ht="13.5" thickBot="1" x14ac:dyDescent="0.25">
      <c r="B4" s="57" t="s">
        <v>25</v>
      </c>
      <c r="C4" s="58"/>
      <c r="D4" s="58"/>
      <c r="E4" s="58"/>
      <c r="F4" s="58"/>
      <c r="G4" s="58"/>
      <c r="H4" s="58"/>
      <c r="I4" s="59"/>
      <c r="K4" s="48" t="s">
        <v>31</v>
      </c>
      <c r="L4" s="49"/>
      <c r="M4" s="49"/>
      <c r="N4" s="49"/>
      <c r="O4" s="49"/>
      <c r="P4" s="49"/>
      <c r="Q4" s="50"/>
      <c r="S4" s="51" t="s">
        <v>24</v>
      </c>
      <c r="T4" s="52"/>
      <c r="U4" s="52"/>
      <c r="V4" s="52"/>
      <c r="W4" s="52"/>
      <c r="X4" s="52"/>
      <c r="Y4" s="52"/>
      <c r="Z4" s="53"/>
    </row>
    <row r="5" spans="1:26" s="7" customFormat="1" x14ac:dyDescent="0.2">
      <c r="A5" s="7" t="s">
        <v>6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8</v>
      </c>
      <c r="I5" s="6" t="s">
        <v>7</v>
      </c>
      <c r="K5" s="6" t="s">
        <v>0</v>
      </c>
      <c r="L5" s="6" t="s">
        <v>1</v>
      </c>
      <c r="M5" s="6" t="s">
        <v>2</v>
      </c>
      <c r="N5" s="6" t="s">
        <v>3</v>
      </c>
      <c r="O5" s="6" t="s">
        <v>4</v>
      </c>
      <c r="P5" s="6" t="s">
        <v>5</v>
      </c>
      <c r="Q5" s="6" t="s">
        <v>8</v>
      </c>
      <c r="S5" s="6" t="s">
        <v>0</v>
      </c>
      <c r="T5" s="6" t="s">
        <v>1</v>
      </c>
      <c r="U5" s="6" t="s">
        <v>2</v>
      </c>
      <c r="V5" s="6" t="s">
        <v>3</v>
      </c>
      <c r="W5" s="6" t="s">
        <v>4</v>
      </c>
      <c r="X5" s="6" t="s">
        <v>5</v>
      </c>
      <c r="Y5" s="6" t="s">
        <v>8</v>
      </c>
      <c r="Z5" s="6" t="s">
        <v>7</v>
      </c>
    </row>
    <row r="6" spans="1:26" x14ac:dyDescent="0.2">
      <c r="A6">
        <v>2009</v>
      </c>
      <c r="B6" s="1">
        <v>15475196.779342284</v>
      </c>
      <c r="C6" s="1">
        <v>4481972.0140000004</v>
      </c>
      <c r="D6" s="1">
        <v>1006036.2830000001</v>
      </c>
      <c r="E6" s="1">
        <v>24211642.729507811</v>
      </c>
      <c r="F6" s="1">
        <v>10077831.203241149</v>
      </c>
      <c r="G6" s="1">
        <v>3746721.6039999998</v>
      </c>
      <c r="H6" s="1">
        <v>2558991.7379999999</v>
      </c>
      <c r="I6" s="3">
        <f>SUM(B6:H6)</f>
        <v>61558392.351091243</v>
      </c>
      <c r="K6" s="1">
        <v>2781.0804047584534</v>
      </c>
      <c r="L6" s="1">
        <v>850.405029296875</v>
      </c>
      <c r="M6" s="1">
        <v>186.53300476074219</v>
      </c>
      <c r="N6" s="1">
        <v>4677.9844093322754</v>
      </c>
      <c r="O6" s="1">
        <v>1342.7288755774498</v>
      </c>
      <c r="P6" s="1">
        <v>775.96099853515625</v>
      </c>
      <c r="Q6" s="1">
        <v>433.67</v>
      </c>
      <c r="S6" s="1">
        <v>2462.5172857046127</v>
      </c>
      <c r="T6" s="1">
        <v>760.71600341796875</v>
      </c>
      <c r="U6" s="1">
        <v>167.32200622558594</v>
      </c>
      <c r="V6" s="1">
        <v>4508.8539047241211</v>
      </c>
      <c r="W6" s="1">
        <v>1253.355978757143</v>
      </c>
      <c r="X6" s="1">
        <v>627.6209716796875</v>
      </c>
      <c r="Y6" s="1">
        <v>362.31</v>
      </c>
      <c r="Z6" s="3">
        <f>SUM(S6:Y6)</f>
        <v>10142.696150509119</v>
      </c>
    </row>
    <row r="7" spans="1:26" x14ac:dyDescent="0.2">
      <c r="A7">
        <v>2010</v>
      </c>
      <c r="B7" s="1">
        <v>15488359.206342285</v>
      </c>
      <c r="C7" s="1">
        <v>4490263.0930000003</v>
      </c>
      <c r="D7" s="1">
        <v>1036284.4350000001</v>
      </c>
      <c r="E7" s="1">
        <v>24766082.06975</v>
      </c>
      <c r="F7" s="1">
        <v>10422330.023272157</v>
      </c>
      <c r="G7" s="1">
        <v>3784241.8029999998</v>
      </c>
      <c r="H7" s="1">
        <v>2584665.9270000001</v>
      </c>
      <c r="I7" s="3">
        <f t="shared" ref="I7:I15" si="0">SUM(B7:H7)</f>
        <v>62572226.557364449</v>
      </c>
      <c r="K7" s="1">
        <v>2794.5115571022034</v>
      </c>
      <c r="L7" s="1">
        <v>855.83697509765625</v>
      </c>
      <c r="M7" s="1">
        <v>196.74899291992187</v>
      </c>
      <c r="N7" s="1">
        <v>4795.766170501709</v>
      </c>
      <c r="O7" s="1">
        <v>1371.0730929523706</v>
      </c>
      <c r="P7" s="1">
        <v>785.2760009765625</v>
      </c>
      <c r="Q7" s="1">
        <v>448.05</v>
      </c>
      <c r="S7" s="1">
        <v>2476.2812017202377</v>
      </c>
      <c r="T7" s="1">
        <v>768.09100341796875</v>
      </c>
      <c r="U7" s="1">
        <v>173.69500732421875</v>
      </c>
      <c r="V7" s="1">
        <v>4625.5923271179199</v>
      </c>
      <c r="W7" s="1">
        <v>1290.1716293767095</v>
      </c>
      <c r="X7" s="1">
        <v>654.094970703125</v>
      </c>
      <c r="Y7" s="1">
        <v>372.08</v>
      </c>
      <c r="Z7" s="3">
        <f t="shared" ref="Z7:Z15" si="1">SUM(S7:Y7)</f>
        <v>10360.00613966018</v>
      </c>
    </row>
    <row r="8" spans="1:26" x14ac:dyDescent="0.2">
      <c r="A8">
        <v>2011</v>
      </c>
      <c r="B8" s="1">
        <v>15733361.224342285</v>
      </c>
      <c r="C8" s="1">
        <v>4528860.2829999998</v>
      </c>
      <c r="D8" s="1">
        <v>1072926.9210000001</v>
      </c>
      <c r="E8" s="1">
        <v>25331348.933179688</v>
      </c>
      <c r="F8" s="1">
        <v>10873984.203215942</v>
      </c>
      <c r="G8" s="1">
        <v>3825481.3330000001</v>
      </c>
      <c r="H8" s="1">
        <v>2613580.3909999998</v>
      </c>
      <c r="I8" s="3">
        <f t="shared" si="0"/>
        <v>63979543.288737915</v>
      </c>
      <c r="K8" s="1">
        <v>2825.2034516334534</v>
      </c>
      <c r="L8" s="1">
        <v>863.37701416015625</v>
      </c>
      <c r="M8" s="1">
        <v>203.96800231933594</v>
      </c>
      <c r="N8" s="1">
        <v>4874.962818145752</v>
      </c>
      <c r="O8" s="1">
        <v>1418.7502760589123</v>
      </c>
      <c r="P8" s="1">
        <v>795.489013671875</v>
      </c>
      <c r="Q8" s="1">
        <v>452.54</v>
      </c>
      <c r="S8" s="1">
        <v>2525.6132329702377</v>
      </c>
      <c r="T8" s="1">
        <v>780.010009765625</v>
      </c>
      <c r="U8" s="1">
        <v>180.75300598144531</v>
      </c>
      <c r="V8" s="1">
        <v>4708.2249298095703</v>
      </c>
      <c r="W8" s="1">
        <v>1353.6622572764754</v>
      </c>
      <c r="X8" s="1">
        <v>681.83599853515625</v>
      </c>
      <c r="Y8" s="1">
        <v>400.79</v>
      </c>
      <c r="Z8" s="3">
        <f t="shared" si="1"/>
        <v>10630.889434338511</v>
      </c>
    </row>
    <row r="9" spans="1:26" x14ac:dyDescent="0.2">
      <c r="A9">
        <v>2012</v>
      </c>
      <c r="B9" s="1">
        <v>16096835.471469726</v>
      </c>
      <c r="C9" s="1">
        <v>4564433.8669999996</v>
      </c>
      <c r="D9" s="1">
        <v>1108124.325</v>
      </c>
      <c r="E9" s="1">
        <v>26227764.899437498</v>
      </c>
      <c r="F9" s="1">
        <v>11341534.028354554</v>
      </c>
      <c r="G9" s="1">
        <v>3875330.15</v>
      </c>
      <c r="H9" s="1">
        <v>2646899.628</v>
      </c>
      <c r="I9" s="3">
        <f t="shared" si="0"/>
        <v>65860922.369261771</v>
      </c>
      <c r="K9" s="1">
        <v>2853.6004242897034</v>
      </c>
      <c r="L9" s="1">
        <v>875.80401611328125</v>
      </c>
      <c r="M9" s="1">
        <v>210.39799499511719</v>
      </c>
      <c r="N9" s="1">
        <v>5033.0423583984375</v>
      </c>
      <c r="O9" s="1">
        <v>1473.4645975232124</v>
      </c>
      <c r="P9" s="1">
        <v>806.135986328125</v>
      </c>
      <c r="Q9" s="1">
        <v>485.33</v>
      </c>
      <c r="S9" s="1">
        <v>2579.2562993764877</v>
      </c>
      <c r="T9" s="1">
        <v>815.96600341796875</v>
      </c>
      <c r="U9" s="1">
        <v>187.46800231933594</v>
      </c>
      <c r="V9" s="1">
        <v>4853.899471282959</v>
      </c>
      <c r="W9" s="1">
        <v>1394.2139861062169</v>
      </c>
      <c r="X9" s="1">
        <v>715.86798095703125</v>
      </c>
      <c r="Y9" s="1">
        <v>430.98</v>
      </c>
      <c r="Z9" s="3">
        <f t="shared" si="1"/>
        <v>10977.651743459999</v>
      </c>
    </row>
    <row r="10" spans="1:26" x14ac:dyDescent="0.2">
      <c r="A10">
        <v>2013</v>
      </c>
      <c r="B10" s="1">
        <v>16395769.695342286</v>
      </c>
      <c r="C10" s="1">
        <v>4586106.9280000003</v>
      </c>
      <c r="D10" s="1">
        <v>1119430.885</v>
      </c>
      <c r="E10" s="1">
        <v>26990389.280015625</v>
      </c>
      <c r="F10" s="1">
        <v>11738006.407977112</v>
      </c>
      <c r="G10" s="1">
        <v>4024940.1009999998</v>
      </c>
      <c r="H10" s="1">
        <v>2747850.68</v>
      </c>
      <c r="I10" s="3">
        <f t="shared" si="0"/>
        <v>67602493.977335036</v>
      </c>
      <c r="K10" s="1">
        <v>2914.4925141334534</v>
      </c>
      <c r="L10" s="1">
        <v>884.39300537109375</v>
      </c>
      <c r="M10" s="1">
        <v>212.427001953125</v>
      </c>
      <c r="N10" s="1">
        <v>5201.8445472717285</v>
      </c>
      <c r="O10" s="1">
        <v>1532.0070934593678</v>
      </c>
      <c r="P10" s="1">
        <v>835.14300537109375</v>
      </c>
      <c r="Q10" s="1">
        <v>491</v>
      </c>
      <c r="S10" s="1">
        <v>2638.3012212514877</v>
      </c>
      <c r="T10" s="1">
        <v>799.7659912109375</v>
      </c>
      <c r="U10" s="1">
        <v>189.906005859375</v>
      </c>
      <c r="V10" s="1">
        <v>5007.7898178100586</v>
      </c>
      <c r="W10" s="1">
        <v>1439.8176858499646</v>
      </c>
      <c r="X10" s="1">
        <v>748.39398193359375</v>
      </c>
      <c r="Y10" s="1">
        <v>437.19</v>
      </c>
      <c r="Z10" s="3">
        <f t="shared" si="1"/>
        <v>11261.164703915418</v>
      </c>
    </row>
    <row r="11" spans="1:26" x14ac:dyDescent="0.2">
      <c r="A11">
        <v>2014</v>
      </c>
      <c r="B11" s="1">
        <v>16648638.344342286</v>
      </c>
      <c r="C11" s="1">
        <v>4620451.5729999999</v>
      </c>
      <c r="D11" s="1">
        <v>1128072.304</v>
      </c>
      <c r="E11" s="1">
        <v>27811229.940671876</v>
      </c>
      <c r="F11" s="1">
        <v>12117111.32036609</v>
      </c>
      <c r="G11" s="1">
        <v>4142097.9139999999</v>
      </c>
      <c r="H11" s="1">
        <v>2831937.2960000001</v>
      </c>
      <c r="I11" s="3">
        <f t="shared" si="0"/>
        <v>69299538.69238025</v>
      </c>
      <c r="K11" s="1">
        <v>2958.4324555397034</v>
      </c>
      <c r="L11" s="1">
        <v>897.39599609375</v>
      </c>
      <c r="M11" s="1">
        <v>214.40400695800781</v>
      </c>
      <c r="N11" s="1">
        <v>5360.4968185424805</v>
      </c>
      <c r="O11" s="1">
        <v>1580.7425504922867</v>
      </c>
      <c r="P11" s="1">
        <v>858.45697021484375</v>
      </c>
      <c r="Q11" s="1">
        <v>496.95</v>
      </c>
      <c r="S11" s="1">
        <v>2694.6081060171127</v>
      </c>
      <c r="T11" s="1">
        <v>814.97698974609375</v>
      </c>
      <c r="U11" s="1">
        <v>189.49099731445312</v>
      </c>
      <c r="V11" s="1">
        <v>5174.2895469665527</v>
      </c>
      <c r="W11" s="1">
        <v>1484.8714278042316</v>
      </c>
      <c r="X11" s="1">
        <v>690.75799560546875</v>
      </c>
      <c r="Y11" s="1">
        <v>401.59</v>
      </c>
      <c r="Z11" s="3">
        <f t="shared" si="1"/>
        <v>11450.585063453913</v>
      </c>
    </row>
    <row r="12" spans="1:26" x14ac:dyDescent="0.2">
      <c r="A12">
        <v>2015</v>
      </c>
      <c r="B12" s="1">
        <v>16790822.502342284</v>
      </c>
      <c r="C12" s="1">
        <v>4652541.8550000004</v>
      </c>
      <c r="D12" s="1">
        <v>1136688.8</v>
      </c>
      <c r="E12" s="1">
        <v>28631506.640250001</v>
      </c>
      <c r="F12" s="1">
        <v>12498119.944563171</v>
      </c>
      <c r="G12" s="1">
        <v>4172873.2740000002</v>
      </c>
      <c r="H12" s="1">
        <v>2853244.97</v>
      </c>
      <c r="I12" s="3">
        <f t="shared" si="0"/>
        <v>70735797.98615545</v>
      </c>
      <c r="K12" s="1">
        <v>2988.6905121803284</v>
      </c>
      <c r="L12" s="1">
        <v>909.30499267578125</v>
      </c>
      <c r="M12" s="1">
        <v>216.42999267578125</v>
      </c>
      <c r="N12" s="1">
        <v>5521.7166404724121</v>
      </c>
      <c r="O12" s="1">
        <v>1630.5381561070681</v>
      </c>
      <c r="P12" s="1">
        <v>866.94500732421875</v>
      </c>
      <c r="Q12" s="1">
        <v>492.91</v>
      </c>
      <c r="S12" s="1">
        <v>2728.1190923452377</v>
      </c>
      <c r="T12" s="1">
        <v>825.95098876953125</v>
      </c>
      <c r="U12" s="1">
        <v>191.22999572753906</v>
      </c>
      <c r="V12" s="1">
        <v>5322.4589309692383</v>
      </c>
      <c r="W12" s="1">
        <v>1530.0222051367164</v>
      </c>
      <c r="X12" s="1">
        <v>717.58001708984375</v>
      </c>
      <c r="Y12" s="1">
        <v>414.24</v>
      </c>
      <c r="Z12" s="3">
        <f t="shared" si="1"/>
        <v>11729.601230038106</v>
      </c>
    </row>
    <row r="13" spans="1:26" x14ac:dyDescent="0.2">
      <c r="A13">
        <v>2016</v>
      </c>
      <c r="B13" s="1">
        <v>16979579.272469725</v>
      </c>
      <c r="C13" s="1">
        <v>4692854.2319999998</v>
      </c>
      <c r="D13" s="1">
        <v>1148202.3670000001</v>
      </c>
      <c r="E13" s="1">
        <v>29355209.048890624</v>
      </c>
      <c r="F13" s="1">
        <v>12926718.150344115</v>
      </c>
      <c r="G13" s="1">
        <v>4211551.8760000002</v>
      </c>
      <c r="H13" s="1">
        <v>2879648.7390000001</v>
      </c>
      <c r="I13" s="3">
        <f t="shared" si="0"/>
        <v>72193763.68570447</v>
      </c>
      <c r="K13" s="1">
        <v>3010.4375824928284</v>
      </c>
      <c r="L13" s="1">
        <v>919.45599365234375</v>
      </c>
      <c r="M13" s="1">
        <v>218.27099609375</v>
      </c>
      <c r="N13" s="1">
        <v>5661.5145492553711</v>
      </c>
      <c r="O13" s="1">
        <v>1679.7818597853184</v>
      </c>
      <c r="P13" s="1">
        <v>874.4539794921875</v>
      </c>
      <c r="Q13" s="1">
        <v>510.7</v>
      </c>
      <c r="S13" s="1">
        <v>2762.7760747671127</v>
      </c>
      <c r="T13" s="1">
        <v>836.2139892578125</v>
      </c>
      <c r="U13" s="1">
        <v>193.5989990234375</v>
      </c>
      <c r="V13" s="1">
        <v>5457.5378036499023</v>
      </c>
      <c r="W13" s="1">
        <v>1576.6340110078454</v>
      </c>
      <c r="X13" s="1">
        <v>758.81402587890625</v>
      </c>
      <c r="Y13" s="1">
        <v>446.04</v>
      </c>
      <c r="Z13" s="3">
        <f t="shared" si="1"/>
        <v>12031.614903585018</v>
      </c>
    </row>
    <row r="14" spans="1:26" x14ac:dyDescent="0.2">
      <c r="A14">
        <v>2017</v>
      </c>
      <c r="B14" s="1">
        <v>17080573.432342283</v>
      </c>
      <c r="C14" s="1">
        <v>4709745.3370000003</v>
      </c>
      <c r="D14" s="1">
        <v>1153152.436</v>
      </c>
      <c r="E14" s="1">
        <v>29791002.618031248</v>
      </c>
      <c r="F14" s="1">
        <v>13240453.229631651</v>
      </c>
      <c r="G14" s="1">
        <v>4237528.9359999998</v>
      </c>
      <c r="H14" s="1">
        <v>2897984.9989999998</v>
      </c>
      <c r="I14" s="3">
        <f t="shared" si="0"/>
        <v>73110440.988005191</v>
      </c>
      <c r="K14" s="1">
        <v>3033.0594086647034</v>
      </c>
      <c r="L14" s="1">
        <v>930.573974609375</v>
      </c>
      <c r="M14" s="1">
        <v>220.54100036621094</v>
      </c>
      <c r="N14" s="1">
        <v>5774.9007415771484</v>
      </c>
      <c r="O14" s="1">
        <v>1729.2306605428457</v>
      </c>
      <c r="P14" s="1">
        <v>881.28497314453125</v>
      </c>
      <c r="Q14" s="1">
        <v>517.88</v>
      </c>
      <c r="S14" s="1">
        <v>2795.3122075796127</v>
      </c>
      <c r="T14" s="1">
        <v>846.322998046875</v>
      </c>
      <c r="U14" s="1">
        <v>198.87399291992187</v>
      </c>
      <c r="V14" s="1">
        <v>5567.6908187866211</v>
      </c>
      <c r="W14" s="1">
        <v>1615.9758173450828</v>
      </c>
      <c r="X14" s="1">
        <v>772.86798095703125</v>
      </c>
      <c r="Y14" s="1">
        <v>454.17</v>
      </c>
      <c r="Z14" s="3">
        <f t="shared" si="1"/>
        <v>12251.213815635145</v>
      </c>
    </row>
    <row r="15" spans="1:26" x14ac:dyDescent="0.2">
      <c r="A15">
        <v>2018</v>
      </c>
      <c r="B15" s="1">
        <v>17281372.165342286</v>
      </c>
      <c r="C15" s="1">
        <v>4752289.47</v>
      </c>
      <c r="D15" s="1">
        <v>1165355.72</v>
      </c>
      <c r="E15" s="1">
        <v>30363898.530625001</v>
      </c>
      <c r="F15" s="1">
        <v>13581557.048348207</v>
      </c>
      <c r="G15" s="1">
        <v>4278351.0590000004</v>
      </c>
      <c r="H15" s="1">
        <v>2926146.36</v>
      </c>
      <c r="I15" s="3">
        <f t="shared" si="0"/>
        <v>74348970.353315488</v>
      </c>
      <c r="K15" s="1">
        <v>3058.8474946022034</v>
      </c>
      <c r="L15" s="1">
        <v>942.43902587890625</v>
      </c>
      <c r="M15" s="1">
        <v>223.32000732421875</v>
      </c>
      <c r="N15" s="1">
        <v>5901.958381652832</v>
      </c>
      <c r="O15" s="1">
        <v>1775.7084309309721</v>
      </c>
      <c r="P15" s="1">
        <v>889.95599365234375</v>
      </c>
      <c r="Q15" s="1">
        <v>535.79</v>
      </c>
      <c r="S15" s="1">
        <v>2835.5272954702377</v>
      </c>
      <c r="T15" s="1">
        <v>889.45001220703125</v>
      </c>
      <c r="U15" s="1">
        <v>197.427001953125</v>
      </c>
      <c r="V15" s="1">
        <v>5685.6147918701172</v>
      </c>
      <c r="W15" s="1">
        <v>1655.7556114420295</v>
      </c>
      <c r="X15" s="1">
        <v>785.60400390625</v>
      </c>
      <c r="Y15" s="1">
        <v>472.97</v>
      </c>
      <c r="Z15" s="3">
        <f t="shared" si="1"/>
        <v>12522.34871684879</v>
      </c>
    </row>
    <row r="16" spans="1:26" x14ac:dyDescent="0.2">
      <c r="B16" s="1"/>
      <c r="C16" s="1"/>
      <c r="D16" s="1"/>
      <c r="E16" s="1"/>
      <c r="F16" s="1"/>
      <c r="G16" s="1"/>
      <c r="H16" s="1"/>
      <c r="I16" s="3"/>
      <c r="K16" s="1"/>
      <c r="L16" s="1"/>
      <c r="M16" s="1"/>
      <c r="N16" s="1"/>
      <c r="O16" s="1"/>
      <c r="P16" s="1"/>
      <c r="Q16" s="1"/>
      <c r="S16" s="1"/>
      <c r="T16" s="1"/>
      <c r="U16" s="1"/>
      <c r="V16" s="1"/>
      <c r="W16" s="1"/>
      <c r="X16" s="1"/>
      <c r="Y16" s="1"/>
      <c r="Z16" s="3"/>
    </row>
    <row r="17" spans="1:26" x14ac:dyDescent="0.2">
      <c r="A17" t="s">
        <v>9</v>
      </c>
      <c r="B17" s="1"/>
      <c r="C17" s="1"/>
      <c r="D17" s="1"/>
      <c r="E17" s="1"/>
      <c r="F17" s="1"/>
      <c r="G17" s="1"/>
      <c r="H17" s="1"/>
      <c r="I17" s="3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  <c r="W17" s="1"/>
      <c r="X17" s="1"/>
      <c r="Y17" s="1"/>
      <c r="Z17" s="3"/>
    </row>
    <row r="18" spans="1:26" x14ac:dyDescent="0.2">
      <c r="Z18" s="1"/>
    </row>
    <row r="19" spans="1:26" ht="13.5" thickBot="1" x14ac:dyDescent="0.25">
      <c r="Z19" s="1"/>
    </row>
    <row r="20" spans="1:26" s="5" customFormat="1" ht="16.5" thickBot="1" x14ac:dyDescent="0.3">
      <c r="A20" s="75" t="s">
        <v>11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7"/>
    </row>
    <row r="21" spans="1:26" ht="13.5" thickBot="1" x14ac:dyDescent="0.25"/>
    <row r="22" spans="1:26" s="4" customFormat="1" ht="13.5" thickBot="1" x14ac:dyDescent="0.25">
      <c r="B22" s="57" t="s">
        <v>25</v>
      </c>
      <c r="C22" s="58"/>
      <c r="D22" s="58"/>
      <c r="E22" s="58"/>
      <c r="F22" s="58"/>
      <c r="G22" s="58"/>
      <c r="H22" s="58"/>
      <c r="I22" s="59"/>
      <c r="K22" s="48" t="s">
        <v>31</v>
      </c>
      <c r="L22" s="49"/>
      <c r="M22" s="49"/>
      <c r="N22" s="49"/>
      <c r="O22" s="49"/>
      <c r="P22" s="49"/>
      <c r="Q22" s="50"/>
      <c r="S22" s="51" t="s">
        <v>24</v>
      </c>
      <c r="T22" s="52"/>
      <c r="U22" s="52"/>
      <c r="V22" s="52"/>
      <c r="W22" s="52"/>
      <c r="X22" s="52"/>
      <c r="Y22" s="52"/>
      <c r="Z22" s="53"/>
    </row>
    <row r="23" spans="1:26" s="7" customFormat="1" x14ac:dyDescent="0.2">
      <c r="A23" s="7" t="s">
        <v>6</v>
      </c>
      <c r="B23" s="6" t="s">
        <v>0</v>
      </c>
      <c r="C23" s="6" t="s">
        <v>1</v>
      </c>
      <c r="D23" s="6" t="s">
        <v>2</v>
      </c>
      <c r="E23" s="6" t="s">
        <v>3</v>
      </c>
      <c r="F23" s="6" t="s">
        <v>4</v>
      </c>
      <c r="G23" s="6" t="s">
        <v>5</v>
      </c>
      <c r="H23" s="6" t="s">
        <v>8</v>
      </c>
      <c r="I23" s="6" t="s">
        <v>7</v>
      </c>
      <c r="K23" s="6" t="s">
        <v>0</v>
      </c>
      <c r="L23" s="6" t="s">
        <v>1</v>
      </c>
      <c r="M23" s="6" t="s">
        <v>2</v>
      </c>
      <c r="N23" s="6" t="s">
        <v>3</v>
      </c>
      <c r="O23" s="6" t="s">
        <v>4</v>
      </c>
      <c r="P23" s="6" t="s">
        <v>5</v>
      </c>
      <c r="Q23" s="6" t="s">
        <v>8</v>
      </c>
      <c r="S23" s="6" t="s">
        <v>0</v>
      </c>
      <c r="T23" s="6" t="s">
        <v>1</v>
      </c>
      <c r="U23" s="6" t="s">
        <v>2</v>
      </c>
      <c r="V23" s="6" t="s">
        <v>3</v>
      </c>
      <c r="W23" s="6" t="s">
        <v>4</v>
      </c>
      <c r="X23" s="6" t="s">
        <v>5</v>
      </c>
      <c r="Y23" s="6" t="s">
        <v>8</v>
      </c>
      <c r="Z23" s="6" t="s">
        <v>7</v>
      </c>
    </row>
    <row r="24" spans="1:26" x14ac:dyDescent="0.2">
      <c r="A24">
        <v>2009</v>
      </c>
      <c r="B24" s="1">
        <v>14717735.254342286</v>
      </c>
      <c r="C24" s="1">
        <v>4339278.7334000003</v>
      </c>
      <c r="D24" s="1">
        <v>966289.77300000004</v>
      </c>
      <c r="E24" s="1">
        <v>24066263.064507812</v>
      </c>
      <c r="F24" s="1">
        <v>10167694.85264115</v>
      </c>
      <c r="G24" s="1">
        <v>3718077.1630000002</v>
      </c>
      <c r="H24" s="1">
        <v>2538246.5789999999</v>
      </c>
      <c r="I24" s="3">
        <f>SUM(B24:H24)</f>
        <v>60513585.419891253</v>
      </c>
      <c r="K24" s="1">
        <v>2735.7884125709534</v>
      </c>
      <c r="L24" s="1">
        <v>829.4141845703125</v>
      </c>
      <c r="M24" s="1">
        <v>174.73332214355469</v>
      </c>
      <c r="N24" s="1">
        <v>4605.6914405822754</v>
      </c>
      <c r="O24" s="1">
        <v>1355.758477628231</v>
      </c>
      <c r="P24" s="1">
        <v>763.46307373046875</v>
      </c>
      <c r="Q24" s="1">
        <v>430.48001098632812</v>
      </c>
      <c r="S24" s="1">
        <v>2361.7360357046127</v>
      </c>
      <c r="T24" s="1">
        <v>727.924560546875</v>
      </c>
      <c r="U24" s="1">
        <v>157.6043701171875</v>
      </c>
      <c r="V24" s="1">
        <v>4440.0501937866211</v>
      </c>
      <c r="W24" s="1">
        <v>1268.1255710422993</v>
      </c>
      <c r="X24" s="1">
        <v>625.35498046875</v>
      </c>
      <c r="Y24" s="1">
        <v>360.67999267578125</v>
      </c>
      <c r="Z24" s="3">
        <f>SUM(S24:Y24)</f>
        <v>9941.4757043421268</v>
      </c>
    </row>
    <row r="25" spans="1:26" x14ac:dyDescent="0.2">
      <c r="A25">
        <v>2010</v>
      </c>
      <c r="B25" s="1">
        <v>14810829.213342285</v>
      </c>
      <c r="C25" s="1">
        <v>4344912.4583999999</v>
      </c>
      <c r="D25" s="1">
        <v>966218.49818</v>
      </c>
      <c r="E25" s="1">
        <v>24522312.000750002</v>
      </c>
      <c r="F25" s="1">
        <v>10646811.176172156</v>
      </c>
      <c r="G25" s="1">
        <v>3750819.8050000002</v>
      </c>
      <c r="H25" s="1">
        <v>2561930.2650000001</v>
      </c>
      <c r="I25" s="3">
        <f t="shared" ref="I25:I33" si="2">SUM(B25:H25)</f>
        <v>61603833.416844435</v>
      </c>
      <c r="K25" s="1">
        <v>2737.7813324928284</v>
      </c>
      <c r="L25" s="1">
        <v>831.196044921875</v>
      </c>
      <c r="M25" s="1">
        <v>178.50474548339844</v>
      </c>
      <c r="N25" s="1">
        <v>4714.060604095459</v>
      </c>
      <c r="O25" s="1">
        <v>1406.8089022785425</v>
      </c>
      <c r="P25" s="1">
        <v>772.95306396484375</v>
      </c>
      <c r="Q25" s="1">
        <v>442.39999389648437</v>
      </c>
      <c r="S25" s="1">
        <v>2394.7785161733627</v>
      </c>
      <c r="T25" s="1">
        <v>737.33575439453125</v>
      </c>
      <c r="U25" s="1">
        <v>158.13961791992187</v>
      </c>
      <c r="V25" s="1">
        <v>4546.1367607116699</v>
      </c>
      <c r="W25" s="1">
        <v>1307.2922958806157</v>
      </c>
      <c r="X25" s="1">
        <v>648.77825927734375</v>
      </c>
      <c r="Y25" s="1">
        <v>368.29998779296875</v>
      </c>
      <c r="Z25" s="3">
        <f t="shared" ref="Z25:Z33" si="3">SUM(S25:Y25)</f>
        <v>10160.761192150414</v>
      </c>
    </row>
    <row r="26" spans="1:26" x14ac:dyDescent="0.2">
      <c r="A26">
        <v>2011</v>
      </c>
      <c r="B26" s="1">
        <v>14921508.929342285</v>
      </c>
      <c r="C26" s="1">
        <v>4371402.1409</v>
      </c>
      <c r="D26" s="1">
        <v>1004953.6071</v>
      </c>
      <c r="E26" s="1">
        <v>25404576.735179689</v>
      </c>
      <c r="F26" s="1">
        <v>11188877.682715941</v>
      </c>
      <c r="G26" s="1">
        <v>3785956.7141999998</v>
      </c>
      <c r="H26" s="1">
        <v>2586654.6039999998</v>
      </c>
      <c r="I26" s="3">
        <f t="shared" si="2"/>
        <v>63263930.41343791</v>
      </c>
      <c r="K26" s="1">
        <v>2751.7749848365784</v>
      </c>
      <c r="L26" s="1">
        <v>841.443359375</v>
      </c>
      <c r="M26" s="1">
        <v>187.71186828613281</v>
      </c>
      <c r="N26" s="1">
        <v>4878.351978302002</v>
      </c>
      <c r="O26" s="1">
        <v>1467.0585341155529</v>
      </c>
      <c r="P26" s="1">
        <v>781.2880859375</v>
      </c>
      <c r="Q26" s="1">
        <v>443.64401245117187</v>
      </c>
      <c r="S26" s="1">
        <v>2418.8891118764877</v>
      </c>
      <c r="T26" s="1">
        <v>746.38671875</v>
      </c>
      <c r="U26" s="1">
        <v>166.19841003417969</v>
      </c>
      <c r="V26" s="1">
        <v>4709.6502227783203</v>
      </c>
      <c r="W26" s="1">
        <v>1371.1990309581161</v>
      </c>
      <c r="X26" s="1">
        <v>674.238037109375</v>
      </c>
      <c r="Y26" s="1">
        <v>394.89599609375</v>
      </c>
      <c r="Z26" s="3">
        <f t="shared" si="3"/>
        <v>10481.457527600229</v>
      </c>
    </row>
    <row r="27" spans="1:26" x14ac:dyDescent="0.2">
      <c r="A27">
        <v>2012</v>
      </c>
      <c r="B27" s="1">
        <v>15115695.981469726</v>
      </c>
      <c r="C27" s="1">
        <v>4417268.2701000003</v>
      </c>
      <c r="D27" s="1">
        <v>1037280.942</v>
      </c>
      <c r="E27" s="1">
        <v>26168642.3104375</v>
      </c>
      <c r="F27" s="1">
        <v>11845913.832254553</v>
      </c>
      <c r="G27" s="1">
        <v>3829463.9186</v>
      </c>
      <c r="H27" s="1">
        <v>2615677.9210000001</v>
      </c>
      <c r="I27" s="3">
        <f t="shared" si="2"/>
        <v>65029943.175861776</v>
      </c>
      <c r="K27" s="1">
        <v>2768.9231781959534</v>
      </c>
      <c r="L27" s="1">
        <v>851.432373046875</v>
      </c>
      <c r="M27" s="1">
        <v>193.76998901367187</v>
      </c>
      <c r="N27" s="1">
        <v>5016.0306396484375</v>
      </c>
      <c r="O27" s="1">
        <v>1549.8957193493843</v>
      </c>
      <c r="P27" s="1">
        <v>790.019775390625</v>
      </c>
      <c r="Q27" s="1">
        <v>473.98699951171875</v>
      </c>
      <c r="S27" s="1">
        <v>2445.8163579702377</v>
      </c>
      <c r="T27" s="1">
        <v>781.61566162109375</v>
      </c>
      <c r="U27" s="1">
        <v>172.21243286132812</v>
      </c>
      <c r="V27" s="1">
        <v>4837.815975189209</v>
      </c>
      <c r="W27" s="1">
        <v>1439.0082976296544</v>
      </c>
      <c r="X27" s="1">
        <v>705.38507080078125</v>
      </c>
      <c r="Y27" s="1">
        <v>423.1090087890625</v>
      </c>
      <c r="Z27" s="3">
        <f t="shared" si="3"/>
        <v>10804.962804861367</v>
      </c>
    </row>
    <row r="28" spans="1:26" x14ac:dyDescent="0.2">
      <c r="A28">
        <v>2013</v>
      </c>
      <c r="B28" s="1">
        <v>15159619.398342285</v>
      </c>
      <c r="C28" s="1">
        <v>4424099.1739999996</v>
      </c>
      <c r="D28" s="1">
        <v>1055642.4848</v>
      </c>
      <c r="E28" s="1">
        <v>26884446.285015624</v>
      </c>
      <c r="F28" s="1">
        <v>12253896.581677113</v>
      </c>
      <c r="G28" s="1">
        <v>3974809.2648</v>
      </c>
      <c r="H28" s="1">
        <v>2713731.88</v>
      </c>
      <c r="I28" s="3">
        <f t="shared" si="2"/>
        <v>66466245.068635024</v>
      </c>
      <c r="K28" s="1">
        <v>2787.2029633522034</v>
      </c>
      <c r="L28" s="1">
        <v>861.54534912109375</v>
      </c>
      <c r="M28" s="1">
        <v>198.29438781738281</v>
      </c>
      <c r="N28" s="1">
        <v>5160.1902503967285</v>
      </c>
      <c r="O28" s="1">
        <v>1594.9563427269459</v>
      </c>
      <c r="P28" s="1">
        <v>817.515625</v>
      </c>
      <c r="Q28" s="1">
        <v>478.81600952148437</v>
      </c>
      <c r="S28" s="1">
        <v>2462.3402837514877</v>
      </c>
      <c r="T28" s="1">
        <v>763.365966796875</v>
      </c>
      <c r="U28" s="1">
        <v>176.21954345703125</v>
      </c>
      <c r="V28" s="1">
        <v>4968.0725326538086</v>
      </c>
      <c r="W28" s="1">
        <v>1489.5708596780896</v>
      </c>
      <c r="X28" s="1">
        <v>736.86322021484375</v>
      </c>
      <c r="Y28" s="1">
        <v>428.02301025390625</v>
      </c>
      <c r="Z28" s="3">
        <f t="shared" si="3"/>
        <v>11024.455416806042</v>
      </c>
    </row>
    <row r="29" spans="1:26" x14ac:dyDescent="0.2">
      <c r="A29">
        <v>2014</v>
      </c>
      <c r="B29" s="1">
        <v>15223467.355342286</v>
      </c>
      <c r="C29" s="1">
        <v>4443316.4676999999</v>
      </c>
      <c r="D29" s="1">
        <v>1071103.9668000001</v>
      </c>
      <c r="E29" s="1">
        <v>27682220.927671876</v>
      </c>
      <c r="F29" s="1">
        <v>12674295.535166088</v>
      </c>
      <c r="G29" s="1">
        <v>4088985.92</v>
      </c>
      <c r="H29" s="1">
        <v>2795706.247</v>
      </c>
      <c r="I29" s="3">
        <f t="shared" si="2"/>
        <v>67979096.419680238</v>
      </c>
      <c r="K29" s="1">
        <v>2796.0447602272034</v>
      </c>
      <c r="L29" s="1">
        <v>869.97467041015625</v>
      </c>
      <c r="M29" s="1">
        <v>201.25213623046875</v>
      </c>
      <c r="N29" s="1">
        <v>5307.8508224487305</v>
      </c>
      <c r="O29" s="1">
        <v>1644.6332060098648</v>
      </c>
      <c r="P29" s="1">
        <v>839.531005859375</v>
      </c>
      <c r="Q29" s="1">
        <v>489.322998046875</v>
      </c>
      <c r="S29" s="1">
        <v>2485.5517095327377</v>
      </c>
      <c r="T29" s="1">
        <v>774.77752685546875</v>
      </c>
      <c r="U29" s="1">
        <v>177.24714660644531</v>
      </c>
      <c r="V29" s="1">
        <v>5125.5917930603027</v>
      </c>
      <c r="W29" s="1">
        <v>1537.6974165737629</v>
      </c>
      <c r="X29" s="1">
        <v>683.27960205078125</v>
      </c>
      <c r="Y29" s="1">
        <v>394.82400512695312</v>
      </c>
      <c r="Z29" s="3">
        <f t="shared" si="3"/>
        <v>11178.969199806452</v>
      </c>
    </row>
    <row r="30" spans="1:26" x14ac:dyDescent="0.2">
      <c r="A30">
        <v>2015</v>
      </c>
      <c r="B30" s="1">
        <v>15283484.258342285</v>
      </c>
      <c r="C30" s="1">
        <v>4463834.5727000004</v>
      </c>
      <c r="D30" s="1">
        <v>1084174.9964999999</v>
      </c>
      <c r="E30" s="1">
        <v>28492383.785250001</v>
      </c>
      <c r="F30" s="1">
        <v>13088772.284963172</v>
      </c>
      <c r="G30" s="1">
        <v>4118092.0756000001</v>
      </c>
      <c r="H30" s="1">
        <v>2815909.6519999998</v>
      </c>
      <c r="I30" s="3">
        <f t="shared" si="2"/>
        <v>69346651.625355452</v>
      </c>
      <c r="K30" s="1">
        <v>2803.0906586647034</v>
      </c>
      <c r="L30" s="1">
        <v>878.68927001953125</v>
      </c>
      <c r="M30" s="1">
        <v>204.33003234863281</v>
      </c>
      <c r="N30" s="1">
        <v>5457.4768943786621</v>
      </c>
      <c r="O30" s="1">
        <v>1693.3464141637087</v>
      </c>
      <c r="P30" s="1">
        <v>846.86822509765625</v>
      </c>
      <c r="Q30" s="1">
        <v>478.6669921875</v>
      </c>
      <c r="S30" s="1">
        <v>2500.9984868764877</v>
      </c>
      <c r="T30" s="1">
        <v>782.5841064453125</v>
      </c>
      <c r="U30" s="1">
        <v>179.83816528320312</v>
      </c>
      <c r="V30" s="1">
        <v>5261.5326614379883</v>
      </c>
      <c r="W30" s="1">
        <v>1585.2416265234351</v>
      </c>
      <c r="X30" s="1">
        <v>708.09765625</v>
      </c>
      <c r="Y30" s="1">
        <v>406.36801147460937</v>
      </c>
      <c r="Z30" s="3">
        <f t="shared" si="3"/>
        <v>11424.660714291036</v>
      </c>
    </row>
    <row r="31" spans="1:26" x14ac:dyDescent="0.2">
      <c r="A31">
        <v>2016</v>
      </c>
      <c r="B31" s="1">
        <v>15382411.838469727</v>
      </c>
      <c r="C31" s="1">
        <v>4496641.6941</v>
      </c>
      <c r="D31" s="1">
        <v>1100267.8862999999</v>
      </c>
      <c r="E31" s="1">
        <v>29188166.565890625</v>
      </c>
      <c r="F31" s="1">
        <v>13549958.681944115</v>
      </c>
      <c r="G31" s="1">
        <v>4154170.6734000002</v>
      </c>
      <c r="H31" s="1">
        <v>2840576.781</v>
      </c>
      <c r="I31" s="3">
        <f t="shared" si="2"/>
        <v>70712194.121104479</v>
      </c>
      <c r="K31" s="1">
        <v>2809.4588227272034</v>
      </c>
      <c r="L31" s="1">
        <v>887.3428955078125</v>
      </c>
      <c r="M31" s="1">
        <v>207.29214477539062</v>
      </c>
      <c r="N31" s="1">
        <v>5581.6390609741211</v>
      </c>
      <c r="O31" s="1">
        <v>1743.9320062696934</v>
      </c>
      <c r="P31" s="1">
        <v>853.06707763671875</v>
      </c>
      <c r="Q31" s="1">
        <v>496.29098510742187</v>
      </c>
      <c r="S31" s="1">
        <v>2516.7790044546127</v>
      </c>
      <c r="T31" s="1">
        <v>790.47052001953125</v>
      </c>
      <c r="U31" s="1">
        <v>183.05824279785156</v>
      </c>
      <c r="V31" s="1">
        <v>5382.3463973999023</v>
      </c>
      <c r="W31" s="1">
        <v>1634.9720237031579</v>
      </c>
      <c r="X31" s="1">
        <v>745.96600341796875</v>
      </c>
      <c r="Y31" s="1">
        <v>436.49600219726562</v>
      </c>
      <c r="Z31" s="3">
        <f t="shared" si="3"/>
        <v>11690.08819399029</v>
      </c>
    </row>
    <row r="32" spans="1:26" x14ac:dyDescent="0.2">
      <c r="A32">
        <v>2017</v>
      </c>
      <c r="B32" s="1">
        <v>15401999.632342285</v>
      </c>
      <c r="C32" s="1">
        <v>4506713.3454999998</v>
      </c>
      <c r="D32" s="1">
        <v>1109879.9058000001</v>
      </c>
      <c r="E32" s="1">
        <v>29596660.809031252</v>
      </c>
      <c r="F32" s="1">
        <v>13908105.972331654</v>
      </c>
      <c r="G32" s="1">
        <v>4178291.0372000001</v>
      </c>
      <c r="H32" s="1">
        <v>2857694.463</v>
      </c>
      <c r="I32" s="3">
        <f t="shared" si="2"/>
        <v>71559345.165205196</v>
      </c>
      <c r="K32" s="1">
        <v>2816.7403168678284</v>
      </c>
      <c r="L32" s="1">
        <v>896.85186767578125</v>
      </c>
      <c r="M32" s="1">
        <v>210.63241577148437</v>
      </c>
      <c r="N32" s="1">
        <v>5678.8265228271484</v>
      </c>
      <c r="O32" s="1">
        <v>1796.8131190389395</v>
      </c>
      <c r="P32" s="1">
        <v>858.674072265625</v>
      </c>
      <c r="Q32" s="1">
        <v>502.2869873046875</v>
      </c>
      <c r="S32" s="1">
        <v>2530.4752935171127</v>
      </c>
      <c r="T32" s="1">
        <v>798.0849609375</v>
      </c>
      <c r="U32" s="1">
        <v>188.97825622558594</v>
      </c>
      <c r="V32" s="1">
        <v>5478.2264633178711</v>
      </c>
      <c r="W32" s="1">
        <v>1677.9281183704734</v>
      </c>
      <c r="X32" s="1">
        <v>758.57733154296875</v>
      </c>
      <c r="Y32" s="1">
        <v>443.46499633789062</v>
      </c>
      <c r="Z32" s="3">
        <f t="shared" si="3"/>
        <v>11875.735420249403</v>
      </c>
    </row>
    <row r="33" spans="1:26" x14ac:dyDescent="0.2">
      <c r="A33">
        <v>2018</v>
      </c>
      <c r="B33" s="1">
        <v>15513151.853342285</v>
      </c>
      <c r="C33" s="1">
        <v>4542281.6577000003</v>
      </c>
      <c r="D33" s="1">
        <v>1126644.5333</v>
      </c>
      <c r="E33" s="1">
        <v>30141987.761624999</v>
      </c>
      <c r="F33" s="1">
        <v>14293815.109148204</v>
      </c>
      <c r="G33" s="1">
        <v>4215982.0296999998</v>
      </c>
      <c r="H33" s="1">
        <v>2883742.1850000001</v>
      </c>
      <c r="I33" s="3">
        <f t="shared" si="2"/>
        <v>72717605.129815489</v>
      </c>
      <c r="K33" s="1">
        <v>2826.7432465553284</v>
      </c>
      <c r="L33" s="1">
        <v>907.14923095703125</v>
      </c>
      <c r="M33" s="1">
        <v>214.40109252929687</v>
      </c>
      <c r="N33" s="1">
        <v>5788.521858215332</v>
      </c>
      <c r="O33" s="1">
        <v>1846.1168781965971</v>
      </c>
      <c r="P33" s="1">
        <v>865.9560546875</v>
      </c>
      <c r="Q33" s="1">
        <v>523.55499267578125</v>
      </c>
      <c r="S33" s="1">
        <v>2551.1710942983627</v>
      </c>
      <c r="T33" s="1">
        <v>836.65460205078125</v>
      </c>
      <c r="U33" s="1">
        <v>188.689697265625</v>
      </c>
      <c r="V33" s="1">
        <v>5580.7017059326172</v>
      </c>
      <c r="W33" s="1">
        <v>1721.6220360025764</v>
      </c>
      <c r="X33" s="1">
        <v>769.89495849609375</v>
      </c>
      <c r="Y33" s="1">
        <v>461.2659912109375</v>
      </c>
      <c r="Z33" s="3">
        <f t="shared" si="3"/>
        <v>12110.000085256994</v>
      </c>
    </row>
    <row r="35" spans="1:26" x14ac:dyDescent="0.2">
      <c r="A35" t="s">
        <v>9</v>
      </c>
    </row>
    <row r="37" spans="1:26" ht="13.5" thickBot="1" x14ac:dyDescent="0.25"/>
    <row r="38" spans="1:26" s="5" customFormat="1" ht="16.5" thickBot="1" x14ac:dyDescent="0.3">
      <c r="A38" s="69" t="s">
        <v>30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1"/>
    </row>
    <row r="39" spans="1:26" ht="13.5" thickBot="1" x14ac:dyDescent="0.25"/>
    <row r="40" spans="1:26" s="4" customFormat="1" ht="13.5" thickBot="1" x14ac:dyDescent="0.25">
      <c r="B40" s="57" t="s">
        <v>25</v>
      </c>
      <c r="C40" s="58"/>
      <c r="D40" s="58"/>
      <c r="E40" s="58"/>
      <c r="F40" s="58"/>
      <c r="G40" s="58"/>
      <c r="H40" s="58"/>
      <c r="I40" s="59"/>
      <c r="K40" s="48" t="s">
        <v>31</v>
      </c>
      <c r="L40" s="49"/>
      <c r="M40" s="49"/>
      <c r="N40" s="49"/>
      <c r="O40" s="49"/>
      <c r="P40" s="49"/>
      <c r="Q40" s="50"/>
      <c r="S40" s="51" t="s">
        <v>24</v>
      </c>
      <c r="T40" s="52"/>
      <c r="U40" s="52"/>
      <c r="V40" s="52"/>
      <c r="W40" s="52"/>
      <c r="X40" s="52"/>
      <c r="Y40" s="52"/>
      <c r="Z40" s="53"/>
    </row>
    <row r="41" spans="1:26" s="7" customFormat="1" x14ac:dyDescent="0.2">
      <c r="A41" s="7" t="s">
        <v>6</v>
      </c>
      <c r="B41" s="6" t="s">
        <v>0</v>
      </c>
      <c r="C41" s="6" t="s">
        <v>1</v>
      </c>
      <c r="D41" s="6" t="s">
        <v>2</v>
      </c>
      <c r="E41" s="6" t="s">
        <v>3</v>
      </c>
      <c r="F41" s="6" t="s">
        <v>4</v>
      </c>
      <c r="G41" s="6" t="s">
        <v>5</v>
      </c>
      <c r="H41" s="6" t="s">
        <v>8</v>
      </c>
      <c r="I41" s="6" t="s">
        <v>7</v>
      </c>
      <c r="K41" s="6" t="s">
        <v>0</v>
      </c>
      <c r="L41" s="6" t="s">
        <v>1</v>
      </c>
      <c r="M41" s="6" t="s">
        <v>2</v>
      </c>
      <c r="N41" s="6" t="s">
        <v>3</v>
      </c>
      <c r="O41" s="6" t="s">
        <v>4</v>
      </c>
      <c r="P41" s="6" t="s">
        <v>5</v>
      </c>
      <c r="Q41" s="6" t="s">
        <v>8</v>
      </c>
      <c r="S41" s="6" t="s">
        <v>0</v>
      </c>
      <c r="T41" s="6" t="s">
        <v>1</v>
      </c>
      <c r="U41" s="6" t="s">
        <v>2</v>
      </c>
      <c r="V41" s="6" t="s">
        <v>3</v>
      </c>
      <c r="W41" s="6" t="s">
        <v>4</v>
      </c>
      <c r="X41" s="6" t="s">
        <v>5</v>
      </c>
      <c r="Y41" s="6" t="s">
        <v>8</v>
      </c>
      <c r="Z41" s="6" t="s">
        <v>7</v>
      </c>
    </row>
    <row r="42" spans="1:26" x14ac:dyDescent="0.2">
      <c r="A42" s="2" t="s">
        <v>13</v>
      </c>
      <c r="B42" s="1">
        <v>14146530.352093386</v>
      </c>
      <c r="C42" s="1">
        <v>4483576.6045967918</v>
      </c>
      <c r="D42" s="1">
        <v>946287.30007376149</v>
      </c>
      <c r="E42" s="1">
        <v>24294697.808347858</v>
      </c>
      <c r="F42" s="1">
        <v>10022708.805982348</v>
      </c>
      <c r="G42" s="1">
        <v>3311467.3133809031</v>
      </c>
      <c r="H42" s="1">
        <v>2198489.4001571424</v>
      </c>
      <c r="I42" s="3">
        <f>SUM(B42:H42)</f>
        <v>59403757.584632203</v>
      </c>
      <c r="K42" s="1">
        <v>2660.0599191060001</v>
      </c>
      <c r="L42" s="1">
        <v>845.49755560000006</v>
      </c>
      <c r="M42" s="1">
        <v>172.7568048</v>
      </c>
      <c r="N42" s="1">
        <v>4691.0819945600006</v>
      </c>
      <c r="O42" s="1">
        <v>1329.8041903796998</v>
      </c>
      <c r="P42" s="1">
        <v>698.52015949999998</v>
      </c>
      <c r="Q42" s="1">
        <v>468.40905270000002</v>
      </c>
      <c r="S42" s="1">
        <v>2245.6901552939999</v>
      </c>
      <c r="T42" s="1">
        <v>750.17496930000004</v>
      </c>
      <c r="U42" s="1">
        <v>152.85385579999999</v>
      </c>
      <c r="V42" s="1">
        <v>4546.2563672799997</v>
      </c>
      <c r="W42" s="1">
        <v>1251.3214834101698</v>
      </c>
      <c r="X42" s="1">
        <v>595.05893979999996</v>
      </c>
      <c r="Y42" s="1">
        <v>341.6009621</v>
      </c>
      <c r="Z42" s="3">
        <f>SUM(S42:Y42)</f>
        <v>9882.9567329841684</v>
      </c>
    </row>
    <row r="43" spans="1:26" x14ac:dyDescent="0.2">
      <c r="A43" s="2" t="s">
        <v>14</v>
      </c>
      <c r="B43" s="1">
        <v>14380454.727975398</v>
      </c>
      <c r="C43" s="1">
        <v>4512494.5890893983</v>
      </c>
      <c r="D43" s="1">
        <v>972669.39445966773</v>
      </c>
      <c r="E43" s="1">
        <v>24943198.598428927</v>
      </c>
      <c r="F43" s="1">
        <v>10352917.277425742</v>
      </c>
      <c r="G43" s="1">
        <v>3722404.6917499052</v>
      </c>
      <c r="H43" s="1">
        <v>2225925.1742016347</v>
      </c>
      <c r="I43" s="3">
        <f t="shared" ref="I43:I51" si="4">SUM(B43:H43)</f>
        <v>61110064.453330681</v>
      </c>
      <c r="K43" s="1">
        <v>2690.987990267</v>
      </c>
      <c r="L43" s="1">
        <v>849.15048030000003</v>
      </c>
      <c r="M43" s="1">
        <v>178.61355019999999</v>
      </c>
      <c r="N43" s="1">
        <v>4806.0673447499994</v>
      </c>
      <c r="O43" s="1">
        <v>1374.3651602871998</v>
      </c>
      <c r="P43" s="1">
        <v>770.7789262</v>
      </c>
      <c r="Q43" s="1">
        <v>472.16191379999998</v>
      </c>
      <c r="S43" s="1">
        <v>2283.8243564869999</v>
      </c>
      <c r="T43" s="1">
        <v>759.46294069999999</v>
      </c>
      <c r="U43" s="1">
        <v>157.81899540000001</v>
      </c>
      <c r="V43" s="1">
        <v>4667.48306357</v>
      </c>
      <c r="W43" s="1">
        <v>1291.56198162083</v>
      </c>
      <c r="X43" s="1">
        <v>686.374595</v>
      </c>
      <c r="Y43" s="1">
        <v>351.73820449999999</v>
      </c>
      <c r="Z43" s="3">
        <f t="shared" ref="Z43:Z51" si="5">SUM(S43:Y43)</f>
        <v>10198.264137277829</v>
      </c>
    </row>
    <row r="44" spans="1:26" x14ac:dyDescent="0.2">
      <c r="A44" s="2" t="s">
        <v>15</v>
      </c>
      <c r="B44" s="1">
        <v>14843482.645988746</v>
      </c>
      <c r="C44" s="1">
        <v>4563201.7984697046</v>
      </c>
      <c r="D44" s="1">
        <v>1002345.9328434204</v>
      </c>
      <c r="E44" s="1">
        <v>25968092.56827984</v>
      </c>
      <c r="F44" s="1">
        <v>10837132.695437072</v>
      </c>
      <c r="G44" s="1">
        <v>3796971.4848037059</v>
      </c>
      <c r="H44" s="1">
        <v>2253356.0713143894</v>
      </c>
      <c r="I44" s="3">
        <f t="shared" si="4"/>
        <v>63264583.197136879</v>
      </c>
      <c r="K44" s="1">
        <v>2737.0016560100003</v>
      </c>
      <c r="L44" s="1">
        <v>858.25877009999999</v>
      </c>
      <c r="M44" s="1">
        <v>184.0033555</v>
      </c>
      <c r="N44" s="1">
        <v>4977.0260122</v>
      </c>
      <c r="O44" s="1">
        <v>1421.3757519056001</v>
      </c>
      <c r="P44" s="1">
        <v>785.37414539999997</v>
      </c>
      <c r="Q44" s="1">
        <v>475.91477500000002</v>
      </c>
      <c r="S44" s="1">
        <v>2348.069525722</v>
      </c>
      <c r="T44" s="1">
        <v>792.05993609999996</v>
      </c>
      <c r="U44" s="1">
        <v>163.6284398</v>
      </c>
      <c r="V44" s="1">
        <v>4833.6738871400003</v>
      </c>
      <c r="W44" s="1">
        <v>1342.36636126035</v>
      </c>
      <c r="X44" s="1">
        <v>700.13435509999999</v>
      </c>
      <c r="Y44" s="1">
        <v>358.83306859999999</v>
      </c>
      <c r="Z44" s="3">
        <f t="shared" si="5"/>
        <v>10538.76557372235</v>
      </c>
    </row>
    <row r="45" spans="1:26" x14ac:dyDescent="0.2">
      <c r="A45" s="2" t="s">
        <v>16</v>
      </c>
      <c r="B45" s="1">
        <v>15062869.129127584</v>
      </c>
      <c r="C45" s="1">
        <v>4571700.3229502039</v>
      </c>
      <c r="D45" s="1">
        <v>1015802.4763677984</v>
      </c>
      <c r="E45" s="1">
        <v>26918297.779629204</v>
      </c>
      <c r="F45" s="1">
        <v>11357516.247686451</v>
      </c>
      <c r="G45" s="1">
        <v>3919407.131451705</v>
      </c>
      <c r="H45" s="1">
        <v>2280793.108452403</v>
      </c>
      <c r="I45" s="3">
        <f t="shared" si="4"/>
        <v>65126386.195665352</v>
      </c>
      <c r="K45" s="1">
        <v>2799.6245762399999</v>
      </c>
      <c r="L45" s="1">
        <v>867.37787130000004</v>
      </c>
      <c r="M45" s="1">
        <v>186.87142109999999</v>
      </c>
      <c r="N45" s="1">
        <v>5151.62591677</v>
      </c>
      <c r="O45" s="1">
        <v>1497.7089447571</v>
      </c>
      <c r="P45" s="1">
        <v>809.70684610000001</v>
      </c>
      <c r="Q45" s="1">
        <v>479.66763609999998</v>
      </c>
      <c r="S45" s="1">
        <v>2387.1671927789998</v>
      </c>
      <c r="T45" s="1">
        <v>777.22002710000004</v>
      </c>
      <c r="U45" s="1">
        <v>166.78169389999999</v>
      </c>
      <c r="V45" s="1">
        <v>5004.3077316000008</v>
      </c>
      <c r="W45" s="1">
        <v>1402.2778883501401</v>
      </c>
      <c r="X45" s="1">
        <v>725.10277240000005</v>
      </c>
      <c r="Y45" s="1">
        <v>367.78279450000002</v>
      </c>
      <c r="Z45" s="3">
        <f t="shared" si="5"/>
        <v>10830.64010062914</v>
      </c>
    </row>
    <row r="46" spans="1:26" x14ac:dyDescent="0.2">
      <c r="A46" s="2" t="s">
        <v>17</v>
      </c>
      <c r="B46" s="1">
        <v>15205085.424422106</v>
      </c>
      <c r="C46" s="1">
        <v>4590153.5152045153</v>
      </c>
      <c r="D46" s="1">
        <v>1026562.1480698356</v>
      </c>
      <c r="E46" s="1">
        <v>27795597.064568564</v>
      </c>
      <c r="F46" s="1">
        <v>11896326.939732095</v>
      </c>
      <c r="G46" s="1">
        <v>4090398.1943690069</v>
      </c>
      <c r="H46" s="1">
        <v>2308213.5363923935</v>
      </c>
      <c r="I46" s="3">
        <f t="shared" si="4"/>
        <v>66912336.822758511</v>
      </c>
      <c r="K46" s="1">
        <v>2835.6128378829999</v>
      </c>
      <c r="L46" s="1">
        <v>874.30997609999997</v>
      </c>
      <c r="M46" s="1">
        <v>189.2749598</v>
      </c>
      <c r="N46" s="1">
        <v>5304.1838873100005</v>
      </c>
      <c r="O46" s="1">
        <v>1558.87178518</v>
      </c>
      <c r="P46" s="1">
        <v>841.7017141</v>
      </c>
      <c r="Q46" s="1">
        <v>483.4204972</v>
      </c>
      <c r="S46" s="1">
        <v>2418.0640544570001</v>
      </c>
      <c r="T46" s="1">
        <v>788.12027179999995</v>
      </c>
      <c r="U46" s="1">
        <v>166.32499820000001</v>
      </c>
      <c r="V46" s="1">
        <v>5153.01240598</v>
      </c>
      <c r="W46" s="1">
        <v>1463.2437206209399</v>
      </c>
      <c r="X46" s="1">
        <v>756.86220790000004</v>
      </c>
      <c r="Y46" s="1">
        <v>376.59764380000001</v>
      </c>
      <c r="Z46" s="3">
        <f t="shared" si="5"/>
        <v>11122.225302757939</v>
      </c>
    </row>
    <row r="47" spans="1:26" x14ac:dyDescent="0.2">
      <c r="A47" s="2" t="s">
        <v>18</v>
      </c>
      <c r="B47" s="1">
        <v>15303231.531743782</v>
      </c>
      <c r="C47" s="1">
        <v>4607979.610531114</v>
      </c>
      <c r="D47" s="1">
        <v>1036983.62582977</v>
      </c>
      <c r="E47" s="1">
        <v>28508281.198632505</v>
      </c>
      <c r="F47" s="1">
        <v>12454198.220240451</v>
      </c>
      <c r="G47" s="1">
        <v>4128899.3059393005</v>
      </c>
      <c r="H47" s="1">
        <v>2335645.717217301</v>
      </c>
      <c r="I47" s="3">
        <f t="shared" si="4"/>
        <v>68375219.210134223</v>
      </c>
      <c r="K47" s="1">
        <v>2859.4877348810001</v>
      </c>
      <c r="L47" s="1">
        <v>881.02731329999995</v>
      </c>
      <c r="M47" s="1">
        <v>191.70468729999999</v>
      </c>
      <c r="N47" s="1">
        <v>5430.7755309100003</v>
      </c>
      <c r="O47" s="1">
        <v>1619.4496265298999</v>
      </c>
      <c r="P47" s="1">
        <v>851.23357290000001</v>
      </c>
      <c r="Q47" s="1">
        <v>487.17335839999998</v>
      </c>
      <c r="S47" s="1">
        <v>2435.9475655710003</v>
      </c>
      <c r="T47" s="1">
        <v>795.31605190000005</v>
      </c>
      <c r="U47" s="1">
        <v>168.5853151</v>
      </c>
      <c r="V47" s="1">
        <v>5271.4739203200006</v>
      </c>
      <c r="W47" s="1">
        <v>1525.3203840129902</v>
      </c>
      <c r="X47" s="1">
        <v>774.42865600000005</v>
      </c>
      <c r="Y47" s="1">
        <v>383.82479740000002</v>
      </c>
      <c r="Z47" s="3">
        <f t="shared" si="5"/>
        <v>11354.896690303991</v>
      </c>
    </row>
    <row r="48" spans="1:26" x14ac:dyDescent="0.2">
      <c r="A48" s="2" t="s">
        <v>19</v>
      </c>
      <c r="B48" s="1">
        <v>15423718.456212783</v>
      </c>
      <c r="C48" s="1">
        <v>4637826.7698074011</v>
      </c>
      <c r="D48" s="1">
        <v>1050641.8954139594</v>
      </c>
      <c r="E48" s="1">
        <v>29306675.071330097</v>
      </c>
      <c r="F48" s="1">
        <v>12861601.161214076</v>
      </c>
      <c r="G48" s="1">
        <v>4171422.3062216016</v>
      </c>
      <c r="H48" s="1">
        <v>2363061.0066646896</v>
      </c>
      <c r="I48" s="3">
        <f t="shared" si="4"/>
        <v>69814946.666864604</v>
      </c>
      <c r="K48" s="1">
        <v>2879.4279741999999</v>
      </c>
      <c r="L48" s="1">
        <v>887.44310280000002</v>
      </c>
      <c r="M48" s="1">
        <v>194.14087649999999</v>
      </c>
      <c r="N48" s="1">
        <v>5567.7479551500001</v>
      </c>
      <c r="O48" s="1">
        <v>1658.8672277791998</v>
      </c>
      <c r="P48" s="1">
        <v>859.20798390000004</v>
      </c>
      <c r="Q48" s="1">
        <v>490.9262195</v>
      </c>
      <c r="S48" s="1">
        <v>2451.6311479569999</v>
      </c>
      <c r="T48" s="1">
        <v>802.51280359999998</v>
      </c>
      <c r="U48" s="1">
        <v>171.4507998</v>
      </c>
      <c r="V48" s="1">
        <v>5410.8574348700004</v>
      </c>
      <c r="W48" s="1">
        <v>1569.2989742761999</v>
      </c>
      <c r="X48" s="1">
        <v>788.46770489999994</v>
      </c>
      <c r="Y48" s="1">
        <v>391.15600540000003</v>
      </c>
      <c r="Z48" s="3">
        <f t="shared" si="5"/>
        <v>11585.374870803202</v>
      </c>
    </row>
    <row r="49" spans="1:26" x14ac:dyDescent="0.2">
      <c r="A49" s="2" t="s">
        <v>20</v>
      </c>
      <c r="B49" s="1">
        <v>15446753.689268114</v>
      </c>
      <c r="C49" s="1">
        <v>4643971.6272538034</v>
      </c>
      <c r="D49" s="1">
        <v>1058193.6445908998</v>
      </c>
      <c r="E49" s="1">
        <v>29804384.279882088</v>
      </c>
      <c r="F49" s="1">
        <v>13128929.401943304</v>
      </c>
      <c r="G49" s="1">
        <v>4201648.057591714</v>
      </c>
      <c r="H49" s="1">
        <v>2390500.2479973035</v>
      </c>
      <c r="I49" s="3">
        <f t="shared" si="4"/>
        <v>70674380.948527217</v>
      </c>
      <c r="K49" s="1">
        <v>2897.995762822</v>
      </c>
      <c r="L49" s="1">
        <v>894.56844369999999</v>
      </c>
      <c r="M49" s="1">
        <v>196.8800244</v>
      </c>
      <c r="N49" s="1">
        <v>5670.4985682999995</v>
      </c>
      <c r="O49" s="1">
        <v>1698.3066205177001</v>
      </c>
      <c r="P49" s="1">
        <v>866.54449910000005</v>
      </c>
      <c r="Q49" s="1">
        <v>494.67908069999999</v>
      </c>
      <c r="S49" s="1">
        <v>2462.728545466</v>
      </c>
      <c r="T49" s="1">
        <v>809.45250720000001</v>
      </c>
      <c r="U49" s="1">
        <v>177.2674548</v>
      </c>
      <c r="V49" s="1">
        <v>5511.2060448800003</v>
      </c>
      <c r="W49" s="1">
        <v>1600.7019001703002</v>
      </c>
      <c r="X49" s="1">
        <v>795.33011550000003</v>
      </c>
      <c r="Y49" s="1">
        <v>398.36026550000003</v>
      </c>
      <c r="Z49" s="3">
        <f t="shared" si="5"/>
        <v>11755.046833516302</v>
      </c>
    </row>
    <row r="50" spans="1:26" x14ac:dyDescent="0.2">
      <c r="A50" s="2" t="s">
        <v>21</v>
      </c>
      <c r="B50" s="1">
        <v>15535683.068030052</v>
      </c>
      <c r="C50" s="1">
        <v>4676977.5478990972</v>
      </c>
      <c r="D50" s="1">
        <v>1072218.8364590085</v>
      </c>
      <c r="E50" s="1">
        <v>30382349.540779132</v>
      </c>
      <c r="F50" s="1">
        <v>13412924.05523908</v>
      </c>
      <c r="G50" s="1">
        <v>4247146.3373043006</v>
      </c>
      <c r="H50" s="1">
        <v>2417916.0144770984</v>
      </c>
      <c r="I50" s="3">
        <f t="shared" si="4"/>
        <v>71745215.400187775</v>
      </c>
      <c r="K50" s="1">
        <v>2916.702442751</v>
      </c>
      <c r="L50" s="1">
        <v>902.50805019999996</v>
      </c>
      <c r="M50" s="1">
        <v>200.06936680000001</v>
      </c>
      <c r="N50" s="1">
        <v>5777.2696926600001</v>
      </c>
      <c r="O50" s="1">
        <v>1731.9716288529999</v>
      </c>
      <c r="P50" s="1">
        <v>875.85914390000005</v>
      </c>
      <c r="Q50" s="1">
        <v>498.4319418</v>
      </c>
      <c r="S50" s="1">
        <v>2476.1924619709998</v>
      </c>
      <c r="T50" s="1">
        <v>843.8897753</v>
      </c>
      <c r="U50" s="1">
        <v>176.58779970000001</v>
      </c>
      <c r="V50" s="1">
        <v>5610.4901632599995</v>
      </c>
      <c r="W50" s="1">
        <v>1632.8302328650998</v>
      </c>
      <c r="X50" s="1">
        <v>805.07197780000001</v>
      </c>
      <c r="Y50" s="1">
        <v>405.70560089999998</v>
      </c>
      <c r="Z50" s="3">
        <f t="shared" si="5"/>
        <v>11950.768011796101</v>
      </c>
    </row>
    <row r="51" spans="1:26" x14ac:dyDescent="0.2">
      <c r="A51" s="2" t="s">
        <v>22</v>
      </c>
      <c r="B51" s="1">
        <v>15648921.716931552</v>
      </c>
      <c r="C51" s="1">
        <v>4708154.0324094119</v>
      </c>
      <c r="D51" s="1">
        <v>1086040.3476878665</v>
      </c>
      <c r="E51" s="1">
        <v>30966450.437128361</v>
      </c>
      <c r="F51" s="1">
        <v>13723600.273545673</v>
      </c>
      <c r="G51" s="1">
        <v>4292332.6236774949</v>
      </c>
      <c r="H51" s="1">
        <v>2445357.0367106982</v>
      </c>
      <c r="I51" s="3">
        <f t="shared" si="4"/>
        <v>72870856.468091056</v>
      </c>
      <c r="K51" s="1">
        <v>2937.6086320079999</v>
      </c>
      <c r="L51" s="1">
        <v>911.47209810000004</v>
      </c>
      <c r="M51" s="1">
        <v>203.059068</v>
      </c>
      <c r="N51" s="1">
        <v>5884.5722627599998</v>
      </c>
      <c r="O51" s="1">
        <v>1770.4601697106998</v>
      </c>
      <c r="P51" s="1">
        <v>885.14516030000004</v>
      </c>
      <c r="Q51" s="1">
        <v>502.18480290000002</v>
      </c>
      <c r="S51" s="1">
        <v>2493.1431523609999</v>
      </c>
      <c r="T51" s="1">
        <v>828.34534429999997</v>
      </c>
      <c r="U51" s="1">
        <v>179.39813179999999</v>
      </c>
      <c r="V51" s="1">
        <v>5714.6546729900001</v>
      </c>
      <c r="W51" s="1">
        <v>1668.5834831406</v>
      </c>
      <c r="X51" s="1">
        <v>814.37357440000005</v>
      </c>
      <c r="Y51" s="1">
        <v>413.02417639999999</v>
      </c>
      <c r="Z51" s="3">
        <f t="shared" si="5"/>
        <v>12111.522535391601</v>
      </c>
    </row>
    <row r="53" spans="1:26" x14ac:dyDescent="0.2">
      <c r="A53" t="s">
        <v>9</v>
      </c>
    </row>
    <row r="54" spans="1:26" ht="13.5" thickBot="1" x14ac:dyDescent="0.25"/>
    <row r="55" spans="1:26" s="5" customFormat="1" ht="16.5" thickBot="1" x14ac:dyDescent="0.3">
      <c r="A55" s="60" t="s">
        <v>12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2"/>
    </row>
    <row r="56" spans="1:26" ht="13.5" thickBot="1" x14ac:dyDescent="0.25"/>
    <row r="57" spans="1:26" s="4" customFormat="1" ht="13.5" thickBot="1" x14ac:dyDescent="0.25">
      <c r="B57" s="57" t="s">
        <v>25</v>
      </c>
      <c r="C57" s="58"/>
      <c r="D57" s="58"/>
      <c r="E57" s="58"/>
      <c r="F57" s="58"/>
      <c r="G57" s="58"/>
      <c r="H57" s="58"/>
      <c r="I57" s="59"/>
      <c r="K57" s="48" t="s">
        <v>31</v>
      </c>
      <c r="L57" s="49"/>
      <c r="M57" s="49"/>
      <c r="N57" s="49"/>
      <c r="O57" s="49"/>
      <c r="P57" s="49"/>
      <c r="Q57" s="50"/>
      <c r="S57" s="51" t="s">
        <v>24</v>
      </c>
      <c r="T57" s="52"/>
      <c r="U57" s="52"/>
      <c r="V57" s="52"/>
      <c r="W57" s="52"/>
      <c r="X57" s="52"/>
      <c r="Y57" s="52"/>
      <c r="Z57" s="53"/>
    </row>
    <row r="58" spans="1:26" s="7" customFormat="1" x14ac:dyDescent="0.2">
      <c r="A58" s="7" t="s">
        <v>6</v>
      </c>
      <c r="B58" s="6" t="s">
        <v>0</v>
      </c>
      <c r="C58" s="6" t="s">
        <v>1</v>
      </c>
      <c r="D58" s="6" t="s">
        <v>2</v>
      </c>
      <c r="E58" s="6" t="s">
        <v>3</v>
      </c>
      <c r="F58" s="6" t="s">
        <v>4</v>
      </c>
      <c r="G58" s="6" t="s">
        <v>5</v>
      </c>
      <c r="H58" s="6" t="s">
        <v>8</v>
      </c>
      <c r="I58" s="6" t="s">
        <v>7</v>
      </c>
      <c r="K58" s="6" t="s">
        <v>0</v>
      </c>
      <c r="L58" s="6" t="s">
        <v>1</v>
      </c>
      <c r="M58" s="6" t="s">
        <v>2</v>
      </c>
      <c r="N58" s="6" t="s">
        <v>3</v>
      </c>
      <c r="O58" s="6" t="s">
        <v>4</v>
      </c>
      <c r="P58" s="6" t="s">
        <v>5</v>
      </c>
      <c r="Q58" s="6" t="s">
        <v>8</v>
      </c>
      <c r="S58" s="6" t="s">
        <v>0</v>
      </c>
      <c r="T58" s="6" t="s">
        <v>1</v>
      </c>
      <c r="U58" s="6" t="s">
        <v>2</v>
      </c>
      <c r="V58" s="6" t="s">
        <v>3</v>
      </c>
      <c r="W58" s="6" t="s">
        <v>4</v>
      </c>
      <c r="X58" s="6" t="s">
        <v>5</v>
      </c>
      <c r="Y58" s="6" t="s">
        <v>8</v>
      </c>
      <c r="Z58" s="6" t="s">
        <v>7</v>
      </c>
    </row>
    <row r="59" spans="1:26" x14ac:dyDescent="0.2">
      <c r="A59">
        <v>2011</v>
      </c>
      <c r="B59" s="1">
        <v>14877043.516536998</v>
      </c>
      <c r="C59" s="1">
        <v>4523629.5298484946</v>
      </c>
      <c r="D59" s="1">
        <v>955076.99010520871</v>
      </c>
      <c r="E59" s="1">
        <v>25478508.413743779</v>
      </c>
      <c r="F59" s="1">
        <v>10417029.015630232</v>
      </c>
      <c r="G59" s="1">
        <v>3714029.1298496085</v>
      </c>
      <c r="H59" s="1">
        <v>2225925.1742016347</v>
      </c>
      <c r="I59" s="3">
        <f>SUM(B59:H59)</f>
        <v>62191241.769915953</v>
      </c>
      <c r="K59" s="1">
        <v>2740.015456267</v>
      </c>
      <c r="L59" s="1">
        <v>852.51261899999997</v>
      </c>
      <c r="M59" s="1">
        <v>176.11791160000001</v>
      </c>
      <c r="N59" s="1">
        <v>4881.1153857499994</v>
      </c>
      <c r="O59" s="1">
        <v>1381.0142168872001</v>
      </c>
      <c r="P59" s="1">
        <v>767.4342686</v>
      </c>
      <c r="Q59" s="1">
        <v>472.16191379999998</v>
      </c>
      <c r="S59" s="1">
        <v>2336.9947604869999</v>
      </c>
      <c r="T59" s="1">
        <v>767.14662469999996</v>
      </c>
      <c r="U59" s="1">
        <v>158.78671879999999</v>
      </c>
      <c r="V59" s="1">
        <v>4738.3114495700001</v>
      </c>
      <c r="W59" s="1">
        <v>1300.0252062208301</v>
      </c>
      <c r="X59" s="1">
        <v>680.30215390000001</v>
      </c>
      <c r="Y59" s="1">
        <v>351.73820449999999</v>
      </c>
      <c r="Z59" s="3">
        <f>SUM(S59:Y59)</f>
        <v>10333.30511817783</v>
      </c>
    </row>
    <row r="60" spans="1:26" x14ac:dyDescent="0.2">
      <c r="A60">
        <v>2012</v>
      </c>
      <c r="B60" s="1">
        <v>15460371.476921383</v>
      </c>
      <c r="C60" s="1">
        <v>4571132.3807763057</v>
      </c>
      <c r="D60" s="1">
        <v>977744.63599282585</v>
      </c>
      <c r="E60" s="1">
        <v>26604603.066350929</v>
      </c>
      <c r="F60" s="1">
        <v>10919240.163631676</v>
      </c>
      <c r="G60" s="1">
        <v>3786145.0657687974</v>
      </c>
      <c r="H60" s="1">
        <v>2253356.0713143894</v>
      </c>
      <c r="I60" s="3">
        <f t="shared" ref="I60:I68" si="6">SUM(B60:H60)</f>
        <v>64572592.860756308</v>
      </c>
      <c r="K60" s="1">
        <v>2793.9295510100001</v>
      </c>
      <c r="L60" s="1">
        <v>861.35647429999995</v>
      </c>
      <c r="M60" s="1">
        <v>180.1065534</v>
      </c>
      <c r="N60" s="1">
        <v>5048.9854151999998</v>
      </c>
      <c r="O60" s="1">
        <v>1454.0366119055998</v>
      </c>
      <c r="P60" s="1">
        <v>782.01014569999995</v>
      </c>
      <c r="Q60" s="1">
        <v>475.91477500000002</v>
      </c>
      <c r="S60" s="1">
        <v>2393.0091167220003</v>
      </c>
      <c r="T60" s="1">
        <v>799.43796799999996</v>
      </c>
      <c r="U60" s="1">
        <v>164.6188779</v>
      </c>
      <c r="V60" s="1">
        <v>4903.50985614</v>
      </c>
      <c r="W60" s="1">
        <v>1350.4419999603499</v>
      </c>
      <c r="X60" s="1">
        <v>694.63475430000005</v>
      </c>
      <c r="Y60" s="1">
        <v>358.83306859999999</v>
      </c>
      <c r="Z60" s="3">
        <f t="shared" ref="Z60:Z68" si="7">SUM(S60:Y60)</f>
        <v>10664.48564162235</v>
      </c>
    </row>
    <row r="61" spans="1:26" x14ac:dyDescent="0.2">
      <c r="A61">
        <v>2013</v>
      </c>
      <c r="B61" s="1">
        <v>15567258.505861538</v>
      </c>
      <c r="C61" s="1">
        <v>4567657.057242088</v>
      </c>
      <c r="D61" s="1">
        <v>988418.76432405459</v>
      </c>
      <c r="E61" s="1">
        <v>27495047.561377037</v>
      </c>
      <c r="F61" s="1">
        <v>11480141.720870929</v>
      </c>
      <c r="G61" s="1">
        <v>3923096.6449981923</v>
      </c>
      <c r="H61" s="1">
        <v>2280793.108452403</v>
      </c>
      <c r="I61" s="3">
        <f t="shared" si="6"/>
        <v>66302413.363126241</v>
      </c>
      <c r="K61" s="1">
        <v>2840.4427292400001</v>
      </c>
      <c r="L61" s="1">
        <v>868.26135780000004</v>
      </c>
      <c r="M61" s="1">
        <v>183.29871589999999</v>
      </c>
      <c r="N61" s="1">
        <v>5210.1777947700002</v>
      </c>
      <c r="O61" s="1">
        <v>1502.4847276570999</v>
      </c>
      <c r="P61" s="1">
        <v>806.38717340000005</v>
      </c>
      <c r="Q61" s="1">
        <v>479.66763609999998</v>
      </c>
      <c r="S61" s="1">
        <v>2416.0355577790001</v>
      </c>
      <c r="T61" s="1">
        <v>783.9558902</v>
      </c>
      <c r="U61" s="1">
        <v>168.11137170000001</v>
      </c>
      <c r="V61" s="1">
        <v>5059.9591546000001</v>
      </c>
      <c r="W61" s="1">
        <v>1419.5568001501399</v>
      </c>
      <c r="X61" s="1">
        <v>720.88518920000001</v>
      </c>
      <c r="Y61" s="1">
        <v>367.78279450000002</v>
      </c>
      <c r="Z61" s="3">
        <f t="shared" si="7"/>
        <v>10936.286758129141</v>
      </c>
    </row>
    <row r="62" spans="1:26" x14ac:dyDescent="0.2">
      <c r="A62">
        <v>2014</v>
      </c>
      <c r="B62" s="1">
        <v>15714598.077798119</v>
      </c>
      <c r="C62" s="1">
        <v>4592240.8237692984</v>
      </c>
      <c r="D62" s="1">
        <v>1002685.5497547998</v>
      </c>
      <c r="E62" s="1">
        <v>28423224.805170577</v>
      </c>
      <c r="F62" s="1">
        <v>12087927.357724341</v>
      </c>
      <c r="G62" s="1">
        <v>4092854.4438063083</v>
      </c>
      <c r="H62" s="1">
        <v>2308213.5363923935</v>
      </c>
      <c r="I62" s="3">
        <f t="shared" si="6"/>
        <v>68221744.594415829</v>
      </c>
      <c r="K62" s="1">
        <v>2870.300661883</v>
      </c>
      <c r="L62" s="1">
        <v>874.25665630000003</v>
      </c>
      <c r="M62" s="1">
        <v>186.50919529999999</v>
      </c>
      <c r="N62" s="1">
        <v>5383.1123383100003</v>
      </c>
      <c r="O62" s="1">
        <v>1573.44346068</v>
      </c>
      <c r="P62" s="1">
        <v>840.21081279999999</v>
      </c>
      <c r="Q62" s="1">
        <v>483.4204972</v>
      </c>
      <c r="S62" s="1">
        <v>2446.6389464570002</v>
      </c>
      <c r="T62" s="1">
        <v>796.26746460000004</v>
      </c>
      <c r="U62" s="1">
        <v>165.0292307</v>
      </c>
      <c r="V62" s="1">
        <v>5228.13122398</v>
      </c>
      <c r="W62" s="1">
        <v>1488.4377593209401</v>
      </c>
      <c r="X62" s="1">
        <v>756.65268939999999</v>
      </c>
      <c r="Y62" s="1">
        <v>376.59764380000001</v>
      </c>
      <c r="Z62" s="3">
        <f t="shared" si="7"/>
        <v>11257.75495825794</v>
      </c>
    </row>
    <row r="63" spans="1:26" x14ac:dyDescent="0.2">
      <c r="A63">
        <v>2015</v>
      </c>
      <c r="B63" s="1">
        <v>15834293.79631977</v>
      </c>
      <c r="C63" s="1">
        <v>4617863.7084571011</v>
      </c>
      <c r="D63" s="1">
        <v>1016132.2544010502</v>
      </c>
      <c r="E63" s="1">
        <v>29065367.153502557</v>
      </c>
      <c r="F63" s="1">
        <v>12692965.972860066</v>
      </c>
      <c r="G63" s="1">
        <v>4145071.3388208938</v>
      </c>
      <c r="H63" s="1">
        <v>2335645.717217301</v>
      </c>
      <c r="I63" s="3">
        <f t="shared" si="6"/>
        <v>69707339.941578731</v>
      </c>
      <c r="K63" s="1">
        <v>2896.5803838809998</v>
      </c>
      <c r="L63" s="1">
        <v>881.57499380000002</v>
      </c>
      <c r="M63" s="1">
        <v>189.56727079999999</v>
      </c>
      <c r="N63" s="1">
        <v>5509.93593891</v>
      </c>
      <c r="O63" s="1">
        <v>1632.9483572299</v>
      </c>
      <c r="P63" s="1">
        <v>851.14686200000006</v>
      </c>
      <c r="Q63" s="1">
        <v>487.17335839999998</v>
      </c>
      <c r="S63" s="1">
        <v>2466.6349495710001</v>
      </c>
      <c r="T63" s="1">
        <v>805.31803990000003</v>
      </c>
      <c r="U63" s="1">
        <v>168.45507799999999</v>
      </c>
      <c r="V63" s="1">
        <v>5346.3387483200004</v>
      </c>
      <c r="W63" s="1">
        <v>1555.0616729129899</v>
      </c>
      <c r="X63" s="1">
        <v>776.83625019999999</v>
      </c>
      <c r="Y63" s="1">
        <v>383.82479740000002</v>
      </c>
      <c r="Z63" s="3">
        <f t="shared" si="7"/>
        <v>11502.469536303992</v>
      </c>
    </row>
    <row r="64" spans="1:26" x14ac:dyDescent="0.2">
      <c r="A64">
        <v>2016</v>
      </c>
      <c r="B64" s="1">
        <v>15988387.475302787</v>
      </c>
      <c r="C64" s="1">
        <v>4658344.8654218744</v>
      </c>
      <c r="D64" s="1">
        <v>1032091.7762733005</v>
      </c>
      <c r="E64" s="1">
        <v>29823277.670803059</v>
      </c>
      <c r="F64" s="1">
        <v>13169849.758734725</v>
      </c>
      <c r="G64" s="1">
        <v>4206384.3535193028</v>
      </c>
      <c r="H64" s="1">
        <v>2363061.0066646896</v>
      </c>
      <c r="I64" s="3">
        <f t="shared" si="6"/>
        <v>71241396.906719744</v>
      </c>
      <c r="K64" s="1">
        <v>2919.0369052000001</v>
      </c>
      <c r="L64" s="1">
        <v>888.8735302</v>
      </c>
      <c r="M64" s="1">
        <v>192.5065185</v>
      </c>
      <c r="N64" s="1">
        <v>5621.7480151500004</v>
      </c>
      <c r="O64" s="1">
        <v>1680.8702384792</v>
      </c>
      <c r="P64" s="1">
        <v>860.85226699999998</v>
      </c>
      <c r="Q64" s="1">
        <v>490.9262195</v>
      </c>
      <c r="S64" s="1">
        <v>2485.2624149570001</v>
      </c>
      <c r="T64" s="1">
        <v>814.61663799999997</v>
      </c>
      <c r="U64" s="1">
        <v>172.9773515</v>
      </c>
      <c r="V64" s="1">
        <v>5462.4046938700003</v>
      </c>
      <c r="W64" s="1">
        <v>1607.2922793762</v>
      </c>
      <c r="X64" s="1">
        <v>793.6876833</v>
      </c>
      <c r="Y64" s="1">
        <v>391.15600540000003</v>
      </c>
      <c r="Z64" s="3">
        <f t="shared" si="7"/>
        <v>11727.3970664032</v>
      </c>
    </row>
    <row r="65" spans="1:26" x14ac:dyDescent="0.2">
      <c r="A65">
        <v>2017</v>
      </c>
      <c r="B65" s="1">
        <v>16027999.945386101</v>
      </c>
      <c r="C65" s="1">
        <v>4670908.9537274037</v>
      </c>
      <c r="D65" s="1">
        <v>1041356.9250829483</v>
      </c>
      <c r="E65" s="1">
        <v>30285307.99437822</v>
      </c>
      <c r="F65" s="1">
        <v>13496380.423886457</v>
      </c>
      <c r="G65" s="1">
        <v>4242854.5210624943</v>
      </c>
      <c r="H65" s="1">
        <v>2390500.2479973035</v>
      </c>
      <c r="I65" s="3">
        <f t="shared" si="6"/>
        <v>72155309.011520922</v>
      </c>
      <c r="K65" s="1">
        <v>2940.5087328219997</v>
      </c>
      <c r="L65" s="1">
        <v>897.07529780000004</v>
      </c>
      <c r="M65" s="1">
        <v>195.26769419999999</v>
      </c>
      <c r="N65" s="1">
        <v>5731.1346362999993</v>
      </c>
      <c r="O65" s="1">
        <v>1720.5026626177003</v>
      </c>
      <c r="P65" s="1">
        <v>869.95318420000001</v>
      </c>
      <c r="Q65" s="1">
        <v>494.67908069999999</v>
      </c>
      <c r="S65" s="1">
        <v>2498.8455114660001</v>
      </c>
      <c r="T65" s="1">
        <v>823.42516079999996</v>
      </c>
      <c r="U65" s="1">
        <v>179.50668210000001</v>
      </c>
      <c r="V65" s="1">
        <v>5568.2719978800005</v>
      </c>
      <c r="W65" s="1">
        <v>1645.5763274703002</v>
      </c>
      <c r="X65" s="1">
        <v>803.1141599</v>
      </c>
      <c r="Y65" s="1">
        <v>398.36026550000003</v>
      </c>
      <c r="Z65" s="3">
        <f t="shared" si="7"/>
        <v>11917.1001051163</v>
      </c>
    </row>
    <row r="66" spans="1:26" x14ac:dyDescent="0.2">
      <c r="A66">
        <v>2018</v>
      </c>
      <c r="B66" s="1">
        <v>16118939.251281159</v>
      </c>
      <c r="C66" s="1">
        <v>4699406.2670131186</v>
      </c>
      <c r="D66" s="1">
        <v>1053421.3143611476</v>
      </c>
      <c r="E66" s="1">
        <v>30847561.879719067</v>
      </c>
      <c r="F66" s="1">
        <v>13919937.772082962</v>
      </c>
      <c r="G66" s="1">
        <v>4294317.9944896894</v>
      </c>
      <c r="H66" s="1">
        <v>2417916.0144770984</v>
      </c>
      <c r="I66" s="3">
        <f t="shared" si="6"/>
        <v>73351500.493424252</v>
      </c>
      <c r="K66" s="1">
        <v>2959.9252337510002</v>
      </c>
      <c r="L66" s="1">
        <v>905.12134590000005</v>
      </c>
      <c r="M66" s="1">
        <v>198.12572</v>
      </c>
      <c r="N66" s="1">
        <v>5842.5204736599999</v>
      </c>
      <c r="O66" s="1">
        <v>1767.6910074530001</v>
      </c>
      <c r="P66" s="1">
        <v>879.79736019999996</v>
      </c>
      <c r="Q66" s="1">
        <v>498.4319418</v>
      </c>
      <c r="S66" s="1">
        <v>2512.1384119710001</v>
      </c>
      <c r="T66" s="1">
        <v>857.84955890000003</v>
      </c>
      <c r="U66" s="1">
        <v>179.6037633</v>
      </c>
      <c r="V66" s="1">
        <v>5671.2366392599997</v>
      </c>
      <c r="W66" s="1">
        <v>1691.0320239651001</v>
      </c>
      <c r="X66" s="1">
        <v>813.90752139999995</v>
      </c>
      <c r="Y66" s="1">
        <v>405.70560089999998</v>
      </c>
      <c r="Z66" s="3">
        <f t="shared" si="7"/>
        <v>12131.473519696101</v>
      </c>
    </row>
    <row r="67" spans="1:26" x14ac:dyDescent="0.2">
      <c r="A67">
        <v>2019</v>
      </c>
      <c r="B67" s="1">
        <v>16220855.332749531</v>
      </c>
      <c r="C67" s="1">
        <v>4728813.7497230079</v>
      </c>
      <c r="D67" s="1">
        <v>1066399.3676024445</v>
      </c>
      <c r="E67" s="1">
        <v>31428958.939909317</v>
      </c>
      <c r="F67" s="1">
        <v>14354124.637503458</v>
      </c>
      <c r="G67" s="1">
        <v>4348106.3598669879</v>
      </c>
      <c r="H67" s="1">
        <v>2445357.0367106982</v>
      </c>
      <c r="I67" s="3">
        <f t="shared" si="6"/>
        <v>74592615.424065441</v>
      </c>
      <c r="K67" s="1">
        <v>2980.5072880079997</v>
      </c>
      <c r="L67" s="1">
        <v>913.51523999999995</v>
      </c>
      <c r="M67" s="1">
        <v>201.01251429999999</v>
      </c>
      <c r="N67" s="1">
        <v>5957.6262157599995</v>
      </c>
      <c r="O67" s="1">
        <v>1812.2370680106999</v>
      </c>
      <c r="P67" s="1">
        <v>890.03889890000005</v>
      </c>
      <c r="Q67" s="1">
        <v>502.18480290000002</v>
      </c>
      <c r="S67" s="1">
        <v>2526.318184361</v>
      </c>
      <c r="T67" s="1">
        <v>842.75061410000001</v>
      </c>
      <c r="U67" s="1">
        <v>183.15195610000001</v>
      </c>
      <c r="V67" s="1">
        <v>5782.2173819899999</v>
      </c>
      <c r="W67" s="1">
        <v>1738.1552026406002</v>
      </c>
      <c r="X67" s="1">
        <v>824.83727039999997</v>
      </c>
      <c r="Y67" s="1">
        <v>413.02417639999999</v>
      </c>
      <c r="Z67" s="3">
        <f t="shared" si="7"/>
        <v>12310.4547859916</v>
      </c>
    </row>
    <row r="68" spans="1:26" x14ac:dyDescent="0.2">
      <c r="A68">
        <v>2020</v>
      </c>
      <c r="B68" s="1">
        <v>16354884.542684251</v>
      </c>
      <c r="C68" s="1">
        <v>4764820.862625421</v>
      </c>
      <c r="D68" s="1">
        <v>1081583.1839921586</v>
      </c>
      <c r="E68" s="1">
        <v>32072686.023404617</v>
      </c>
      <c r="F68" s="1">
        <v>14754864.186428467</v>
      </c>
      <c r="G68" s="1">
        <v>4409815.2036935007</v>
      </c>
      <c r="H68" s="1">
        <v>2472782.7887960933</v>
      </c>
      <c r="I68" s="3">
        <f t="shared" si="6"/>
        <v>75911436.791624516</v>
      </c>
      <c r="K68" s="1">
        <v>3000.5200556379996</v>
      </c>
      <c r="L68" s="1">
        <v>921.02731100000005</v>
      </c>
      <c r="M68" s="1">
        <v>203.96697889999999</v>
      </c>
      <c r="N68" s="1">
        <v>6066.6017186299996</v>
      </c>
      <c r="O68" s="1">
        <v>1852.5578359347999</v>
      </c>
      <c r="P68" s="1">
        <v>899.64638539999999</v>
      </c>
      <c r="Q68" s="1">
        <v>505.93766410000001</v>
      </c>
      <c r="S68" s="1">
        <v>2548.2742365439999</v>
      </c>
      <c r="T68" s="1">
        <v>854.48529759999997</v>
      </c>
      <c r="U68" s="1">
        <v>179.79404510000001</v>
      </c>
      <c r="V68" s="1">
        <v>5883.72285732</v>
      </c>
      <c r="W68" s="1">
        <v>1780.9916414869999</v>
      </c>
      <c r="X68" s="1">
        <v>835.34330639999996</v>
      </c>
      <c r="Y68" s="1">
        <v>420.79916009999999</v>
      </c>
      <c r="Z68" s="3">
        <f t="shared" si="7"/>
        <v>12503.410544550999</v>
      </c>
    </row>
    <row r="70" spans="1:26" x14ac:dyDescent="0.2">
      <c r="A70" t="s">
        <v>9</v>
      </c>
    </row>
    <row r="72" spans="1:26" ht="13.5" thickBot="1" x14ac:dyDescent="0.25"/>
    <row r="73" spans="1:26" s="5" customFormat="1" ht="16.5" thickBot="1" x14ac:dyDescent="0.3">
      <c r="A73" s="63" t="s">
        <v>26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5"/>
    </row>
    <row r="74" spans="1:26" ht="13.5" thickBot="1" x14ac:dyDescent="0.25"/>
    <row r="75" spans="1:26" s="4" customFormat="1" ht="13.5" thickBot="1" x14ac:dyDescent="0.25">
      <c r="B75" s="57" t="s">
        <v>25</v>
      </c>
      <c r="C75" s="58"/>
      <c r="D75" s="58"/>
      <c r="E75" s="58"/>
      <c r="F75" s="58"/>
      <c r="G75" s="58"/>
      <c r="H75" s="58"/>
      <c r="I75" s="59"/>
      <c r="K75" s="48" t="s">
        <v>31</v>
      </c>
      <c r="L75" s="49"/>
      <c r="M75" s="49"/>
      <c r="N75" s="49"/>
      <c r="O75" s="49"/>
      <c r="P75" s="49"/>
      <c r="Q75" s="50"/>
      <c r="S75" s="51" t="s">
        <v>24</v>
      </c>
      <c r="T75" s="52"/>
      <c r="U75" s="52"/>
      <c r="V75" s="52"/>
      <c r="W75" s="52"/>
      <c r="X75" s="52"/>
      <c r="Y75" s="52"/>
      <c r="Z75" s="53"/>
    </row>
    <row r="76" spans="1:26" s="7" customFormat="1" x14ac:dyDescent="0.2">
      <c r="A76" s="7" t="s">
        <v>6</v>
      </c>
      <c r="B76" s="6" t="s">
        <v>0</v>
      </c>
      <c r="C76" s="6" t="s">
        <v>1</v>
      </c>
      <c r="D76" s="6" t="s">
        <v>2</v>
      </c>
      <c r="E76" s="6" t="s">
        <v>3</v>
      </c>
      <c r="F76" s="6" t="s">
        <v>4</v>
      </c>
      <c r="G76" s="6" t="s">
        <v>5</v>
      </c>
      <c r="H76" s="6" t="s">
        <v>8</v>
      </c>
      <c r="I76" s="6" t="s">
        <v>7</v>
      </c>
      <c r="K76" s="6" t="s">
        <v>0</v>
      </c>
      <c r="L76" s="6" t="s">
        <v>1</v>
      </c>
      <c r="M76" s="6" t="s">
        <v>2</v>
      </c>
      <c r="N76" s="6" t="s">
        <v>3</v>
      </c>
      <c r="O76" s="6" t="s">
        <v>4</v>
      </c>
      <c r="P76" s="6" t="s">
        <v>5</v>
      </c>
      <c r="Q76" s="6" t="s">
        <v>8</v>
      </c>
      <c r="S76" s="6" t="s">
        <v>0</v>
      </c>
      <c r="T76" s="6" t="s">
        <v>1</v>
      </c>
      <c r="U76" s="6" t="s">
        <v>2</v>
      </c>
      <c r="V76" s="6" t="s">
        <v>3</v>
      </c>
      <c r="W76" s="6" t="s">
        <v>4</v>
      </c>
      <c r="X76" s="6" t="s">
        <v>5</v>
      </c>
      <c r="Y76" s="6" t="s">
        <v>8</v>
      </c>
      <c r="Z76" s="6" t="s">
        <v>7</v>
      </c>
    </row>
    <row r="77" spans="1:26" x14ac:dyDescent="0.2">
      <c r="A77">
        <v>2011</v>
      </c>
      <c r="B77" s="1">
        <v>14884854.572728086</v>
      </c>
      <c r="C77" s="1">
        <v>4504771.1298317043</v>
      </c>
      <c r="D77" s="1">
        <v>949402.25368889817</v>
      </c>
      <c r="E77" s="1">
        <v>25396157.55953145</v>
      </c>
      <c r="F77" s="1">
        <v>10592408.126248134</v>
      </c>
      <c r="G77" s="1">
        <v>3681991.1063840012</v>
      </c>
      <c r="H77" s="1">
        <v>2188201.8839999922</v>
      </c>
      <c r="I77" s="3">
        <f>SUM(B77:H77)</f>
        <v>62197786.63241227</v>
      </c>
      <c r="K77" s="1">
        <v>2704.3968845169998</v>
      </c>
      <c r="L77" s="1">
        <v>847.70955389999995</v>
      </c>
      <c r="M77" s="1">
        <v>175.35</v>
      </c>
      <c r="N77" s="1">
        <v>4890.6868222099993</v>
      </c>
      <c r="O77" s="1">
        <v>1399.3854564571</v>
      </c>
      <c r="P77" s="1">
        <v>759.29097409999997</v>
      </c>
      <c r="Q77" s="1">
        <v>449.90199999999999</v>
      </c>
      <c r="S77" s="1">
        <v>2315.1032243950003</v>
      </c>
      <c r="T77" s="1">
        <v>765.41744359999996</v>
      </c>
      <c r="U77" s="1">
        <v>158.99279279999999</v>
      </c>
      <c r="V77" s="1">
        <v>4746.6378095500004</v>
      </c>
      <c r="W77" s="1">
        <v>1327.0909823471</v>
      </c>
      <c r="X77" s="1">
        <v>672.16527559999997</v>
      </c>
      <c r="Y77" s="1">
        <v>335.91699999999997</v>
      </c>
      <c r="Z77" s="3">
        <f>SUM(S77:Y77)</f>
        <v>10321.3245282921</v>
      </c>
    </row>
    <row r="78" spans="1:26" x14ac:dyDescent="0.2">
      <c r="A78">
        <v>2012</v>
      </c>
      <c r="B78" s="1">
        <v>15386637.906946654</v>
      </c>
      <c r="C78" s="1">
        <v>4559537.1393100135</v>
      </c>
      <c r="D78" s="1">
        <v>977260.06762957876</v>
      </c>
      <c r="E78" s="1">
        <v>26501389.477557149</v>
      </c>
      <c r="F78" s="1">
        <v>11002707.683549546</v>
      </c>
      <c r="G78" s="1">
        <v>3746505.6307923021</v>
      </c>
      <c r="H78" s="1">
        <v>2233885.2400000095</v>
      </c>
      <c r="I78" s="3">
        <f t="shared" ref="I78:I86" si="8">SUM(B78:H78)</f>
        <v>64407923.145785257</v>
      </c>
      <c r="K78" s="1">
        <v>2780.6356841909997</v>
      </c>
      <c r="L78" s="1">
        <v>859.74461670000005</v>
      </c>
      <c r="M78" s="1">
        <v>180</v>
      </c>
      <c r="N78" s="1">
        <v>5042.2295332700005</v>
      </c>
      <c r="O78" s="1">
        <v>1450.2965173973</v>
      </c>
      <c r="P78" s="1">
        <v>769.68364399999996</v>
      </c>
      <c r="Q78" s="1">
        <v>455.94400000000002</v>
      </c>
      <c r="S78" s="1">
        <v>2373.8383237170001</v>
      </c>
      <c r="T78" s="1">
        <v>797.51210679999997</v>
      </c>
      <c r="U78" s="1">
        <v>164.85858260000001</v>
      </c>
      <c r="V78" s="1">
        <v>4903.0599884399999</v>
      </c>
      <c r="W78" s="1">
        <v>1368.6549308318502</v>
      </c>
      <c r="X78" s="1">
        <v>682.63145880000002</v>
      </c>
      <c r="Y78" s="1">
        <v>340.98700000000002</v>
      </c>
      <c r="Z78" s="3">
        <f t="shared" ref="Z78:Z86" si="9">SUM(S78:Y78)</f>
        <v>10631.54239118885</v>
      </c>
    </row>
    <row r="79" spans="1:26" x14ac:dyDescent="0.2">
      <c r="A79">
        <v>2013</v>
      </c>
      <c r="B79" s="1">
        <v>15523829.042529963</v>
      </c>
      <c r="C79" s="1">
        <v>4555833.2398120882</v>
      </c>
      <c r="D79" s="1">
        <v>988898.95394991897</v>
      </c>
      <c r="E79" s="1">
        <v>27262969.162462477</v>
      </c>
      <c r="F79" s="1">
        <v>11428098.140048517</v>
      </c>
      <c r="G79" s="1">
        <v>3803872.669252899</v>
      </c>
      <c r="H79" s="1">
        <v>2264877.2959999982</v>
      </c>
      <c r="I79" s="3">
        <f t="shared" si="8"/>
        <v>65828378.504055865</v>
      </c>
      <c r="K79" s="1">
        <v>2827.1481028120002</v>
      </c>
      <c r="L79" s="1">
        <v>866.54740049999998</v>
      </c>
      <c r="M79" s="1">
        <v>183.36</v>
      </c>
      <c r="N79" s="1">
        <v>5176.8373849999998</v>
      </c>
      <c r="O79" s="1">
        <v>1493.8301365732</v>
      </c>
      <c r="P79" s="1">
        <v>781.79332739999995</v>
      </c>
      <c r="Q79" s="1">
        <v>461.98500000000001</v>
      </c>
      <c r="S79" s="1">
        <v>2397.7807427920002</v>
      </c>
      <c r="T79" s="1">
        <v>782.13335099999995</v>
      </c>
      <c r="U79" s="1">
        <v>167.64838839999999</v>
      </c>
      <c r="V79" s="1">
        <v>5028.9126313399993</v>
      </c>
      <c r="W79" s="1">
        <v>1419.1398004571602</v>
      </c>
      <c r="X79" s="1">
        <v>695.34853129999999</v>
      </c>
      <c r="Y79" s="1">
        <v>346.22800000000001</v>
      </c>
      <c r="Z79" s="3">
        <f t="shared" si="9"/>
        <v>10837.19144528916</v>
      </c>
    </row>
    <row r="80" spans="1:26" x14ac:dyDescent="0.2">
      <c r="A80">
        <v>2014</v>
      </c>
      <c r="B80" s="1">
        <v>15635880.498648882</v>
      </c>
      <c r="C80" s="1">
        <v>4577212.388094794</v>
      </c>
      <c r="D80" s="1">
        <v>1003427.4349417521</v>
      </c>
      <c r="E80" s="1">
        <v>27828999.385622315</v>
      </c>
      <c r="F80" s="1">
        <v>11903340.596253181</v>
      </c>
      <c r="G80" s="1">
        <v>3946015.561980492</v>
      </c>
      <c r="H80" s="1">
        <v>2303142.5219999957</v>
      </c>
      <c r="I80" s="3">
        <f t="shared" si="8"/>
        <v>67198018.387541413</v>
      </c>
      <c r="K80" s="1">
        <v>2851.881363382</v>
      </c>
      <c r="L80" s="1">
        <v>871.92230970000003</v>
      </c>
      <c r="M80" s="1">
        <v>186.65</v>
      </c>
      <c r="N80" s="1">
        <v>5295.9340863999996</v>
      </c>
      <c r="O80" s="1">
        <v>1541.3151847079998</v>
      </c>
      <c r="P80" s="1">
        <v>807.99170879999997</v>
      </c>
      <c r="Q80" s="1">
        <v>468.02699999999999</v>
      </c>
      <c r="S80" s="1">
        <v>2421.8118136210001</v>
      </c>
      <c r="T80" s="1">
        <v>793.22181109999997</v>
      </c>
      <c r="U80" s="1">
        <v>167.84120329999999</v>
      </c>
      <c r="V80" s="1">
        <v>5152.4482347599997</v>
      </c>
      <c r="W80" s="1">
        <v>1474.5868498028701</v>
      </c>
      <c r="X80" s="1">
        <v>715.8222816</v>
      </c>
      <c r="Y80" s="1">
        <v>353.10700000000003</v>
      </c>
      <c r="Z80" s="3">
        <f t="shared" si="9"/>
        <v>11078.839194183869</v>
      </c>
    </row>
    <row r="81" spans="1:26" x14ac:dyDescent="0.2">
      <c r="A81">
        <v>2015</v>
      </c>
      <c r="B81" s="1">
        <v>15743311.186341306</v>
      </c>
      <c r="C81" s="1">
        <v>4600880.9837448988</v>
      </c>
      <c r="D81" s="1">
        <v>1017209.6658142001</v>
      </c>
      <c r="E81" s="1">
        <v>28396302.742321163</v>
      </c>
      <c r="F81" s="1">
        <v>12209558.337686075</v>
      </c>
      <c r="G81" s="1">
        <v>4065274.2873397763</v>
      </c>
      <c r="H81" s="1">
        <v>2341424.0540000014</v>
      </c>
      <c r="I81" s="3">
        <f t="shared" si="8"/>
        <v>68373961.257247418</v>
      </c>
      <c r="K81" s="1">
        <v>2873.2289649029999</v>
      </c>
      <c r="L81" s="1">
        <v>878.31092130000002</v>
      </c>
      <c r="M81" s="1">
        <v>189.8</v>
      </c>
      <c r="N81" s="1">
        <v>5400.2549156799996</v>
      </c>
      <c r="O81" s="1">
        <v>1568.5882851377</v>
      </c>
      <c r="P81" s="1">
        <v>829.88600719999999</v>
      </c>
      <c r="Q81" s="1">
        <v>474.06799999999998</v>
      </c>
      <c r="S81" s="1">
        <v>2438.720778205</v>
      </c>
      <c r="T81" s="1">
        <v>801.40515389999996</v>
      </c>
      <c r="U81" s="1">
        <v>170.9544865</v>
      </c>
      <c r="V81" s="1">
        <v>5253.37857721</v>
      </c>
      <c r="W81" s="1">
        <v>1507.7642260549201</v>
      </c>
      <c r="X81" s="1">
        <v>753.02317440000002</v>
      </c>
      <c r="Y81" s="1">
        <v>359.00400000000002</v>
      </c>
      <c r="Z81" s="3">
        <f t="shared" si="9"/>
        <v>11284.250396269919</v>
      </c>
    </row>
    <row r="82" spans="1:26" x14ac:dyDescent="0.2">
      <c r="A82">
        <v>2016</v>
      </c>
      <c r="B82" s="1">
        <v>15896711.584583327</v>
      </c>
      <c r="C82" s="1">
        <v>4639598.7676440794</v>
      </c>
      <c r="D82" s="1">
        <v>1033703.0848482994</v>
      </c>
      <c r="E82" s="1">
        <v>29125662.460614529</v>
      </c>
      <c r="F82" s="1">
        <v>12487248.159906093</v>
      </c>
      <c r="G82" s="1">
        <v>4203956.1718755029</v>
      </c>
      <c r="H82" s="1">
        <v>2387411.9550000052</v>
      </c>
      <c r="I82" s="3">
        <f t="shared" si="8"/>
        <v>69774292.184471831</v>
      </c>
      <c r="K82" s="1">
        <v>2893.2977203760001</v>
      </c>
      <c r="L82" s="1">
        <v>884.66493179999998</v>
      </c>
      <c r="M82" s="1">
        <v>192.84</v>
      </c>
      <c r="N82" s="1">
        <v>5506.0799882000001</v>
      </c>
      <c r="O82" s="1">
        <v>1591.5449520119</v>
      </c>
      <c r="P82" s="1">
        <v>852.27970400000004</v>
      </c>
      <c r="Q82" s="1">
        <v>480.10899999999998</v>
      </c>
      <c r="S82" s="1">
        <v>2455.9891005480004</v>
      </c>
      <c r="T82" s="1">
        <v>809.78823680000005</v>
      </c>
      <c r="U82" s="1">
        <v>174.99982499999999</v>
      </c>
      <c r="V82" s="1">
        <v>5349.1350710300003</v>
      </c>
      <c r="W82" s="1">
        <v>1538.1193874053999</v>
      </c>
      <c r="X82" s="1">
        <v>787.78464120000001</v>
      </c>
      <c r="Y82" s="1">
        <v>364.65</v>
      </c>
      <c r="Z82" s="3">
        <f t="shared" si="9"/>
        <v>11480.4662619834</v>
      </c>
    </row>
    <row r="83" spans="1:26" x14ac:dyDescent="0.2">
      <c r="A83">
        <v>2017</v>
      </c>
      <c r="B83" s="1">
        <v>15939764.709228573</v>
      </c>
      <c r="C83" s="1">
        <v>4649818.9684819151</v>
      </c>
      <c r="D83" s="1">
        <v>1043265.1191773415</v>
      </c>
      <c r="E83" s="1">
        <v>29560978.368752807</v>
      </c>
      <c r="F83" s="1">
        <v>12644590.775944104</v>
      </c>
      <c r="G83" s="1">
        <v>4325981.6109385947</v>
      </c>
      <c r="H83" s="1">
        <v>2417997.7639999869</v>
      </c>
      <c r="I83" s="3">
        <f t="shared" si="8"/>
        <v>70582397.316523328</v>
      </c>
      <c r="K83" s="1">
        <v>2913.4839788029999</v>
      </c>
      <c r="L83" s="1">
        <v>891.83232510000005</v>
      </c>
      <c r="M83" s="1">
        <v>195.67</v>
      </c>
      <c r="N83" s="1">
        <v>5609.1782235199998</v>
      </c>
      <c r="O83" s="1">
        <v>1615.1218701937</v>
      </c>
      <c r="P83" s="1">
        <v>876.92184169999996</v>
      </c>
      <c r="Q83" s="1">
        <v>486.15199999999999</v>
      </c>
      <c r="S83" s="1">
        <v>2468.9366206489999</v>
      </c>
      <c r="T83" s="1">
        <v>817.6963968</v>
      </c>
      <c r="U83" s="1">
        <v>178.1768658</v>
      </c>
      <c r="V83" s="1">
        <v>5452.9523631399998</v>
      </c>
      <c r="W83" s="1">
        <v>1558.1679476526999</v>
      </c>
      <c r="X83" s="1">
        <v>818.76681689999998</v>
      </c>
      <c r="Y83" s="1">
        <v>370.12299999999999</v>
      </c>
      <c r="Z83" s="3">
        <f t="shared" si="9"/>
        <v>11664.820010941701</v>
      </c>
    </row>
    <row r="84" spans="1:26" x14ac:dyDescent="0.2">
      <c r="A84">
        <v>2018</v>
      </c>
      <c r="B84" s="1">
        <v>16031615.347434098</v>
      </c>
      <c r="C84" s="1">
        <v>4675391.1032870961</v>
      </c>
      <c r="D84" s="1">
        <v>1055492.3648935074</v>
      </c>
      <c r="E84" s="1">
        <v>30101974.696846243</v>
      </c>
      <c r="F84" s="1">
        <v>12899362.029198028</v>
      </c>
      <c r="G84" s="1">
        <v>4378543.1099483054</v>
      </c>
      <c r="H84" s="1">
        <v>2456298.0170000046</v>
      </c>
      <c r="I84" s="3">
        <f t="shared" si="8"/>
        <v>71598676.66860728</v>
      </c>
      <c r="K84" s="1">
        <v>2931.648865187</v>
      </c>
      <c r="L84" s="1">
        <v>898.75123350000001</v>
      </c>
      <c r="M84" s="1">
        <v>198.52</v>
      </c>
      <c r="N84" s="1">
        <v>5715.1706353899999</v>
      </c>
      <c r="O84" s="1">
        <v>1643.7884273600002</v>
      </c>
      <c r="P84" s="1">
        <v>886.75684230000002</v>
      </c>
      <c r="Q84" s="1">
        <v>492.197</v>
      </c>
      <c r="S84" s="1">
        <v>2481.0984045119999</v>
      </c>
      <c r="T84" s="1">
        <v>850.7011463</v>
      </c>
      <c r="U84" s="1">
        <v>180.5295864</v>
      </c>
      <c r="V84" s="1">
        <v>5554.3773346600001</v>
      </c>
      <c r="W84" s="1">
        <v>1584.8275522015001</v>
      </c>
      <c r="X84" s="1">
        <v>829.76023129999999</v>
      </c>
      <c r="Y84" s="1">
        <v>375.66300000000001</v>
      </c>
      <c r="Z84" s="3">
        <f t="shared" si="9"/>
        <v>11856.9572553735</v>
      </c>
    </row>
    <row r="85" spans="1:26" x14ac:dyDescent="0.2">
      <c r="A85">
        <v>2019</v>
      </c>
      <c r="B85" s="1">
        <v>16128975.110759685</v>
      </c>
      <c r="C85" s="1">
        <v>4700823.6992181912</v>
      </c>
      <c r="D85" s="1">
        <v>1068169.1020981767</v>
      </c>
      <c r="E85" s="1">
        <v>30650539.635835469</v>
      </c>
      <c r="F85" s="1">
        <v>13191786.139534326</v>
      </c>
      <c r="G85" s="1">
        <v>4433364.7973573059</v>
      </c>
      <c r="H85" s="1">
        <v>2494611.3309999835</v>
      </c>
      <c r="I85" s="3">
        <f t="shared" si="8"/>
        <v>72668269.81580314</v>
      </c>
      <c r="K85" s="1">
        <v>2950.1777205290005</v>
      </c>
      <c r="L85" s="1">
        <v>905.78541489999998</v>
      </c>
      <c r="M85" s="1">
        <v>201.3</v>
      </c>
      <c r="N85" s="1">
        <v>5822.5318887699996</v>
      </c>
      <c r="O85" s="1">
        <v>1672.8352286018001</v>
      </c>
      <c r="P85" s="1">
        <v>897.00732789999995</v>
      </c>
      <c r="Q85" s="1">
        <v>498.245</v>
      </c>
      <c r="S85" s="1">
        <v>2493.2880561370002</v>
      </c>
      <c r="T85" s="1">
        <v>834.48500309999997</v>
      </c>
      <c r="U85" s="1">
        <v>182.8652337</v>
      </c>
      <c r="V85" s="1">
        <v>5652.3934234200005</v>
      </c>
      <c r="W85" s="1">
        <v>1616.5103532632002</v>
      </c>
      <c r="X85" s="1">
        <v>840.93271030000005</v>
      </c>
      <c r="Y85" s="1">
        <v>381.05200000000002</v>
      </c>
      <c r="Z85" s="3">
        <f t="shared" si="9"/>
        <v>12001.526779920199</v>
      </c>
    </row>
    <row r="86" spans="1:26" x14ac:dyDescent="0.2">
      <c r="A86">
        <v>2020</v>
      </c>
      <c r="B86" s="1">
        <v>16251738.386348838</v>
      </c>
      <c r="C86" s="1">
        <v>4732648.681797212</v>
      </c>
      <c r="D86" s="1">
        <v>1082817.3827135689</v>
      </c>
      <c r="E86" s="1">
        <v>31245155.245548867</v>
      </c>
      <c r="F86" s="1">
        <v>13554503.809151119</v>
      </c>
      <c r="G86" s="1">
        <v>4495721.7328109099</v>
      </c>
      <c r="H86" s="1">
        <v>2541152.5299999942</v>
      </c>
      <c r="I86" s="3">
        <f t="shared" si="8"/>
        <v>73903737.768370509</v>
      </c>
      <c r="K86" s="1">
        <v>2967.0861048309998</v>
      </c>
      <c r="L86" s="1">
        <v>911.89284629999997</v>
      </c>
      <c r="M86" s="1">
        <v>204.2</v>
      </c>
      <c r="N86" s="1">
        <v>5923.61171276</v>
      </c>
      <c r="O86" s="1">
        <v>1715.0229276242001</v>
      </c>
      <c r="P86" s="1">
        <v>906.4885104</v>
      </c>
      <c r="Q86" s="1">
        <v>504.29599999999999</v>
      </c>
      <c r="S86" s="1">
        <v>2512.0220335270001</v>
      </c>
      <c r="T86" s="1">
        <v>844.89675780000005</v>
      </c>
      <c r="U86" s="1">
        <v>182.58465369999999</v>
      </c>
      <c r="V86" s="1">
        <v>5760.3566998300003</v>
      </c>
      <c r="W86" s="1">
        <v>1655.3980663554</v>
      </c>
      <c r="X86" s="1">
        <v>851.55587000000003</v>
      </c>
      <c r="Y86" s="1">
        <v>388.24200000000002</v>
      </c>
      <c r="Z86" s="3">
        <f t="shared" si="9"/>
        <v>12195.0560812124</v>
      </c>
    </row>
    <row r="88" spans="1:26" x14ac:dyDescent="0.2">
      <c r="A88" t="s">
        <v>9</v>
      </c>
    </row>
    <row r="90" spans="1:26" ht="13.5" thickBot="1" x14ac:dyDescent="0.25"/>
    <row r="91" spans="1:26" s="5" customFormat="1" ht="16.5" thickBot="1" x14ac:dyDescent="0.3">
      <c r="A91" s="66" t="s">
        <v>27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8"/>
    </row>
    <row r="92" spans="1:26" ht="13.5" thickBot="1" x14ac:dyDescent="0.25"/>
    <row r="93" spans="1:26" s="4" customFormat="1" ht="13.5" thickBot="1" x14ac:dyDescent="0.25">
      <c r="B93" s="57" t="s">
        <v>25</v>
      </c>
      <c r="C93" s="58"/>
      <c r="D93" s="58"/>
      <c r="E93" s="58"/>
      <c r="F93" s="58"/>
      <c r="G93" s="58"/>
      <c r="H93" s="58"/>
      <c r="I93" s="59"/>
      <c r="K93" s="48" t="s">
        <v>31</v>
      </c>
      <c r="L93" s="49"/>
      <c r="M93" s="49"/>
      <c r="N93" s="49"/>
      <c r="O93" s="49"/>
      <c r="P93" s="49"/>
      <c r="Q93" s="50"/>
      <c r="S93" s="51" t="s">
        <v>24</v>
      </c>
      <c r="T93" s="52"/>
      <c r="U93" s="52"/>
      <c r="V93" s="52"/>
      <c r="W93" s="52"/>
      <c r="X93" s="52"/>
      <c r="Y93" s="52"/>
      <c r="Z93" s="53"/>
    </row>
    <row r="94" spans="1:26" s="7" customFormat="1" x14ac:dyDescent="0.2">
      <c r="A94" s="7" t="s">
        <v>6</v>
      </c>
      <c r="B94" s="6" t="s">
        <v>0</v>
      </c>
      <c r="C94" s="6" t="s">
        <v>1</v>
      </c>
      <c r="D94" s="6" t="s">
        <v>2</v>
      </c>
      <c r="E94" s="6" t="s">
        <v>3</v>
      </c>
      <c r="F94" s="6" t="s">
        <v>4</v>
      </c>
      <c r="G94" s="6" t="s">
        <v>5</v>
      </c>
      <c r="H94" s="6" t="s">
        <v>8</v>
      </c>
      <c r="I94" s="6" t="s">
        <v>7</v>
      </c>
      <c r="K94" s="6" t="s">
        <v>0</v>
      </c>
      <c r="L94" s="6" t="s">
        <v>1</v>
      </c>
      <c r="M94" s="6" t="s">
        <v>2</v>
      </c>
      <c r="N94" s="6" t="s">
        <v>3</v>
      </c>
      <c r="O94" s="6" t="s">
        <v>4</v>
      </c>
      <c r="P94" s="6" t="s">
        <v>5</v>
      </c>
      <c r="Q94" s="6" t="s">
        <v>8</v>
      </c>
      <c r="S94" s="6" t="s">
        <v>0</v>
      </c>
      <c r="T94" s="6" t="s">
        <v>1</v>
      </c>
      <c r="U94" s="6" t="s">
        <v>2</v>
      </c>
      <c r="V94" s="6" t="s">
        <v>3</v>
      </c>
      <c r="W94" s="6" t="s">
        <v>4</v>
      </c>
      <c r="X94" s="6" t="s">
        <v>5</v>
      </c>
      <c r="Y94" s="6" t="s">
        <v>8</v>
      </c>
      <c r="Z94" s="6" t="s">
        <v>7</v>
      </c>
    </row>
    <row r="95" spans="1:26" x14ac:dyDescent="0.2">
      <c r="A95">
        <v>2011</v>
      </c>
      <c r="B95" s="1">
        <v>14968933.108159108</v>
      </c>
      <c r="C95" s="1">
        <v>4579565.4943455188</v>
      </c>
      <c r="D95" s="1">
        <v>954604.3563618589</v>
      </c>
      <c r="E95" s="1">
        <v>26106815.404024422</v>
      </c>
      <c r="F95" s="1">
        <v>10611407.524695551</v>
      </c>
      <c r="G95" s="1">
        <v>3721678.9364273106</v>
      </c>
      <c r="H95" s="1">
        <v>2188201.8839999922</v>
      </c>
      <c r="I95" s="3">
        <f>SUM(B95:H95)</f>
        <v>63131206.708013758</v>
      </c>
      <c r="K95" s="1">
        <v>2709.0402085169999</v>
      </c>
      <c r="L95" s="1">
        <v>857.33606110000005</v>
      </c>
      <c r="M95" s="1">
        <v>174.82</v>
      </c>
      <c r="N95" s="1">
        <v>4965.9823112099994</v>
      </c>
      <c r="O95" s="1">
        <v>1411.4522192571001</v>
      </c>
      <c r="P95" s="1">
        <v>761.93813390000003</v>
      </c>
      <c r="Q95" s="1">
        <v>449.90199999999999</v>
      </c>
      <c r="S95" s="1">
        <v>2331.6925941720001</v>
      </c>
      <c r="T95" s="1">
        <v>774.62665757069999</v>
      </c>
      <c r="U95" s="1">
        <v>159.7930214008</v>
      </c>
      <c r="V95" s="1">
        <v>4839.5942376066005</v>
      </c>
      <c r="W95" s="1">
        <v>1328.9293013213</v>
      </c>
      <c r="X95" s="1">
        <v>678.84608102729999</v>
      </c>
      <c r="Y95" s="1">
        <v>335.91699999999997</v>
      </c>
      <c r="Z95" s="3">
        <f>SUM(S95:Y95)</f>
        <v>10449.398893098698</v>
      </c>
    </row>
    <row r="96" spans="1:26" x14ac:dyDescent="0.2">
      <c r="A96">
        <v>2012</v>
      </c>
      <c r="B96" s="1">
        <v>15487788.311392795</v>
      </c>
      <c r="C96" s="1">
        <v>4676478.4451262383</v>
      </c>
      <c r="D96" s="1">
        <v>969066.55746327911</v>
      </c>
      <c r="E96" s="1">
        <v>26746468.488690957</v>
      </c>
      <c r="F96" s="1">
        <v>11040463.929899683</v>
      </c>
      <c r="G96" s="1">
        <v>3804257.7458672123</v>
      </c>
      <c r="H96" s="1">
        <v>2233885.2400000095</v>
      </c>
      <c r="I96" s="3">
        <f t="shared" ref="I96:I104" si="10">SUM(B96:H96)</f>
        <v>64958408.718440183</v>
      </c>
      <c r="K96" s="1">
        <v>2773.821745191</v>
      </c>
      <c r="L96" s="1">
        <v>870.89065059999996</v>
      </c>
      <c r="M96" s="1">
        <v>176.88</v>
      </c>
      <c r="N96" s="1">
        <v>5035.58211527</v>
      </c>
      <c r="O96" s="1">
        <v>1451.1917383973</v>
      </c>
      <c r="P96" s="1">
        <v>773.340958</v>
      </c>
      <c r="Q96" s="1">
        <v>455.94400000000002</v>
      </c>
      <c r="S96" s="1">
        <v>2396.35223885</v>
      </c>
      <c r="T96" s="1">
        <v>813.22905367600004</v>
      </c>
      <c r="U96" s="1">
        <v>163.08103158439999</v>
      </c>
      <c r="V96" s="1">
        <v>4935.3658127616</v>
      </c>
      <c r="W96" s="1">
        <v>1375.95183239265</v>
      </c>
      <c r="X96" s="1">
        <v>690.75678723090004</v>
      </c>
      <c r="Y96" s="1">
        <v>340.98700000000002</v>
      </c>
      <c r="Z96" s="3">
        <f t="shared" ref="Z96:Z104" si="11">SUM(S96:Y96)</f>
        <v>10715.723756495549</v>
      </c>
    </row>
    <row r="97" spans="1:26" x14ac:dyDescent="0.2">
      <c r="A97">
        <v>2013</v>
      </c>
      <c r="B97" s="1">
        <v>15669032.778363988</v>
      </c>
      <c r="C97" s="1">
        <v>4703107.0459857257</v>
      </c>
      <c r="D97" s="1">
        <v>972280.34756117465</v>
      </c>
      <c r="E97" s="1">
        <v>27389581.363010302</v>
      </c>
      <c r="F97" s="1">
        <v>11451701.372394379</v>
      </c>
      <c r="G97" s="1">
        <v>3937678.6601039981</v>
      </c>
      <c r="H97" s="1">
        <v>2264877.2959999982</v>
      </c>
      <c r="I97" s="3">
        <f t="shared" si="10"/>
        <v>66388258.863419563</v>
      </c>
      <c r="K97" s="1">
        <v>2814.5008048120003</v>
      </c>
      <c r="L97" s="1">
        <v>879.32832340000004</v>
      </c>
      <c r="M97" s="1">
        <v>178.33</v>
      </c>
      <c r="N97" s="1">
        <v>5166.0603030000002</v>
      </c>
      <c r="O97" s="1">
        <v>1495.9608512732002</v>
      </c>
      <c r="P97" s="1">
        <v>798.15161850000004</v>
      </c>
      <c r="Q97" s="1">
        <v>461.98500000000001</v>
      </c>
      <c r="S97" s="1">
        <v>2429.145239124</v>
      </c>
      <c r="T97" s="1">
        <v>801.67956911199997</v>
      </c>
      <c r="U97" s="1">
        <v>163.99177262019998</v>
      </c>
      <c r="V97" s="1">
        <v>5074.2336529874992</v>
      </c>
      <c r="W97" s="1">
        <v>1423.36978087846</v>
      </c>
      <c r="X97" s="1">
        <v>721.25426130230005</v>
      </c>
      <c r="Y97" s="1">
        <v>346.22800000000001</v>
      </c>
      <c r="Z97" s="3">
        <f t="shared" si="11"/>
        <v>10959.902276024459</v>
      </c>
    </row>
    <row r="98" spans="1:26" x14ac:dyDescent="0.2">
      <c r="A98">
        <v>2014</v>
      </c>
      <c r="B98" s="1">
        <v>15853824.371004956</v>
      </c>
      <c r="C98" s="1">
        <v>4754378.6483825538</v>
      </c>
      <c r="D98" s="1">
        <v>982164.25791560498</v>
      </c>
      <c r="E98" s="1">
        <v>28151361.288884379</v>
      </c>
      <c r="F98" s="1">
        <v>11883924.001522006</v>
      </c>
      <c r="G98" s="1">
        <v>4106332.0219900012</v>
      </c>
      <c r="H98" s="1">
        <v>2303142.5219999957</v>
      </c>
      <c r="I98" s="3">
        <f t="shared" si="10"/>
        <v>68035127.111699492</v>
      </c>
      <c r="K98" s="1">
        <v>2837.0042173819998</v>
      </c>
      <c r="L98" s="1">
        <v>885.50758610000003</v>
      </c>
      <c r="M98" s="1">
        <v>180.34</v>
      </c>
      <c r="N98" s="1">
        <v>5300.2033053999994</v>
      </c>
      <c r="O98" s="1">
        <v>1540.891532308</v>
      </c>
      <c r="P98" s="1">
        <v>828.09463340000002</v>
      </c>
      <c r="Q98" s="1">
        <v>468.02699999999999</v>
      </c>
      <c r="S98" s="1">
        <v>2466.4989417310003</v>
      </c>
      <c r="T98" s="1">
        <v>817.04757548299995</v>
      </c>
      <c r="U98" s="1">
        <v>163.38234003299999</v>
      </c>
      <c r="V98" s="1">
        <v>5231.3956505814995</v>
      </c>
      <c r="W98" s="1">
        <v>1471.03455152887</v>
      </c>
      <c r="X98" s="1">
        <v>749.91502618510003</v>
      </c>
      <c r="Y98" s="1">
        <v>353.10700000000003</v>
      </c>
      <c r="Z98" s="3">
        <f t="shared" si="11"/>
        <v>11252.381085542471</v>
      </c>
    </row>
    <row r="99" spans="1:26" x14ac:dyDescent="0.2">
      <c r="A99">
        <v>2015</v>
      </c>
      <c r="B99" s="1">
        <v>16038453.016793316</v>
      </c>
      <c r="C99" s="1">
        <v>4809526.291575403</v>
      </c>
      <c r="D99" s="1">
        <v>991174.67973935162</v>
      </c>
      <c r="E99" s="1">
        <v>28805998.120131008</v>
      </c>
      <c r="F99" s="1">
        <v>12220507.100582674</v>
      </c>
      <c r="G99" s="1">
        <v>4234971.1514701946</v>
      </c>
      <c r="H99" s="1">
        <v>2341424.0540000014</v>
      </c>
      <c r="I99" s="3">
        <f t="shared" si="10"/>
        <v>69442054.414291948</v>
      </c>
      <c r="K99" s="1">
        <v>2856.9767779029999</v>
      </c>
      <c r="L99" s="1">
        <v>893.13218389999997</v>
      </c>
      <c r="M99" s="1">
        <v>182.46</v>
      </c>
      <c r="N99" s="1">
        <v>5407.9925776800001</v>
      </c>
      <c r="O99" s="1">
        <v>1573.2312341376999</v>
      </c>
      <c r="P99" s="1">
        <v>850.87555499999996</v>
      </c>
      <c r="Q99" s="1">
        <v>474.06799999999998</v>
      </c>
      <c r="S99" s="1">
        <v>2496.073139092</v>
      </c>
      <c r="T99" s="1">
        <v>829.73314685299999</v>
      </c>
      <c r="U99" s="1">
        <v>165.715448415</v>
      </c>
      <c r="V99" s="1">
        <v>5354.1730548284995</v>
      </c>
      <c r="W99" s="1">
        <v>1509.24972902062</v>
      </c>
      <c r="X99" s="1">
        <v>787.17988623650001</v>
      </c>
      <c r="Y99" s="1">
        <v>359.00400000000002</v>
      </c>
      <c r="Z99" s="3">
        <f t="shared" si="11"/>
        <v>11501.128404445619</v>
      </c>
    </row>
    <row r="100" spans="1:26" x14ac:dyDescent="0.2">
      <c r="A100">
        <v>2016</v>
      </c>
      <c r="B100" s="1">
        <v>16283651.713465264</v>
      </c>
      <c r="C100" s="1">
        <v>4880686.9430555208</v>
      </c>
      <c r="D100" s="1">
        <v>1002320.3425342547</v>
      </c>
      <c r="E100" s="1">
        <v>29650388.638155486</v>
      </c>
      <c r="F100" s="1">
        <v>12548965.667474778</v>
      </c>
      <c r="G100" s="1">
        <v>4357546.8355001183</v>
      </c>
      <c r="H100" s="1">
        <v>2387411.9550000052</v>
      </c>
      <c r="I100" s="3">
        <f t="shared" si="10"/>
        <v>71110972.095185414</v>
      </c>
      <c r="K100" s="1">
        <v>2876.9182203760001</v>
      </c>
      <c r="L100" s="1">
        <v>901.02278020000006</v>
      </c>
      <c r="M100" s="1">
        <v>184.5</v>
      </c>
      <c r="N100" s="1">
        <v>5519.6265401999999</v>
      </c>
      <c r="O100" s="1">
        <v>1601.7060366118999</v>
      </c>
      <c r="P100" s="1">
        <v>870.11867119999999</v>
      </c>
      <c r="Q100" s="1">
        <v>480.10899999999998</v>
      </c>
      <c r="S100" s="1">
        <v>2528.189518998</v>
      </c>
      <c r="T100" s="1">
        <v>842.71390134000001</v>
      </c>
      <c r="U100" s="1">
        <v>168.78693200729998</v>
      </c>
      <c r="V100" s="1">
        <v>5473.9266150491003</v>
      </c>
      <c r="W100" s="1">
        <v>1544.8104982709999</v>
      </c>
      <c r="X100" s="1">
        <v>817.11244222660002</v>
      </c>
      <c r="Y100" s="1">
        <v>364.65</v>
      </c>
      <c r="Z100" s="3">
        <f t="shared" si="11"/>
        <v>11740.189907892</v>
      </c>
    </row>
    <row r="101" spans="1:26" x14ac:dyDescent="0.2">
      <c r="A101">
        <v>2017</v>
      </c>
      <c r="B101" s="1">
        <v>16419175.969468651</v>
      </c>
      <c r="C101" s="1">
        <v>4921944.2819156516</v>
      </c>
      <c r="D101" s="1">
        <v>1009108.8512147256</v>
      </c>
      <c r="E101" s="1">
        <v>30196791.248179741</v>
      </c>
      <c r="F101" s="1">
        <v>12770303.776560167</v>
      </c>
      <c r="G101" s="1">
        <v>4415978.125902093</v>
      </c>
      <c r="H101" s="1">
        <v>2417997.7639999869</v>
      </c>
      <c r="I101" s="3">
        <f t="shared" si="10"/>
        <v>72151300.017241016</v>
      </c>
      <c r="K101" s="1">
        <v>2898.5615698029997</v>
      </c>
      <c r="L101" s="1">
        <v>909.654721</v>
      </c>
      <c r="M101" s="1">
        <v>186.3</v>
      </c>
      <c r="N101" s="1">
        <v>5628.2841185199995</v>
      </c>
      <c r="O101" s="1">
        <v>1624.5510434937</v>
      </c>
      <c r="P101" s="1">
        <v>881.85224330000005</v>
      </c>
      <c r="Q101" s="1">
        <v>486.15199999999999</v>
      </c>
      <c r="S101" s="1">
        <v>2556.7047150889998</v>
      </c>
      <c r="T101" s="1">
        <v>855.12374229500006</v>
      </c>
      <c r="U101" s="1">
        <v>171.15895147730001</v>
      </c>
      <c r="V101" s="1">
        <v>5602.1319360585994</v>
      </c>
      <c r="W101" s="1">
        <v>1573.6501862150999</v>
      </c>
      <c r="X101" s="1">
        <v>831.04265050979996</v>
      </c>
      <c r="Y101" s="1">
        <v>370.12299999999999</v>
      </c>
      <c r="Z101" s="3">
        <f t="shared" si="11"/>
        <v>11959.9351816448</v>
      </c>
    </row>
    <row r="102" spans="1:26" x14ac:dyDescent="0.2">
      <c r="A102">
        <v>2018</v>
      </c>
      <c r="B102" s="1">
        <v>16602014.490176845</v>
      </c>
      <c r="C102" s="1">
        <v>4977007.005681321</v>
      </c>
      <c r="D102" s="1">
        <v>1018715.6199993024</v>
      </c>
      <c r="E102" s="1">
        <v>30840594.204042289</v>
      </c>
      <c r="F102" s="1">
        <v>13055536.933178991</v>
      </c>
      <c r="G102" s="1">
        <v>4473968.0971269868</v>
      </c>
      <c r="H102" s="1">
        <v>2456298.0170000046</v>
      </c>
      <c r="I102" s="3">
        <f t="shared" si="10"/>
        <v>73424134.367205739</v>
      </c>
      <c r="K102" s="1">
        <v>2917.7538861870003</v>
      </c>
      <c r="L102" s="1">
        <v>917.66353330000004</v>
      </c>
      <c r="M102" s="1">
        <v>188.13</v>
      </c>
      <c r="N102" s="1">
        <v>5738.3965713899997</v>
      </c>
      <c r="O102" s="1">
        <v>1652.90861296</v>
      </c>
      <c r="P102" s="1">
        <v>891.50581690000001</v>
      </c>
      <c r="Q102" s="1">
        <v>492.197</v>
      </c>
      <c r="S102" s="1">
        <v>2583.8240097319999</v>
      </c>
      <c r="T102" s="1">
        <v>892.79144676500005</v>
      </c>
      <c r="U102" s="1">
        <v>172.8574618712</v>
      </c>
      <c r="V102" s="1">
        <v>5725.7794361347005</v>
      </c>
      <c r="W102" s="1">
        <v>1600.8738159829002</v>
      </c>
      <c r="X102" s="1">
        <v>842.44615304959996</v>
      </c>
      <c r="Y102" s="1">
        <v>375.66300000000001</v>
      </c>
      <c r="Z102" s="3">
        <f t="shared" si="11"/>
        <v>12194.2353235354</v>
      </c>
    </row>
    <row r="103" spans="1:26" x14ac:dyDescent="0.2">
      <c r="A103">
        <v>2019</v>
      </c>
      <c r="B103" s="1">
        <v>16789205.250108793</v>
      </c>
      <c r="C103" s="1">
        <v>5030425.4343474032</v>
      </c>
      <c r="D103" s="1">
        <v>1028331.4818167475</v>
      </c>
      <c r="E103" s="1">
        <v>31491636.846152555</v>
      </c>
      <c r="F103" s="1">
        <v>13346735.179866314</v>
      </c>
      <c r="G103" s="1">
        <v>4532675.396796803</v>
      </c>
      <c r="H103" s="1">
        <v>2494611.3309999835</v>
      </c>
      <c r="I103" s="3">
        <f t="shared" si="10"/>
        <v>74713620.920088604</v>
      </c>
      <c r="K103" s="1">
        <v>2936.905869529</v>
      </c>
      <c r="L103" s="1">
        <v>925.48121490000005</v>
      </c>
      <c r="M103" s="1">
        <v>189.78</v>
      </c>
      <c r="N103" s="1">
        <v>5848.78031577</v>
      </c>
      <c r="O103" s="1">
        <v>1683.4991854017999</v>
      </c>
      <c r="P103" s="1">
        <v>901.30915200000004</v>
      </c>
      <c r="Q103" s="1">
        <v>498.245</v>
      </c>
      <c r="S103" s="1">
        <v>2610.8700911370001</v>
      </c>
      <c r="T103" s="1">
        <v>880.02066933599997</v>
      </c>
      <c r="U103" s="1">
        <v>174.49539986069999</v>
      </c>
      <c r="V103" s="1">
        <v>5845.1856556448001</v>
      </c>
      <c r="W103" s="1">
        <v>1632.6000063449001</v>
      </c>
      <c r="X103" s="1">
        <v>853.72027810700001</v>
      </c>
      <c r="Y103" s="1">
        <v>381.05200000000002</v>
      </c>
      <c r="Z103" s="3">
        <f t="shared" si="11"/>
        <v>12377.944100430399</v>
      </c>
    </row>
    <row r="104" spans="1:26" x14ac:dyDescent="0.2">
      <c r="A104">
        <v>2020</v>
      </c>
      <c r="B104" s="1">
        <v>16998650.67226468</v>
      </c>
      <c r="C104" s="1">
        <v>5089930.1598185413</v>
      </c>
      <c r="D104" s="1">
        <v>1039248.1880191861</v>
      </c>
      <c r="E104" s="1">
        <v>32188155.874718446</v>
      </c>
      <c r="F104" s="1">
        <v>13680764.497762779</v>
      </c>
      <c r="G104" s="1">
        <v>4598605.952261379</v>
      </c>
      <c r="H104" s="1">
        <v>2541152.5299999942</v>
      </c>
      <c r="I104" s="3">
        <f t="shared" si="10"/>
        <v>76136507.874845013</v>
      </c>
      <c r="K104" s="1">
        <v>2954.0971768310001</v>
      </c>
      <c r="L104" s="1">
        <v>932.15141319999998</v>
      </c>
      <c r="M104" s="1">
        <v>191.39</v>
      </c>
      <c r="N104" s="1">
        <v>5953.8049427599999</v>
      </c>
      <c r="O104" s="1">
        <v>1720.1352518241999</v>
      </c>
      <c r="P104" s="1">
        <v>910.26214440000001</v>
      </c>
      <c r="Q104" s="1">
        <v>504.29599999999999</v>
      </c>
      <c r="S104" s="1">
        <v>2643.6473710569999</v>
      </c>
      <c r="T104" s="1">
        <v>894.15546275200006</v>
      </c>
      <c r="U104" s="1">
        <v>173.67430175019999</v>
      </c>
      <c r="V104" s="1">
        <v>5975.2094300352001</v>
      </c>
      <c r="W104" s="1">
        <v>1667.9944814609</v>
      </c>
      <c r="X104" s="1">
        <v>864.47949054419996</v>
      </c>
      <c r="Y104" s="1">
        <v>388.24200000000002</v>
      </c>
      <c r="Z104" s="3">
        <f t="shared" si="11"/>
        <v>12607.402537599501</v>
      </c>
    </row>
    <row r="106" spans="1:26" x14ac:dyDescent="0.2">
      <c r="A106" t="s">
        <v>9</v>
      </c>
    </row>
    <row r="108" spans="1:26" ht="13.5" thickBot="1" x14ac:dyDescent="0.25"/>
    <row r="109" spans="1:26" ht="16.5" thickBot="1" x14ac:dyDescent="0.3">
      <c r="A109" s="54" t="s">
        <v>28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6"/>
    </row>
    <row r="110" spans="1:26" ht="13.5" thickBot="1" x14ac:dyDescent="0.25"/>
    <row r="111" spans="1:26" ht="13.5" thickBot="1" x14ac:dyDescent="0.25">
      <c r="A111" s="4"/>
      <c r="B111" s="57" t="s">
        <v>25</v>
      </c>
      <c r="C111" s="58"/>
      <c r="D111" s="58"/>
      <c r="E111" s="58"/>
      <c r="F111" s="58"/>
      <c r="G111" s="58"/>
      <c r="H111" s="58"/>
      <c r="I111" s="59"/>
      <c r="J111" s="4"/>
      <c r="K111" s="48" t="s">
        <v>31</v>
      </c>
      <c r="L111" s="49"/>
      <c r="M111" s="49"/>
      <c r="N111" s="49"/>
      <c r="O111" s="49"/>
      <c r="P111" s="49"/>
      <c r="Q111" s="50"/>
      <c r="R111" s="4"/>
      <c r="S111" s="51" t="s">
        <v>24</v>
      </c>
      <c r="T111" s="52"/>
      <c r="U111" s="52"/>
      <c r="V111" s="52"/>
      <c r="W111" s="52"/>
      <c r="X111" s="52"/>
      <c r="Y111" s="52"/>
      <c r="Z111" s="53"/>
    </row>
    <row r="112" spans="1:26" x14ac:dyDescent="0.2">
      <c r="A112" s="7" t="s">
        <v>6</v>
      </c>
      <c r="B112" s="6" t="s">
        <v>0</v>
      </c>
      <c r="C112" s="6" t="s">
        <v>1</v>
      </c>
      <c r="D112" s="6" t="s">
        <v>2</v>
      </c>
      <c r="E112" s="6" t="s">
        <v>3</v>
      </c>
      <c r="F112" s="6" t="s">
        <v>4</v>
      </c>
      <c r="G112" s="6" t="s">
        <v>5</v>
      </c>
      <c r="H112" s="6" t="s">
        <v>8</v>
      </c>
      <c r="I112" s="6" t="s">
        <v>7</v>
      </c>
      <c r="J112" s="7"/>
      <c r="K112" s="6" t="s">
        <v>0</v>
      </c>
      <c r="L112" s="6" t="s">
        <v>1</v>
      </c>
      <c r="M112" s="6" t="s">
        <v>2</v>
      </c>
      <c r="N112" s="6" t="s">
        <v>3</v>
      </c>
      <c r="O112" s="6" t="s">
        <v>4</v>
      </c>
      <c r="P112" s="6" t="s">
        <v>5</v>
      </c>
      <c r="Q112" s="6" t="s">
        <v>8</v>
      </c>
      <c r="R112" s="7"/>
      <c r="S112" s="6" t="s">
        <v>0</v>
      </c>
      <c r="T112" s="6" t="s">
        <v>1</v>
      </c>
      <c r="U112" s="6" t="s">
        <v>2</v>
      </c>
      <c r="V112" s="6" t="s">
        <v>3</v>
      </c>
      <c r="W112" s="6" t="s">
        <v>4</v>
      </c>
      <c r="X112" s="6" t="s">
        <v>5</v>
      </c>
      <c r="Y112" s="6" t="s">
        <v>8</v>
      </c>
      <c r="Z112" s="6" t="s">
        <v>7</v>
      </c>
    </row>
    <row r="113" spans="1:26" x14ac:dyDescent="0.2">
      <c r="A113">
        <v>2012</v>
      </c>
      <c r="B113" s="1">
        <v>14633531</v>
      </c>
      <c r="C113" s="1">
        <v>4489106</v>
      </c>
      <c r="D113" s="1">
        <v>939964</v>
      </c>
      <c r="E113" s="1">
        <v>25870440</v>
      </c>
      <c r="F113" s="1">
        <v>9932573</v>
      </c>
      <c r="G113" s="1">
        <v>3754354</v>
      </c>
      <c r="H113" s="1">
        <v>2249508</v>
      </c>
      <c r="I113" s="3">
        <f>SUM(B113:H113)</f>
        <v>61869476</v>
      </c>
      <c r="K113" s="1">
        <v>2623.6976772580001</v>
      </c>
      <c r="L113" s="1">
        <v>855.90324090000001</v>
      </c>
      <c r="M113" s="1">
        <v>173.29925130000001</v>
      </c>
      <c r="N113" s="1">
        <v>4809.4001081800006</v>
      </c>
      <c r="O113" s="1">
        <v>1344.2716955952001</v>
      </c>
      <c r="P113" s="1">
        <v>760.02903040000001</v>
      </c>
      <c r="Q113" s="1">
        <v>467</v>
      </c>
      <c r="S113" s="1">
        <v>2270</v>
      </c>
      <c r="T113" s="1">
        <v>753</v>
      </c>
      <c r="U113" s="1">
        <v>160</v>
      </c>
      <c r="V113" s="1">
        <v>4712</v>
      </c>
      <c r="W113" s="1">
        <v>1251</v>
      </c>
      <c r="X113" s="1">
        <v>693</v>
      </c>
      <c r="Y113" s="1">
        <v>337</v>
      </c>
      <c r="Z113" s="3">
        <f>SUM(S113:Y113)</f>
        <v>10176</v>
      </c>
    </row>
    <row r="114" spans="1:26" x14ac:dyDescent="0.2">
      <c r="A114">
        <v>2013</v>
      </c>
      <c r="B114" s="1">
        <v>14878262</v>
      </c>
      <c r="C114" s="1">
        <v>4524843</v>
      </c>
      <c r="D114" s="1">
        <v>945224</v>
      </c>
      <c r="E114" s="1">
        <v>26610204</v>
      </c>
      <c r="F114" s="1">
        <v>10266692</v>
      </c>
      <c r="G114" s="1">
        <v>3794710</v>
      </c>
      <c r="H114" s="1">
        <v>2270687</v>
      </c>
      <c r="I114" s="3">
        <f t="shared" ref="I114:I123" si="12">SUM(B114:H114)</f>
        <v>63290622</v>
      </c>
      <c r="K114" s="1">
        <v>2667.0209967650003</v>
      </c>
      <c r="L114" s="1">
        <v>859.40479489999996</v>
      </c>
      <c r="M114" s="1">
        <v>172.84983969999999</v>
      </c>
      <c r="N114" s="1">
        <v>4940.95415469</v>
      </c>
      <c r="O114" s="1">
        <v>1370.5084551124003</v>
      </c>
      <c r="P114" s="1">
        <v>772.15080699999999</v>
      </c>
      <c r="Q114" s="1">
        <v>472</v>
      </c>
      <c r="S114" s="1">
        <v>2348</v>
      </c>
      <c r="T114" s="1">
        <v>760</v>
      </c>
      <c r="U114" s="1">
        <v>159</v>
      </c>
      <c r="V114" s="1">
        <v>4801</v>
      </c>
      <c r="W114" s="1">
        <v>1305</v>
      </c>
      <c r="X114" s="1">
        <v>700</v>
      </c>
      <c r="Y114" s="1">
        <v>345</v>
      </c>
      <c r="Z114" s="3">
        <f t="shared" ref="Z114:Z123" si="13">SUM(S114:Y114)</f>
        <v>10418</v>
      </c>
    </row>
    <row r="115" spans="1:26" x14ac:dyDescent="0.2">
      <c r="A115">
        <v>2014</v>
      </c>
      <c r="B115" s="1">
        <v>15215187</v>
      </c>
      <c r="C115" s="1">
        <v>4562715</v>
      </c>
      <c r="D115" s="1">
        <v>949910</v>
      </c>
      <c r="E115" s="1">
        <v>27547018</v>
      </c>
      <c r="F115" s="1">
        <v>10670403</v>
      </c>
      <c r="G115" s="1">
        <v>3952903</v>
      </c>
      <c r="H115" s="1">
        <v>2301301</v>
      </c>
      <c r="I115" s="3">
        <f t="shared" si="12"/>
        <v>65199437</v>
      </c>
      <c r="K115" s="1">
        <v>2705.7716051940001</v>
      </c>
      <c r="L115" s="1">
        <v>864.128919</v>
      </c>
      <c r="M115" s="1">
        <v>173.40058189999999</v>
      </c>
      <c r="N115" s="1">
        <v>5109.1374900199999</v>
      </c>
      <c r="O115" s="1">
        <v>1418.916247676</v>
      </c>
      <c r="P115" s="1">
        <v>808.91430400000002</v>
      </c>
      <c r="Q115" s="1">
        <v>477</v>
      </c>
      <c r="S115" s="1">
        <v>2406</v>
      </c>
      <c r="T115" s="1">
        <v>770</v>
      </c>
      <c r="U115" s="1">
        <v>156</v>
      </c>
      <c r="V115" s="1">
        <v>4985</v>
      </c>
      <c r="W115" s="1">
        <v>1348</v>
      </c>
      <c r="X115" s="1">
        <v>718</v>
      </c>
      <c r="Y115" s="1">
        <v>351</v>
      </c>
      <c r="Z115" s="3">
        <f t="shared" si="13"/>
        <v>10734</v>
      </c>
    </row>
    <row r="116" spans="1:26" x14ac:dyDescent="0.2">
      <c r="A116">
        <v>2015</v>
      </c>
      <c r="B116" s="1">
        <v>15425484</v>
      </c>
      <c r="C116" s="1">
        <v>4596856</v>
      </c>
      <c r="D116" s="1">
        <v>954678</v>
      </c>
      <c r="E116" s="1">
        <v>28183414</v>
      </c>
      <c r="F116" s="1">
        <v>11198588</v>
      </c>
      <c r="G116" s="1">
        <v>4069785</v>
      </c>
      <c r="H116" s="1">
        <v>2334185</v>
      </c>
      <c r="I116" s="3">
        <f t="shared" si="12"/>
        <v>66762990</v>
      </c>
      <c r="K116" s="1">
        <v>2742.161972546</v>
      </c>
      <c r="L116" s="1">
        <v>867.98117579999996</v>
      </c>
      <c r="M116" s="1">
        <v>174.345215</v>
      </c>
      <c r="N116" s="1">
        <v>5179.9440329199997</v>
      </c>
      <c r="O116" s="1">
        <v>1476.2879674376002</v>
      </c>
      <c r="P116" s="1">
        <v>836.67264049999994</v>
      </c>
      <c r="Q116" s="1">
        <v>484</v>
      </c>
      <c r="S116" s="1">
        <v>2433</v>
      </c>
      <c r="T116" s="1">
        <v>782</v>
      </c>
      <c r="U116" s="1">
        <v>159</v>
      </c>
      <c r="V116" s="1">
        <v>5121</v>
      </c>
      <c r="W116" s="1">
        <v>1389</v>
      </c>
      <c r="X116" s="1">
        <v>750</v>
      </c>
      <c r="Y116" s="1">
        <v>351</v>
      </c>
      <c r="Z116" s="3">
        <f t="shared" si="13"/>
        <v>10985</v>
      </c>
    </row>
    <row r="117" spans="1:26" x14ac:dyDescent="0.2">
      <c r="A117">
        <v>2016</v>
      </c>
      <c r="B117" s="1">
        <v>15650722</v>
      </c>
      <c r="C117" s="1">
        <v>4654570</v>
      </c>
      <c r="D117" s="1">
        <v>963498</v>
      </c>
      <c r="E117" s="1">
        <v>29095245</v>
      </c>
      <c r="F117" s="1">
        <v>11659925</v>
      </c>
      <c r="G117" s="1">
        <v>4195615</v>
      </c>
      <c r="H117" s="1">
        <v>1145452</v>
      </c>
      <c r="I117" s="3">
        <f t="shared" si="12"/>
        <v>67365027</v>
      </c>
      <c r="K117" s="1">
        <v>2759.852746823</v>
      </c>
      <c r="L117" s="1">
        <v>871.6047519</v>
      </c>
      <c r="M117" s="1">
        <v>177.89582849999999</v>
      </c>
      <c r="N117" s="1">
        <v>5306.0603404699996</v>
      </c>
      <c r="O117" s="1">
        <v>1549.1280327502</v>
      </c>
      <c r="P117" s="1">
        <v>862.71373029999995</v>
      </c>
      <c r="Q117" s="1">
        <v>462</v>
      </c>
      <c r="S117" s="1">
        <v>2462</v>
      </c>
      <c r="T117" s="1">
        <v>789</v>
      </c>
      <c r="U117" s="1">
        <v>162</v>
      </c>
      <c r="V117" s="1">
        <v>5251</v>
      </c>
      <c r="W117" s="1">
        <v>1439</v>
      </c>
      <c r="X117" s="1">
        <v>777</v>
      </c>
      <c r="Y117" s="1"/>
      <c r="Z117" s="3">
        <f t="shared" si="13"/>
        <v>10880</v>
      </c>
    </row>
    <row r="118" spans="1:26" x14ac:dyDescent="0.2">
      <c r="A118">
        <v>2017</v>
      </c>
      <c r="B118" s="1">
        <v>15922162</v>
      </c>
      <c r="C118" s="1">
        <v>4684798</v>
      </c>
      <c r="D118" s="1">
        <v>984073</v>
      </c>
      <c r="E118" s="1">
        <v>30042583</v>
      </c>
      <c r="F118" s="1">
        <v>12627590</v>
      </c>
      <c r="G118" s="1">
        <v>4284951</v>
      </c>
      <c r="H118" s="1">
        <v>0</v>
      </c>
      <c r="I118" s="3">
        <f t="shared" si="12"/>
        <v>68546157</v>
      </c>
      <c r="K118" s="1">
        <v>2790.9334770280002</v>
      </c>
      <c r="L118" s="1">
        <v>876.38740749999999</v>
      </c>
      <c r="M118" s="1">
        <v>181.71381239999999</v>
      </c>
      <c r="N118" s="1">
        <v>5432.25015403</v>
      </c>
      <c r="O118" s="1">
        <v>1619.3329853680002</v>
      </c>
      <c r="P118" s="1">
        <v>885.06393609999998</v>
      </c>
      <c r="Q118" s="1">
        <v>0</v>
      </c>
      <c r="S118" s="1">
        <v>2509</v>
      </c>
      <c r="T118" s="1">
        <v>796</v>
      </c>
      <c r="U118" s="1">
        <v>168</v>
      </c>
      <c r="V118" s="1">
        <v>5389</v>
      </c>
      <c r="W118" s="1">
        <v>1544</v>
      </c>
      <c r="X118" s="1">
        <v>794</v>
      </c>
      <c r="Y118" s="1"/>
      <c r="Z118" s="3">
        <f t="shared" si="13"/>
        <v>11200</v>
      </c>
    </row>
    <row r="119" spans="1:26" x14ac:dyDescent="0.2">
      <c r="A119">
        <v>2018</v>
      </c>
      <c r="B119" s="1">
        <v>16100139</v>
      </c>
      <c r="C119" s="1">
        <v>4729516</v>
      </c>
      <c r="D119" s="1">
        <v>989512</v>
      </c>
      <c r="E119" s="1">
        <v>30690560</v>
      </c>
      <c r="F119" s="1">
        <v>12878798</v>
      </c>
      <c r="G119" s="1">
        <v>4344040</v>
      </c>
      <c r="H119" s="1">
        <v>0</v>
      </c>
      <c r="I119" s="3">
        <f t="shared" si="12"/>
        <v>69732565</v>
      </c>
      <c r="K119" s="1">
        <v>2818.9432861619998</v>
      </c>
      <c r="L119" s="1">
        <v>880.79536270000006</v>
      </c>
      <c r="M119" s="1">
        <v>182.6859714</v>
      </c>
      <c r="N119" s="1">
        <v>5530.8517272999998</v>
      </c>
      <c r="O119" s="1">
        <v>1646.2466720469001</v>
      </c>
      <c r="P119" s="1">
        <v>898.32394590000001</v>
      </c>
      <c r="Q119" s="1">
        <v>0</v>
      </c>
      <c r="S119" s="1">
        <v>2536</v>
      </c>
      <c r="T119" s="1">
        <v>807</v>
      </c>
      <c r="U119" s="1">
        <v>169</v>
      </c>
      <c r="V119" s="1">
        <v>5508</v>
      </c>
      <c r="W119" s="1">
        <v>1570</v>
      </c>
      <c r="X119" s="1">
        <v>804</v>
      </c>
      <c r="Y119" s="1"/>
      <c r="Z119" s="3">
        <f t="shared" si="13"/>
        <v>11394</v>
      </c>
    </row>
    <row r="120" spans="1:26" x14ac:dyDescent="0.2">
      <c r="A120">
        <v>2019</v>
      </c>
      <c r="B120" s="1">
        <v>16275349</v>
      </c>
      <c r="C120" s="1">
        <v>4773472</v>
      </c>
      <c r="D120" s="1">
        <v>994961</v>
      </c>
      <c r="E120" s="1">
        <v>31322719</v>
      </c>
      <c r="F120" s="1">
        <v>13168649</v>
      </c>
      <c r="G120" s="1">
        <v>4388547</v>
      </c>
      <c r="H120" s="1">
        <v>0</v>
      </c>
      <c r="I120" s="3">
        <f t="shared" si="12"/>
        <v>70923697</v>
      </c>
      <c r="K120" s="1">
        <v>2837.5828492270002</v>
      </c>
      <c r="L120" s="1">
        <v>885.21095709999997</v>
      </c>
      <c r="M120" s="1">
        <v>183.51920190000001</v>
      </c>
      <c r="N120" s="1">
        <v>5633.9525122800005</v>
      </c>
      <c r="O120" s="1">
        <v>1682.7605076440002</v>
      </c>
      <c r="P120" s="1">
        <v>908.31931120000002</v>
      </c>
      <c r="Q120" s="1">
        <v>0</v>
      </c>
      <c r="S120" s="1">
        <v>2563</v>
      </c>
      <c r="T120" s="1">
        <v>811</v>
      </c>
      <c r="U120" s="1">
        <v>170</v>
      </c>
      <c r="V120" s="1">
        <v>5623</v>
      </c>
      <c r="W120" s="1">
        <v>1600</v>
      </c>
      <c r="X120" s="1">
        <v>811</v>
      </c>
      <c r="Y120" s="1"/>
      <c r="Z120" s="3">
        <f t="shared" si="13"/>
        <v>11578</v>
      </c>
    </row>
    <row r="121" spans="1:26" x14ac:dyDescent="0.2">
      <c r="A121">
        <v>2020</v>
      </c>
      <c r="B121" s="1">
        <v>16477506</v>
      </c>
      <c r="C121" s="1">
        <v>4824727</v>
      </c>
      <c r="D121" s="1">
        <v>1002175</v>
      </c>
      <c r="E121" s="1">
        <v>32045903</v>
      </c>
      <c r="F121" s="1">
        <v>13452010</v>
      </c>
      <c r="G121" s="1">
        <v>4439442</v>
      </c>
      <c r="H121" s="1">
        <v>0</v>
      </c>
      <c r="I121" s="3">
        <f t="shared" si="12"/>
        <v>72241763</v>
      </c>
      <c r="K121" s="1">
        <v>2853.741320226</v>
      </c>
      <c r="L121" s="1">
        <v>888.9344466</v>
      </c>
      <c r="M121" s="1">
        <v>184.15596790000001</v>
      </c>
      <c r="N121" s="1">
        <v>5738.1320952799997</v>
      </c>
      <c r="O121" s="1">
        <v>1702.8236289178999</v>
      </c>
      <c r="P121" s="1">
        <v>917.2553355</v>
      </c>
      <c r="Q121" s="1">
        <v>0</v>
      </c>
      <c r="S121" s="1">
        <v>2594</v>
      </c>
      <c r="T121" s="1">
        <v>820</v>
      </c>
      <c r="U121" s="1">
        <v>168</v>
      </c>
      <c r="V121" s="1">
        <v>5753</v>
      </c>
      <c r="W121" s="1">
        <v>1625</v>
      </c>
      <c r="X121" s="1">
        <v>816</v>
      </c>
      <c r="Y121" s="1"/>
      <c r="Z121" s="3">
        <f t="shared" si="13"/>
        <v>11776</v>
      </c>
    </row>
    <row r="122" spans="1:26" ht="13.5" thickBot="1" x14ac:dyDescent="0.25">
      <c r="A122">
        <v>2021</v>
      </c>
      <c r="B122" s="1">
        <v>16585884</v>
      </c>
      <c r="C122" s="1">
        <v>4849416</v>
      </c>
      <c r="D122" s="1">
        <v>1003722</v>
      </c>
      <c r="E122" s="1">
        <v>32604382</v>
      </c>
      <c r="F122" s="1">
        <v>13690560</v>
      </c>
      <c r="G122" s="1">
        <v>4467965</v>
      </c>
      <c r="H122" s="1">
        <v>0</v>
      </c>
      <c r="I122" s="3">
        <f t="shared" si="12"/>
        <v>73201929</v>
      </c>
      <c r="K122" s="1">
        <v>2869.5337341590002</v>
      </c>
      <c r="L122" s="1">
        <v>892.99061240000003</v>
      </c>
      <c r="M122" s="1">
        <v>182.45131319999999</v>
      </c>
      <c r="N122" s="1">
        <v>5843.22419292</v>
      </c>
      <c r="O122" s="1">
        <v>1731.7203519286002</v>
      </c>
      <c r="P122" s="1">
        <v>925.99944410000001</v>
      </c>
      <c r="Q122" s="1">
        <v>0</v>
      </c>
      <c r="S122" s="1">
        <v>2619</v>
      </c>
      <c r="T122" s="1">
        <v>827</v>
      </c>
      <c r="U122" s="1">
        <v>170</v>
      </c>
      <c r="V122" s="1">
        <v>5872</v>
      </c>
      <c r="W122" s="1">
        <v>1657</v>
      </c>
      <c r="X122" s="1">
        <v>831</v>
      </c>
      <c r="Y122" s="1"/>
      <c r="Z122" s="3">
        <f t="shared" si="13"/>
        <v>11976</v>
      </c>
    </row>
    <row r="123" spans="1:26" x14ac:dyDescent="0.2">
      <c r="B123">
        <v>16871437.873222739</v>
      </c>
      <c r="C123">
        <v>4935957.3401573729</v>
      </c>
      <c r="D123">
        <v>1010254.9630717388</v>
      </c>
      <c r="E123">
        <v>33253828.136594564</v>
      </c>
      <c r="F123">
        <v>13917504.681000022</v>
      </c>
      <c r="G123">
        <v>4508015.1984342216</v>
      </c>
      <c r="I123" s="3">
        <f t="shared" si="12"/>
        <v>74496998.192480654</v>
      </c>
      <c r="S123" s="14">
        <v>2668.9809077157197</v>
      </c>
      <c r="T123" s="15">
        <v>831.91041909603121</v>
      </c>
      <c r="U123" s="16">
        <v>166.10867318824853</v>
      </c>
      <c r="V123" s="14">
        <v>5972.7975577190737</v>
      </c>
      <c r="W123" s="15">
        <v>1689.4829891682307</v>
      </c>
      <c r="X123" s="16">
        <v>837.71945311269496</v>
      </c>
      <c r="Z123" s="3">
        <f t="shared" si="13"/>
        <v>12167</v>
      </c>
    </row>
    <row r="124" spans="1:26" x14ac:dyDescent="0.2">
      <c r="A124" t="s">
        <v>9</v>
      </c>
      <c r="Z124" s="3"/>
    </row>
    <row r="126" spans="1:26" ht="13.5" thickBot="1" x14ac:dyDescent="0.25"/>
    <row r="127" spans="1:26" ht="16.5" thickBot="1" x14ac:dyDescent="0.3">
      <c r="A127" s="79" t="s">
        <v>29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1"/>
    </row>
    <row r="128" spans="1:26" ht="13.5" thickBot="1" x14ac:dyDescent="0.25"/>
    <row r="129" spans="1:27" ht="13.5" thickBot="1" x14ac:dyDescent="0.25">
      <c r="A129" s="4"/>
      <c r="B129" s="57" t="s">
        <v>25</v>
      </c>
      <c r="C129" s="58"/>
      <c r="D129" s="58"/>
      <c r="E129" s="58"/>
      <c r="F129" s="58"/>
      <c r="G129" s="58"/>
      <c r="H129" s="58"/>
      <c r="I129" s="59"/>
      <c r="J129" s="4"/>
      <c r="K129" s="48" t="s">
        <v>23</v>
      </c>
      <c r="L129" s="49"/>
      <c r="M129" s="49"/>
      <c r="N129" s="49"/>
      <c r="O129" s="49"/>
      <c r="P129" s="49"/>
      <c r="Q129" s="50"/>
      <c r="R129" s="4"/>
      <c r="S129" s="51" t="s">
        <v>24</v>
      </c>
      <c r="T129" s="52"/>
      <c r="U129" s="52"/>
      <c r="V129" s="52"/>
      <c r="W129" s="52"/>
      <c r="X129" s="52"/>
      <c r="Y129" s="52"/>
      <c r="Z129" s="53"/>
    </row>
    <row r="130" spans="1:27" x14ac:dyDescent="0.2">
      <c r="A130" s="7" t="s">
        <v>6</v>
      </c>
      <c r="B130" s="6" t="s">
        <v>0</v>
      </c>
      <c r="C130" s="6" t="s">
        <v>1</v>
      </c>
      <c r="D130" s="6" t="s">
        <v>2</v>
      </c>
      <c r="E130" s="6" t="s">
        <v>3</v>
      </c>
      <c r="F130" s="6" t="s">
        <v>4</v>
      </c>
      <c r="G130" s="6" t="s">
        <v>5</v>
      </c>
      <c r="H130" s="6" t="s">
        <v>8</v>
      </c>
      <c r="I130" s="6" t="s">
        <v>7</v>
      </c>
      <c r="J130" s="7"/>
      <c r="K130" s="6" t="s">
        <v>0</v>
      </c>
      <c r="L130" s="6" t="s">
        <v>1</v>
      </c>
      <c r="M130" s="6" t="s">
        <v>2</v>
      </c>
      <c r="N130" s="6" t="s">
        <v>3</v>
      </c>
      <c r="O130" s="6" t="s">
        <v>4</v>
      </c>
      <c r="P130" s="6" t="s">
        <v>5</v>
      </c>
      <c r="Q130" s="6" t="s">
        <v>8</v>
      </c>
      <c r="R130" s="7"/>
      <c r="S130" s="6" t="s">
        <v>0</v>
      </c>
      <c r="T130" s="6" t="s">
        <v>1</v>
      </c>
      <c r="U130" s="6" t="s">
        <v>2</v>
      </c>
      <c r="V130" s="6" t="s">
        <v>3</v>
      </c>
      <c r="W130" s="6" t="s">
        <v>4</v>
      </c>
      <c r="X130" s="6" t="s">
        <v>5</v>
      </c>
      <c r="Y130" s="6" t="s">
        <v>8</v>
      </c>
      <c r="Z130" s="6" t="s">
        <v>7</v>
      </c>
    </row>
    <row r="131" spans="1:27" x14ac:dyDescent="0.2">
      <c r="A131">
        <v>2013</v>
      </c>
      <c r="B131" s="1">
        <v>14877799.751281898</v>
      </c>
      <c r="C131" s="1">
        <v>4453504.4007099997</v>
      </c>
      <c r="D131" s="1">
        <v>903816.12934999994</v>
      </c>
      <c r="E131" s="1">
        <v>25153750.435497001</v>
      </c>
      <c r="F131" s="1">
        <v>10190042.5077236</v>
      </c>
      <c r="G131" s="1">
        <v>3740820.06856</v>
      </c>
      <c r="H131" s="1">
        <v>2236652.7080000001</v>
      </c>
      <c r="I131" s="3">
        <f>SUM(B131:H131)</f>
        <v>61556386.00112249</v>
      </c>
      <c r="K131" s="1">
        <v>2698.7408175999999</v>
      </c>
      <c r="L131" s="1">
        <v>859.33564560000002</v>
      </c>
      <c r="M131" s="1">
        <v>154.88368349999999</v>
      </c>
      <c r="N131" s="1">
        <v>4790.4436584699997</v>
      </c>
      <c r="O131" s="1">
        <v>1356.3664766873999</v>
      </c>
      <c r="P131" s="1">
        <v>758.07223490000001</v>
      </c>
      <c r="Q131" s="1">
        <v>464.005</v>
      </c>
      <c r="S131" s="1">
        <v>2328.7161111999999</v>
      </c>
      <c r="T131" s="1">
        <v>743.41909929999997</v>
      </c>
      <c r="U131" s="1">
        <v>142.90952730000001</v>
      </c>
      <c r="V131" s="1">
        <v>4631.6087600000001</v>
      </c>
      <c r="W131" s="1">
        <v>1276.5109221999999</v>
      </c>
      <c r="X131" s="1">
        <v>684.78343259999997</v>
      </c>
      <c r="Y131" s="1">
        <v>326.654</v>
      </c>
      <c r="Z131" s="3">
        <f>SUM(S131:Y131)</f>
        <v>10134.601852599999</v>
      </c>
      <c r="AA131" s="8"/>
    </row>
    <row r="132" spans="1:27" x14ac:dyDescent="0.2">
      <c r="A132">
        <v>2014</v>
      </c>
      <c r="B132" s="1">
        <v>15150179.437670501</v>
      </c>
      <c r="C132" s="1">
        <v>4479048.1192099992</v>
      </c>
      <c r="D132" s="1">
        <v>905134.13273299986</v>
      </c>
      <c r="E132" s="1">
        <v>25718950.825857993</v>
      </c>
      <c r="F132" s="1">
        <v>10408488.966341199</v>
      </c>
      <c r="G132" s="1">
        <v>3779426.9689500001</v>
      </c>
      <c r="H132" s="1">
        <v>2257218.571</v>
      </c>
      <c r="I132" s="3">
        <f t="shared" ref="I132:I141" si="14">SUM(B132:H132)</f>
        <v>62698447.021762691</v>
      </c>
      <c r="K132" s="1">
        <v>2754.1819841000001</v>
      </c>
      <c r="L132" s="1">
        <v>865.66126110000005</v>
      </c>
      <c r="M132" s="1">
        <v>155.44908530000001</v>
      </c>
      <c r="N132" s="1">
        <v>4901.9729638600002</v>
      </c>
      <c r="O132" s="1">
        <v>1386.5031406472001</v>
      </c>
      <c r="P132" s="1">
        <v>768.21077739999998</v>
      </c>
      <c r="Q132" s="1">
        <v>467.58</v>
      </c>
      <c r="S132" s="1">
        <v>2377.3705976000001</v>
      </c>
      <c r="T132" s="1">
        <v>752.03973210000004</v>
      </c>
      <c r="U132" s="1">
        <v>140.08870659999999</v>
      </c>
      <c r="V132" s="1">
        <v>4745.0152769000006</v>
      </c>
      <c r="W132" s="1">
        <v>1301.5362783999999</v>
      </c>
      <c r="X132" s="1">
        <v>684.39168819999998</v>
      </c>
      <c r="Y132" s="1">
        <v>330.767</v>
      </c>
      <c r="Z132" s="3">
        <f t="shared" ref="Z132:Z141" si="15">SUM(S132:Y132)</f>
        <v>10331.209279799999</v>
      </c>
      <c r="AA132" s="8"/>
    </row>
    <row r="133" spans="1:27" x14ac:dyDescent="0.2">
      <c r="A133">
        <v>2015</v>
      </c>
      <c r="B133" s="1">
        <v>15371113.659484101</v>
      </c>
      <c r="C133" s="1">
        <v>4510404.7578799995</v>
      </c>
      <c r="D133" s="1">
        <v>908752.24123300007</v>
      </c>
      <c r="E133" s="1">
        <v>26010381.914678</v>
      </c>
      <c r="F133" s="1">
        <v>10626523.6326616</v>
      </c>
      <c r="G133" s="1">
        <v>3819927.3195600007</v>
      </c>
      <c r="H133" s="1">
        <v>2280894.2039999999</v>
      </c>
      <c r="I133" s="3">
        <f t="shared" si="14"/>
        <v>63527997.729496703</v>
      </c>
      <c r="K133" s="1">
        <v>2810.0311038999998</v>
      </c>
      <c r="L133" s="1">
        <v>873.74550199999999</v>
      </c>
      <c r="M133" s="1">
        <v>156.4502138</v>
      </c>
      <c r="N133" s="1">
        <v>4987.10857132</v>
      </c>
      <c r="O133" s="1">
        <v>1408.6425209714</v>
      </c>
      <c r="P133" s="1">
        <v>778.78235519999998</v>
      </c>
      <c r="Q133" s="1">
        <v>473.214</v>
      </c>
      <c r="S133" s="1">
        <v>2407.9420977</v>
      </c>
      <c r="T133" s="1">
        <v>757.68981989999997</v>
      </c>
      <c r="U133" s="1">
        <v>140.95113929999999</v>
      </c>
      <c r="V133" s="1">
        <v>4826.3043726999995</v>
      </c>
      <c r="W133" s="1">
        <v>1326.2926237000001</v>
      </c>
      <c r="X133" s="1">
        <v>700.80799290000004</v>
      </c>
      <c r="Y133" s="1">
        <v>334.45</v>
      </c>
      <c r="Z133" s="3">
        <f t="shared" si="15"/>
        <v>10494.438046199999</v>
      </c>
      <c r="AA133" s="8"/>
    </row>
    <row r="134" spans="1:27" x14ac:dyDescent="0.2">
      <c r="A134">
        <v>2016</v>
      </c>
      <c r="B134" s="1">
        <v>15638182.383649299</v>
      </c>
      <c r="C134" s="1">
        <v>4561495.18047</v>
      </c>
      <c r="D134" s="1">
        <v>916004.41860000009</v>
      </c>
      <c r="E134" s="1">
        <v>26478251.581428003</v>
      </c>
      <c r="F134" s="1">
        <v>10856134.950593602</v>
      </c>
      <c r="G134" s="1">
        <v>3868347.8615700002</v>
      </c>
      <c r="H134" s="1">
        <v>1113089.06</v>
      </c>
      <c r="I134" s="3">
        <f t="shared" si="14"/>
        <v>63431505.436310902</v>
      </c>
      <c r="K134" s="1">
        <v>2837.8716199999999</v>
      </c>
      <c r="L134" s="1">
        <v>881.74241080000002</v>
      </c>
      <c r="M134" s="1">
        <v>157.70811470000001</v>
      </c>
      <c r="N134" s="1">
        <v>5093.1967552699998</v>
      </c>
      <c r="O134" s="1">
        <v>1428.2266094419999</v>
      </c>
      <c r="P134" s="1">
        <v>787.84822350000002</v>
      </c>
      <c r="Q134" s="1">
        <v>457.92</v>
      </c>
      <c r="S134" s="1">
        <v>2457.0171275999996</v>
      </c>
      <c r="T134" s="1">
        <v>765.17651060000003</v>
      </c>
      <c r="U134" s="1">
        <v>142.59329679999999</v>
      </c>
      <c r="V134" s="1">
        <v>4930.0990498000001</v>
      </c>
      <c r="W134" s="1">
        <v>1349.4813726</v>
      </c>
      <c r="X134" s="1">
        <v>714.38485360000004</v>
      </c>
      <c r="Y134" s="1">
        <v>0</v>
      </c>
      <c r="Z134" s="3">
        <f t="shared" si="15"/>
        <v>10358.752210999999</v>
      </c>
      <c r="AA134" s="8"/>
    </row>
    <row r="135" spans="1:27" x14ac:dyDescent="0.2">
      <c r="A135">
        <v>2017</v>
      </c>
      <c r="B135" s="1">
        <v>15821900.237707198</v>
      </c>
      <c r="C135" s="1">
        <v>4587860.5822599996</v>
      </c>
      <c r="D135" s="1">
        <v>918237.42521100002</v>
      </c>
      <c r="E135" s="1">
        <v>27010019.289098997</v>
      </c>
      <c r="F135" s="1">
        <v>11012432.099990802</v>
      </c>
      <c r="G135" s="1">
        <v>3895861.1240900001</v>
      </c>
      <c r="H135" s="1">
        <v>0</v>
      </c>
      <c r="I135" s="3">
        <f t="shared" si="14"/>
        <v>63246310.758357994</v>
      </c>
      <c r="K135" s="1">
        <v>2888.8928523</v>
      </c>
      <c r="L135" s="1">
        <v>891.1480024</v>
      </c>
      <c r="M135" s="1">
        <v>158.9928592</v>
      </c>
      <c r="N135" s="1">
        <v>5180.0550142900001</v>
      </c>
      <c r="O135" s="1">
        <v>1447.3957875814001</v>
      </c>
      <c r="P135" s="1">
        <v>796.3565423</v>
      </c>
      <c r="Q135" s="1">
        <v>0</v>
      </c>
      <c r="S135" s="1">
        <v>2491.5083302000003</v>
      </c>
      <c r="T135" s="1">
        <v>771.96937089999994</v>
      </c>
      <c r="U135" s="1">
        <v>144.21254070000001</v>
      </c>
      <c r="V135" s="1">
        <v>5013.8400280999995</v>
      </c>
      <c r="W135" s="1">
        <v>1370.5414400999998</v>
      </c>
      <c r="X135" s="1">
        <v>720.72414200000003</v>
      </c>
      <c r="Y135" s="1">
        <v>0</v>
      </c>
      <c r="Z135" s="3">
        <f t="shared" si="15"/>
        <v>10512.795851999999</v>
      </c>
      <c r="AA135" s="8"/>
    </row>
    <row r="136" spans="1:27" x14ac:dyDescent="0.2">
      <c r="A136">
        <v>2018</v>
      </c>
      <c r="B136" s="1">
        <v>16003366.858593499</v>
      </c>
      <c r="C136" s="1">
        <v>4630206.5295500001</v>
      </c>
      <c r="D136" s="1">
        <v>923754.89549799985</v>
      </c>
      <c r="E136" s="1">
        <v>27542258.927890003</v>
      </c>
      <c r="F136" s="1">
        <v>11188259.4249932</v>
      </c>
      <c r="G136" s="1">
        <v>3931481.5196899995</v>
      </c>
      <c r="H136" s="1">
        <v>0</v>
      </c>
      <c r="I136" s="3">
        <f t="shared" si="14"/>
        <v>64219328.156214707</v>
      </c>
      <c r="K136" s="1">
        <v>2927.0387859000002</v>
      </c>
      <c r="L136" s="1">
        <v>900.41595400000006</v>
      </c>
      <c r="M136" s="1">
        <v>160.40494459999999</v>
      </c>
      <c r="N136" s="1">
        <v>5274.40052715</v>
      </c>
      <c r="O136" s="1">
        <v>1465.8391644620999</v>
      </c>
      <c r="P136" s="1">
        <v>804.49138300000004</v>
      </c>
      <c r="Q136" s="1">
        <v>0</v>
      </c>
      <c r="S136" s="1">
        <v>2521.7716175</v>
      </c>
      <c r="T136" s="1">
        <v>803.01343380000003</v>
      </c>
      <c r="U136" s="1">
        <v>145.1276197</v>
      </c>
      <c r="V136" s="1">
        <v>5100.160903</v>
      </c>
      <c r="W136" s="1">
        <v>1390.0373259</v>
      </c>
      <c r="X136" s="1">
        <v>726.98226910000005</v>
      </c>
      <c r="Y136" s="1">
        <v>0</v>
      </c>
      <c r="Z136" s="3">
        <f t="shared" si="15"/>
        <v>10687.093169000002</v>
      </c>
      <c r="AA136" s="8"/>
    </row>
    <row r="137" spans="1:27" x14ac:dyDescent="0.2">
      <c r="A137">
        <v>2019</v>
      </c>
      <c r="B137" s="1">
        <v>16181468.5735106</v>
      </c>
      <c r="C137" s="1">
        <v>4672594.2993399994</v>
      </c>
      <c r="D137" s="1">
        <v>928941.11433799984</v>
      </c>
      <c r="E137" s="1">
        <v>28073751.747641999</v>
      </c>
      <c r="F137" s="1">
        <v>11360999.393903598</v>
      </c>
      <c r="G137" s="1">
        <v>3965432.0434699999</v>
      </c>
      <c r="H137" s="1">
        <v>0</v>
      </c>
      <c r="I137" s="3">
        <f t="shared" si="14"/>
        <v>65183187.172204204</v>
      </c>
      <c r="K137" s="1">
        <v>2966.9651263999999</v>
      </c>
      <c r="L137" s="1">
        <v>910.03191059999995</v>
      </c>
      <c r="M137" s="1">
        <v>161.4907637</v>
      </c>
      <c r="N137" s="1">
        <v>5368.0244756499997</v>
      </c>
      <c r="O137" s="1">
        <v>1483.6500775674001</v>
      </c>
      <c r="P137" s="1">
        <v>812.2158015</v>
      </c>
      <c r="Q137" s="1">
        <v>0</v>
      </c>
      <c r="S137" s="1">
        <v>2547.1041946</v>
      </c>
      <c r="T137" s="1">
        <v>786.33639619999997</v>
      </c>
      <c r="U137" s="1">
        <v>145.94569849999999</v>
      </c>
      <c r="V137" s="1">
        <v>5194.0859549000006</v>
      </c>
      <c r="W137" s="1">
        <v>1409.708787</v>
      </c>
      <c r="X137" s="1">
        <v>732.22537369999998</v>
      </c>
      <c r="Y137" s="1">
        <v>0</v>
      </c>
      <c r="Z137" s="3">
        <f t="shared" si="15"/>
        <v>10815.406404899999</v>
      </c>
      <c r="AA137" s="8"/>
    </row>
    <row r="138" spans="1:27" x14ac:dyDescent="0.2">
      <c r="A138">
        <v>2020</v>
      </c>
      <c r="B138" s="1">
        <v>16377832.924332401</v>
      </c>
      <c r="C138" s="1">
        <v>4722543.6608799994</v>
      </c>
      <c r="D138" s="1">
        <v>935083.00614900002</v>
      </c>
      <c r="E138" s="1">
        <v>28622537.980522998</v>
      </c>
      <c r="F138" s="1">
        <v>11563804.708224799</v>
      </c>
      <c r="G138" s="1">
        <v>4004869.8506499995</v>
      </c>
      <c r="H138" s="1">
        <v>0</v>
      </c>
      <c r="I138" s="3">
        <f t="shared" si="14"/>
        <v>66226672.130759194</v>
      </c>
      <c r="K138" s="1">
        <v>3002.9578498000001</v>
      </c>
      <c r="L138" s="1">
        <v>918.90077580000002</v>
      </c>
      <c r="M138" s="1">
        <v>162.25394600000001</v>
      </c>
      <c r="N138" s="1">
        <v>5460.6033681500003</v>
      </c>
      <c r="O138" s="1">
        <v>1507.5505157704999</v>
      </c>
      <c r="P138" s="1">
        <v>818.92150260000005</v>
      </c>
      <c r="Q138" s="1">
        <v>0</v>
      </c>
      <c r="S138" s="1">
        <v>2576.3918364000001</v>
      </c>
      <c r="T138" s="1">
        <v>794.98455579999995</v>
      </c>
      <c r="U138" s="1">
        <v>144.26732849999999</v>
      </c>
      <c r="V138" s="1">
        <v>5290.2738697999994</v>
      </c>
      <c r="W138" s="1">
        <v>1429.1972739999999</v>
      </c>
      <c r="X138" s="1">
        <v>736.65495329999999</v>
      </c>
      <c r="Y138" s="1">
        <v>0</v>
      </c>
      <c r="Z138" s="3">
        <f t="shared" si="15"/>
        <v>10971.769817799999</v>
      </c>
      <c r="AA138" s="8"/>
    </row>
    <row r="139" spans="1:27" x14ac:dyDescent="0.2">
      <c r="A139">
        <v>2021</v>
      </c>
      <c r="B139" s="1">
        <v>16491187.5600887</v>
      </c>
      <c r="C139" s="1">
        <v>4746085.8744400004</v>
      </c>
      <c r="D139" s="1">
        <v>935580.20602700009</v>
      </c>
      <c r="E139" s="1">
        <v>29021169.464839</v>
      </c>
      <c r="F139" s="1">
        <v>11698580.376612801</v>
      </c>
      <c r="G139" s="1">
        <v>4025165.4509699997</v>
      </c>
      <c r="H139" s="1">
        <v>0</v>
      </c>
      <c r="I139" s="3">
        <f t="shared" si="14"/>
        <v>66917768.932977505</v>
      </c>
      <c r="K139" s="1">
        <v>3039.1381729</v>
      </c>
      <c r="L139" s="1">
        <v>931.76667099999997</v>
      </c>
      <c r="M139" s="1">
        <v>163.29588870000001</v>
      </c>
      <c r="N139" s="1">
        <v>5553.5365963499999</v>
      </c>
      <c r="O139" s="1">
        <v>1524.6473068554001</v>
      </c>
      <c r="P139" s="1">
        <v>825.72928039999999</v>
      </c>
      <c r="Q139" s="1">
        <v>0</v>
      </c>
      <c r="S139" s="1">
        <v>2603.5676519000003</v>
      </c>
      <c r="T139" s="1">
        <v>800.75549739999997</v>
      </c>
      <c r="U139" s="1">
        <v>145.01353660000001</v>
      </c>
      <c r="V139" s="1">
        <v>5387.1631309999993</v>
      </c>
      <c r="W139" s="1">
        <v>1448.2306097000001</v>
      </c>
      <c r="X139" s="1">
        <v>747.80140540000002</v>
      </c>
      <c r="Y139" s="1">
        <v>0</v>
      </c>
      <c r="Z139" s="3">
        <f t="shared" si="15"/>
        <v>11132.531831999999</v>
      </c>
      <c r="AA139" s="8"/>
    </row>
    <row r="140" spans="1:27" x14ac:dyDescent="0.2">
      <c r="A140">
        <v>2022</v>
      </c>
      <c r="B140" s="1">
        <v>16652789.268411502</v>
      </c>
      <c r="C140" s="1">
        <v>4784841.3522899998</v>
      </c>
      <c r="D140" s="1">
        <v>938913.51731199981</v>
      </c>
      <c r="E140" s="1">
        <v>29514597.494221997</v>
      </c>
      <c r="F140" s="1">
        <v>11866488.1631916</v>
      </c>
      <c r="G140" s="1">
        <v>4056614.4637600007</v>
      </c>
      <c r="H140" s="1">
        <v>0</v>
      </c>
      <c r="I140" s="3">
        <f t="shared" si="14"/>
        <v>67814244.259187102</v>
      </c>
      <c r="K140" s="1">
        <v>3073.7170703000002</v>
      </c>
      <c r="L140" s="1">
        <v>941.01007130000005</v>
      </c>
      <c r="M140" s="1">
        <v>164.17862400000001</v>
      </c>
      <c r="N140" s="1">
        <v>5649.7174980300006</v>
      </c>
      <c r="O140" s="1">
        <v>1542.6926327863002</v>
      </c>
      <c r="P140" s="1">
        <v>832.72838160000003</v>
      </c>
      <c r="Q140" s="1">
        <v>0</v>
      </c>
      <c r="S140" s="1">
        <v>2630.5194431999998</v>
      </c>
      <c r="T140" s="1">
        <v>807.03324220000002</v>
      </c>
      <c r="U140" s="1">
        <v>145.89787709999999</v>
      </c>
      <c r="V140" s="1">
        <v>5475.4097519999996</v>
      </c>
      <c r="W140" s="1">
        <v>1467.3799105000001</v>
      </c>
      <c r="X140" s="1">
        <v>753.74401179999995</v>
      </c>
      <c r="Y140" s="1">
        <v>0</v>
      </c>
      <c r="Z140" s="3">
        <f t="shared" si="15"/>
        <v>11279.984236799999</v>
      </c>
      <c r="AA140" s="8"/>
    </row>
    <row r="141" spans="1:27" x14ac:dyDescent="0.2">
      <c r="A141">
        <v>2023</v>
      </c>
      <c r="B141" s="1">
        <v>16838823.1887911</v>
      </c>
      <c r="C141" s="1">
        <v>4825058.06996</v>
      </c>
      <c r="D141" s="1">
        <v>942144.02548700001</v>
      </c>
      <c r="E141" s="1">
        <v>30049623.289707001</v>
      </c>
      <c r="F141" s="1">
        <v>12039496.735821199</v>
      </c>
      <c r="G141" s="1">
        <v>4086142.7840700001</v>
      </c>
      <c r="H141" s="1">
        <v>0</v>
      </c>
      <c r="I141" s="3">
        <f t="shared" si="14"/>
        <v>68781288.093836308</v>
      </c>
      <c r="K141" s="1">
        <v>3111.5112583999999</v>
      </c>
      <c r="L141" s="1">
        <v>952.51567480000006</v>
      </c>
      <c r="M141" s="1">
        <v>164.99537000000001</v>
      </c>
      <c r="N141" s="1">
        <v>5733.6045247900001</v>
      </c>
      <c r="O141" s="1">
        <v>1561.6052640176001</v>
      </c>
      <c r="P141" s="1">
        <v>839.39342910000005</v>
      </c>
      <c r="Q141" s="1">
        <v>0</v>
      </c>
      <c r="S141" s="1">
        <v>2659.4374952999997</v>
      </c>
      <c r="T141" s="1">
        <v>812.76725009999996</v>
      </c>
      <c r="U141" s="1">
        <v>147.21471299999999</v>
      </c>
      <c r="V141" s="1">
        <v>5556.2453381000005</v>
      </c>
      <c r="W141" s="1">
        <v>1486.6709279000002</v>
      </c>
      <c r="X141" s="1">
        <v>758.37977820000003</v>
      </c>
      <c r="Y141" s="1">
        <v>0</v>
      </c>
      <c r="Z141" s="3">
        <f t="shared" si="15"/>
        <v>11420.7155026</v>
      </c>
      <c r="AA141" s="8"/>
    </row>
    <row r="142" spans="1:27" x14ac:dyDescent="0.2">
      <c r="S142" s="1"/>
      <c r="T142" s="1"/>
      <c r="U142" s="1"/>
      <c r="V142" s="1"/>
      <c r="W142" s="1"/>
      <c r="X142" s="1"/>
      <c r="Y142" s="1"/>
      <c r="Z142" s="3"/>
    </row>
    <row r="143" spans="1:27" x14ac:dyDescent="0.2">
      <c r="A143" t="s">
        <v>9</v>
      </c>
      <c r="S143" s="1"/>
      <c r="T143" s="9"/>
      <c r="U143" s="1"/>
      <c r="V143" s="1"/>
      <c r="W143" s="1"/>
      <c r="X143" s="1"/>
      <c r="Y143" s="1"/>
      <c r="Z143" s="3"/>
    </row>
    <row r="144" spans="1:27" ht="13.5" thickBot="1" x14ac:dyDescent="0.25">
      <c r="S144" s="1"/>
      <c r="T144" s="9"/>
      <c r="U144" s="1"/>
      <c r="V144" s="1"/>
      <c r="W144" s="1"/>
      <c r="X144" s="1"/>
      <c r="Y144" s="1"/>
      <c r="Z144" s="3"/>
    </row>
    <row r="145" spans="1:27" ht="16.5" thickBot="1" x14ac:dyDescent="0.3">
      <c r="A145" s="82" t="s">
        <v>43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4"/>
    </row>
    <row r="146" spans="1:27" ht="13.5" thickBot="1" x14ac:dyDescent="0.25">
      <c r="T146" s="9"/>
    </row>
    <row r="147" spans="1:27" ht="13.5" thickBot="1" x14ac:dyDescent="0.25">
      <c r="A147" s="4"/>
      <c r="B147" s="57" t="s">
        <v>25</v>
      </c>
      <c r="C147" s="58"/>
      <c r="D147" s="58"/>
      <c r="E147" s="58"/>
      <c r="F147" s="58"/>
      <c r="G147" s="58"/>
      <c r="H147" s="58"/>
      <c r="I147" s="59"/>
      <c r="J147" s="4"/>
      <c r="K147" s="48" t="s">
        <v>31</v>
      </c>
      <c r="L147" s="49"/>
      <c r="M147" s="49"/>
      <c r="N147" s="49"/>
      <c r="O147" s="49"/>
      <c r="P147" s="49"/>
      <c r="Q147" s="50"/>
      <c r="R147" s="4"/>
      <c r="S147" s="51" t="s">
        <v>24</v>
      </c>
      <c r="T147" s="52"/>
      <c r="U147" s="52"/>
      <c r="V147" s="52"/>
      <c r="W147" s="52"/>
      <c r="X147" s="52"/>
      <c r="Y147" s="52"/>
      <c r="Z147" s="53"/>
    </row>
    <row r="148" spans="1:27" x14ac:dyDescent="0.2">
      <c r="A148" s="7" t="s">
        <v>6</v>
      </c>
      <c r="B148" s="6" t="s">
        <v>0</v>
      </c>
      <c r="C148" s="6" t="s">
        <v>1</v>
      </c>
      <c r="D148" s="6" t="s">
        <v>2</v>
      </c>
      <c r="E148" s="6" t="s">
        <v>3</v>
      </c>
      <c r="F148" s="6" t="s">
        <v>4</v>
      </c>
      <c r="G148" s="6" t="s">
        <v>5</v>
      </c>
      <c r="H148" s="6" t="s">
        <v>8</v>
      </c>
      <c r="I148" s="6" t="s">
        <v>7</v>
      </c>
      <c r="J148" s="7"/>
      <c r="K148" s="6" t="s">
        <v>0</v>
      </c>
      <c r="L148" s="6" t="s">
        <v>1</v>
      </c>
      <c r="M148" s="6" t="s">
        <v>2</v>
      </c>
      <c r="N148" s="6" t="s">
        <v>3</v>
      </c>
      <c r="O148" s="6" t="s">
        <v>4</v>
      </c>
      <c r="P148" s="6" t="s">
        <v>5</v>
      </c>
      <c r="Q148" s="6" t="s">
        <v>8</v>
      </c>
      <c r="R148" s="7"/>
      <c r="S148" s="6" t="s">
        <v>0</v>
      </c>
      <c r="T148" s="6" t="s">
        <v>1</v>
      </c>
      <c r="U148" s="6" t="s">
        <v>2</v>
      </c>
      <c r="V148" s="6" t="s">
        <v>3</v>
      </c>
      <c r="W148" s="6" t="s">
        <v>4</v>
      </c>
      <c r="X148" s="6" t="s">
        <v>5</v>
      </c>
      <c r="Y148" s="6" t="s">
        <v>8</v>
      </c>
      <c r="Z148" s="6" t="s">
        <v>7</v>
      </c>
    </row>
    <row r="149" spans="1:27" x14ac:dyDescent="0.2">
      <c r="A149">
        <v>2013</v>
      </c>
      <c r="B149" s="1">
        <v>14696040</v>
      </c>
      <c r="C149" s="1">
        <v>4468960</v>
      </c>
      <c r="D149" s="1">
        <v>897510</v>
      </c>
      <c r="E149" s="1">
        <v>25199200</v>
      </c>
      <c r="F149" s="1">
        <v>10207540</v>
      </c>
      <c r="G149" s="1">
        <v>3732760</v>
      </c>
      <c r="H149" s="1">
        <v>2221530</v>
      </c>
      <c r="I149" s="3">
        <f>SUM(B149:H149)</f>
        <v>61423540</v>
      </c>
      <c r="K149" s="1">
        <v>2664.261</v>
      </c>
      <c r="L149" s="1">
        <v>798.48199999999997</v>
      </c>
      <c r="M149" s="1">
        <v>158.82599999999999</v>
      </c>
      <c r="N149" s="1">
        <v>4483.2830000000004</v>
      </c>
      <c r="O149" s="1">
        <v>1357.7670000000001</v>
      </c>
      <c r="P149" s="1">
        <v>769.495</v>
      </c>
      <c r="Q149" s="1">
        <v>463.68200000000002</v>
      </c>
      <c r="S149" s="1">
        <v>2301.2779999999998</v>
      </c>
      <c r="T149" s="1">
        <v>714.62099999999998</v>
      </c>
      <c r="U149" s="1">
        <v>152.06800000000001</v>
      </c>
      <c r="V149" s="1">
        <v>4923.9679999999998</v>
      </c>
      <c r="W149" s="1">
        <v>1235.4359999999999</v>
      </c>
      <c r="X149" s="1">
        <v>726.61699999999996</v>
      </c>
      <c r="Y149" s="1">
        <v>0</v>
      </c>
      <c r="Z149" s="3">
        <f>SUM(S149:Y149)</f>
        <v>10053.987999999999</v>
      </c>
      <c r="AA149" s="8"/>
    </row>
    <row r="150" spans="1:27" x14ac:dyDescent="0.2">
      <c r="A150">
        <v>2014</v>
      </c>
      <c r="B150" s="1">
        <v>14923360</v>
      </c>
      <c r="C150" s="1">
        <v>4486700</v>
      </c>
      <c r="D150" s="1">
        <v>893190</v>
      </c>
      <c r="E150" s="1">
        <v>25045480</v>
      </c>
      <c r="F150" s="1">
        <v>10363830</v>
      </c>
      <c r="G150" s="1">
        <v>3718360</v>
      </c>
      <c r="H150" s="1">
        <v>2240890</v>
      </c>
      <c r="I150" s="3">
        <f t="shared" ref="I150:I159" si="16">SUM(B150:H150)</f>
        <v>61671810</v>
      </c>
      <c r="K150" s="1">
        <v>2651.0610000000001</v>
      </c>
      <c r="L150" s="1">
        <v>864.69899999999996</v>
      </c>
      <c r="M150" s="1">
        <v>157.006</v>
      </c>
      <c r="N150" s="1">
        <v>4631.0050000000001</v>
      </c>
      <c r="O150" s="1">
        <v>1384.8030000000001</v>
      </c>
      <c r="P150" s="1">
        <v>775.02599999999995</v>
      </c>
      <c r="Q150" s="1">
        <v>467.19900000000001</v>
      </c>
      <c r="S150" s="1">
        <v>2295.1239999999998</v>
      </c>
      <c r="T150" s="1">
        <v>733.17700000000002</v>
      </c>
      <c r="U150" s="1">
        <v>145.79400000000001</v>
      </c>
      <c r="V150" s="1">
        <v>4505.13</v>
      </c>
      <c r="W150" s="1">
        <v>1310.675</v>
      </c>
      <c r="X150" s="1">
        <v>667.14599999999996</v>
      </c>
      <c r="Y150" s="1">
        <v>327.27499999999998</v>
      </c>
      <c r="Z150" s="3">
        <f t="shared" ref="Z150:Z159" si="17">SUM(S150:Y150)</f>
        <v>9984.3209999999999</v>
      </c>
      <c r="AA150" s="8"/>
    </row>
    <row r="151" spans="1:27" x14ac:dyDescent="0.2">
      <c r="A151">
        <v>2015</v>
      </c>
      <c r="B151" s="1">
        <v>15189220</v>
      </c>
      <c r="C151" s="1">
        <v>4518200</v>
      </c>
      <c r="D151" s="1">
        <v>896110</v>
      </c>
      <c r="E151" s="1">
        <v>26029690</v>
      </c>
      <c r="F151" s="1">
        <v>10579850</v>
      </c>
      <c r="G151" s="1">
        <v>3744330</v>
      </c>
      <c r="H151" s="1">
        <v>2263370</v>
      </c>
      <c r="I151" s="3">
        <f t="shared" si="16"/>
        <v>63220770</v>
      </c>
      <c r="K151" s="1">
        <v>2711.8319999999999</v>
      </c>
      <c r="L151" s="1">
        <v>875.78</v>
      </c>
      <c r="M151" s="1">
        <v>157.60900000000001</v>
      </c>
      <c r="N151" s="1">
        <v>4707.0050000000001</v>
      </c>
      <c r="O151" s="1">
        <v>1406.35</v>
      </c>
      <c r="P151" s="1">
        <v>782.14400000000001</v>
      </c>
      <c r="Q151" s="1">
        <v>472.77499999999998</v>
      </c>
      <c r="S151" s="1">
        <v>2337.6109999999999</v>
      </c>
      <c r="T151" s="1">
        <v>738.07600000000002</v>
      </c>
      <c r="U151" s="1">
        <v>146.85300000000001</v>
      </c>
      <c r="V151" s="1">
        <v>4573.5829999999996</v>
      </c>
      <c r="W151" s="1">
        <v>1335.4459999999999</v>
      </c>
      <c r="X151" s="1">
        <v>690.83100000000002</v>
      </c>
      <c r="Y151" s="1">
        <v>329.75900000000001</v>
      </c>
      <c r="Z151" s="3">
        <f t="shared" si="17"/>
        <v>10152.159</v>
      </c>
      <c r="AA151" s="8"/>
    </row>
    <row r="152" spans="1:27" x14ac:dyDescent="0.2">
      <c r="A152">
        <v>2016</v>
      </c>
      <c r="B152" s="1">
        <v>15330480</v>
      </c>
      <c r="C152" s="1">
        <v>4567610</v>
      </c>
      <c r="D152" s="1">
        <v>902370</v>
      </c>
      <c r="E152" s="1">
        <v>27064180</v>
      </c>
      <c r="F152" s="1">
        <v>10799120</v>
      </c>
      <c r="G152" s="1">
        <v>3777310</v>
      </c>
      <c r="H152" s="1">
        <v>1101950</v>
      </c>
      <c r="I152" s="3">
        <f t="shared" si="16"/>
        <v>63543020</v>
      </c>
      <c r="K152" s="1">
        <v>2744.71</v>
      </c>
      <c r="L152" s="1">
        <v>884.36699999999996</v>
      </c>
      <c r="M152" s="1">
        <v>158.37700000000001</v>
      </c>
      <c r="N152" s="1">
        <v>4864.4790000000003</v>
      </c>
      <c r="O152" s="1">
        <v>1424.835</v>
      </c>
      <c r="P152" s="1">
        <v>789.077</v>
      </c>
      <c r="Q152" s="1">
        <v>439.613</v>
      </c>
      <c r="S152" s="1">
        <v>2357.107</v>
      </c>
      <c r="T152" s="1">
        <v>743.60500000000002</v>
      </c>
      <c r="U152" s="1">
        <v>148.63999999999999</v>
      </c>
      <c r="V152" s="1">
        <v>4729.2349999999997</v>
      </c>
      <c r="W152" s="1">
        <v>1357.6579999999999</v>
      </c>
      <c r="X152" s="1">
        <v>705.73800000000006</v>
      </c>
      <c r="Y152" s="1">
        <v>0</v>
      </c>
      <c r="Z152" s="3">
        <f t="shared" si="17"/>
        <v>10041.982999999998</v>
      </c>
      <c r="AA152" s="8"/>
    </row>
    <row r="153" spans="1:27" x14ac:dyDescent="0.2">
      <c r="A153">
        <v>2017</v>
      </c>
      <c r="B153" s="1">
        <v>15523770</v>
      </c>
      <c r="C153" s="1">
        <v>4592920</v>
      </c>
      <c r="D153" s="1">
        <v>903900</v>
      </c>
      <c r="E153" s="1">
        <v>27661650</v>
      </c>
      <c r="F153" s="1">
        <v>10943500</v>
      </c>
      <c r="G153" s="1">
        <v>3800300</v>
      </c>
      <c r="H153" s="1">
        <v>0</v>
      </c>
      <c r="I153" s="3">
        <f t="shared" si="16"/>
        <v>63426040</v>
      </c>
      <c r="K153" s="1">
        <v>2777.953</v>
      </c>
      <c r="L153" s="1">
        <v>894.08500000000004</v>
      </c>
      <c r="M153" s="1">
        <v>159.095</v>
      </c>
      <c r="N153" s="1">
        <v>4965.9040000000005</v>
      </c>
      <c r="O153" s="1">
        <v>1442.6579999999999</v>
      </c>
      <c r="P153" s="1">
        <v>795.745</v>
      </c>
      <c r="Q153" s="1">
        <v>0</v>
      </c>
      <c r="S153" s="1">
        <v>2394.9189999999999</v>
      </c>
      <c r="T153" s="1">
        <v>749.14599999999996</v>
      </c>
      <c r="U153" s="1">
        <v>149.381</v>
      </c>
      <c r="V153" s="1">
        <v>4827.652</v>
      </c>
      <c r="W153" s="1">
        <v>1377.6559999999999</v>
      </c>
      <c r="X153" s="1">
        <v>711.15700000000004</v>
      </c>
      <c r="Y153" s="1">
        <v>0</v>
      </c>
      <c r="Z153" s="3">
        <f t="shared" si="17"/>
        <v>10209.911</v>
      </c>
      <c r="AA153" s="8"/>
    </row>
    <row r="154" spans="1:27" x14ac:dyDescent="0.2">
      <c r="A154">
        <v>2018</v>
      </c>
      <c r="B154" s="1">
        <v>15654580</v>
      </c>
      <c r="C154" s="1">
        <v>4630880</v>
      </c>
      <c r="D154" s="1">
        <v>907500</v>
      </c>
      <c r="E154" s="1">
        <v>28254680</v>
      </c>
      <c r="F154" s="1">
        <v>11103180</v>
      </c>
      <c r="G154" s="1">
        <v>3828180</v>
      </c>
      <c r="H154" s="1">
        <v>0</v>
      </c>
      <c r="I154" s="3">
        <f t="shared" si="16"/>
        <v>64379000</v>
      </c>
      <c r="K154" s="1">
        <v>2815.33</v>
      </c>
      <c r="L154" s="1">
        <v>903.31299999999999</v>
      </c>
      <c r="M154" s="1">
        <v>159.76400000000001</v>
      </c>
      <c r="N154" s="1">
        <v>5058.0069999999996</v>
      </c>
      <c r="O154" s="1">
        <v>1460.02</v>
      </c>
      <c r="P154" s="1">
        <v>802.69399999999996</v>
      </c>
      <c r="Q154" s="1">
        <v>0</v>
      </c>
      <c r="S154" s="1">
        <v>2416.0700000000002</v>
      </c>
      <c r="T154" s="1">
        <v>758.56299999999999</v>
      </c>
      <c r="U154" s="1">
        <v>149.99199999999999</v>
      </c>
      <c r="V154" s="1">
        <v>4915.1009999999997</v>
      </c>
      <c r="W154" s="1">
        <v>1396.3579999999999</v>
      </c>
      <c r="X154" s="1">
        <v>716.303</v>
      </c>
      <c r="Y154" s="1">
        <v>0</v>
      </c>
      <c r="Z154" s="3">
        <f t="shared" si="17"/>
        <v>10352.387000000001</v>
      </c>
      <c r="AA154" s="8"/>
    </row>
    <row r="155" spans="1:27" x14ac:dyDescent="0.2">
      <c r="A155">
        <v>2019</v>
      </c>
      <c r="B155" s="1">
        <v>15794210</v>
      </c>
      <c r="C155" s="1">
        <v>4668890</v>
      </c>
      <c r="D155" s="1">
        <v>911200</v>
      </c>
      <c r="E155" s="1">
        <v>28825420</v>
      </c>
      <c r="F155" s="1">
        <v>11268210</v>
      </c>
      <c r="G155" s="1">
        <v>3857430</v>
      </c>
      <c r="H155" s="1">
        <v>0</v>
      </c>
      <c r="I155" s="3">
        <f t="shared" si="16"/>
        <v>65325360</v>
      </c>
      <c r="K155" s="1">
        <v>2844.1030000000001</v>
      </c>
      <c r="L155" s="1">
        <v>912.45699999999999</v>
      </c>
      <c r="M155" s="1">
        <v>160.29300000000001</v>
      </c>
      <c r="N155" s="1">
        <v>5140.558</v>
      </c>
      <c r="O155" s="1">
        <v>1477.376</v>
      </c>
      <c r="P155" s="1">
        <v>809.971</v>
      </c>
      <c r="Q155" s="1">
        <v>0</v>
      </c>
      <c r="S155" s="1">
        <v>2438.1039999999998</v>
      </c>
      <c r="T155" s="1">
        <v>760.38900000000001</v>
      </c>
      <c r="U155" s="1">
        <v>150.59700000000001</v>
      </c>
      <c r="V155" s="1">
        <v>4997.7740000000003</v>
      </c>
      <c r="W155" s="1">
        <v>1414.8710000000001</v>
      </c>
      <c r="X155" s="1">
        <v>720.81700000000001</v>
      </c>
      <c r="Y155" s="1">
        <v>0</v>
      </c>
      <c r="Z155" s="3">
        <f t="shared" si="17"/>
        <v>10482.552</v>
      </c>
      <c r="AA155" s="8"/>
    </row>
    <row r="156" spans="1:27" x14ac:dyDescent="0.2">
      <c r="A156">
        <v>2020</v>
      </c>
      <c r="B156" s="1">
        <v>15958340</v>
      </c>
      <c r="C156" s="1">
        <v>4715380</v>
      </c>
      <c r="D156" s="1">
        <v>915940</v>
      </c>
      <c r="E156" s="1">
        <v>29973520</v>
      </c>
      <c r="F156" s="1">
        <v>11456530</v>
      </c>
      <c r="G156" s="1">
        <v>3889980</v>
      </c>
      <c r="H156" s="1">
        <v>0</v>
      </c>
      <c r="I156" s="3">
        <f t="shared" si="16"/>
        <v>66909690</v>
      </c>
      <c r="K156" s="1">
        <v>2871.2669999999998</v>
      </c>
      <c r="L156" s="1">
        <v>920.81600000000003</v>
      </c>
      <c r="M156" s="1">
        <v>160.792</v>
      </c>
      <c r="N156" s="1">
        <v>5377.1760000000004</v>
      </c>
      <c r="O156" s="1">
        <v>1499.2329999999999</v>
      </c>
      <c r="P156" s="1">
        <v>816.69100000000003</v>
      </c>
      <c r="Q156" s="1">
        <v>0</v>
      </c>
      <c r="S156" s="1">
        <v>2464.944</v>
      </c>
      <c r="T156" s="1">
        <v>767.38599999999997</v>
      </c>
      <c r="U156" s="1">
        <v>149.64400000000001</v>
      </c>
      <c r="V156" s="1">
        <v>5243.3010000000004</v>
      </c>
      <c r="W156" s="1">
        <v>1433.223</v>
      </c>
      <c r="X156" s="1">
        <v>718.36</v>
      </c>
      <c r="Y156" s="1">
        <v>0</v>
      </c>
      <c r="Z156" s="3">
        <f t="shared" si="17"/>
        <v>10776.858000000002</v>
      </c>
      <c r="AA156" s="8"/>
    </row>
    <row r="157" spans="1:27" x14ac:dyDescent="0.2">
      <c r="A157">
        <v>2021</v>
      </c>
      <c r="B157" s="1">
        <v>16038280</v>
      </c>
      <c r="C157" s="1">
        <v>4736970</v>
      </c>
      <c r="D157" s="1">
        <v>916850</v>
      </c>
      <c r="E157" s="1">
        <v>30487500</v>
      </c>
      <c r="F157" s="1">
        <v>11572410</v>
      </c>
      <c r="G157" s="1">
        <v>3913760</v>
      </c>
      <c r="H157" s="1">
        <v>0</v>
      </c>
      <c r="I157" s="3">
        <f t="shared" si="16"/>
        <v>67665770</v>
      </c>
      <c r="K157" s="1">
        <v>2899.2869999999998</v>
      </c>
      <c r="L157" s="1">
        <v>929.49800000000005</v>
      </c>
      <c r="M157" s="1">
        <v>161.459</v>
      </c>
      <c r="N157" s="1">
        <v>5467.9709999999995</v>
      </c>
      <c r="O157" s="1">
        <v>1514.6980000000001</v>
      </c>
      <c r="P157" s="1">
        <v>823.51099999999997</v>
      </c>
      <c r="Q157" s="1">
        <v>0</v>
      </c>
      <c r="S157" s="1">
        <v>2487.9290000000001</v>
      </c>
      <c r="T157" s="1">
        <v>772.89400000000001</v>
      </c>
      <c r="U157" s="1">
        <v>150.83000000000001</v>
      </c>
      <c r="V157" s="1">
        <v>5334.116</v>
      </c>
      <c r="W157" s="1">
        <v>1450.2449999999999</v>
      </c>
      <c r="X157" s="1">
        <v>732.79300000000001</v>
      </c>
      <c r="Y157" s="1">
        <v>0</v>
      </c>
      <c r="Z157" s="3">
        <f t="shared" si="17"/>
        <v>10928.806999999999</v>
      </c>
      <c r="AA157" s="8"/>
    </row>
    <row r="158" spans="1:27" x14ac:dyDescent="0.2">
      <c r="A158">
        <v>2022</v>
      </c>
      <c r="B158" s="1">
        <v>16176320</v>
      </c>
      <c r="C158" s="1">
        <v>4772560</v>
      </c>
      <c r="D158" s="1">
        <v>920630</v>
      </c>
      <c r="E158" s="1">
        <v>31103380</v>
      </c>
      <c r="F158" s="1">
        <v>11719810</v>
      </c>
      <c r="G158" s="1">
        <v>3943870</v>
      </c>
      <c r="H158" s="1">
        <v>0</v>
      </c>
      <c r="I158" s="3">
        <f t="shared" si="16"/>
        <v>68636570</v>
      </c>
      <c r="K158" s="1">
        <v>2926.6840000000002</v>
      </c>
      <c r="L158" s="1">
        <v>937.71900000000005</v>
      </c>
      <c r="M158" s="1">
        <v>162.18700000000001</v>
      </c>
      <c r="N158" s="1">
        <v>5563.3879999999999</v>
      </c>
      <c r="O158" s="1">
        <v>1530.9829999999999</v>
      </c>
      <c r="P158" s="1">
        <v>831.17399999999998</v>
      </c>
      <c r="Q158" s="1">
        <v>0</v>
      </c>
      <c r="S158" s="1">
        <v>2512.0569999999998</v>
      </c>
      <c r="T158" s="1">
        <v>778.34500000000003</v>
      </c>
      <c r="U158" s="1">
        <v>151.98599999999999</v>
      </c>
      <c r="V158" s="1">
        <v>5426.29</v>
      </c>
      <c r="W158" s="1">
        <v>1467.37</v>
      </c>
      <c r="X158" s="1">
        <v>739.93100000000004</v>
      </c>
      <c r="Y158" s="1">
        <v>0</v>
      </c>
      <c r="Z158" s="3">
        <f t="shared" si="17"/>
        <v>11075.978999999999</v>
      </c>
      <c r="AA158" s="8"/>
    </row>
    <row r="159" spans="1:27" x14ac:dyDescent="0.2">
      <c r="A159">
        <v>2023</v>
      </c>
      <c r="B159" s="1">
        <v>16336850</v>
      </c>
      <c r="C159" s="1">
        <v>4809360</v>
      </c>
      <c r="D159" s="1">
        <v>924510</v>
      </c>
      <c r="E159" s="1">
        <v>31783990</v>
      </c>
      <c r="F159" s="1">
        <v>11870410</v>
      </c>
      <c r="G159" s="1">
        <v>3975900</v>
      </c>
      <c r="H159" s="1">
        <v>0</v>
      </c>
      <c r="I159" s="3">
        <f t="shared" si="16"/>
        <v>69701020</v>
      </c>
      <c r="K159" s="1">
        <v>2957.3440000000001</v>
      </c>
      <c r="L159" s="1">
        <v>945.95699999999999</v>
      </c>
      <c r="M159" s="1">
        <v>162.892</v>
      </c>
      <c r="N159" s="1">
        <v>5665.0450000000001</v>
      </c>
      <c r="O159" s="1">
        <v>1547.3510000000001</v>
      </c>
      <c r="P159" s="1">
        <v>838.74</v>
      </c>
      <c r="Q159" s="1">
        <v>0</v>
      </c>
      <c r="S159" s="1">
        <v>2538.1260000000002</v>
      </c>
      <c r="T159" s="1">
        <v>783.61099999999999</v>
      </c>
      <c r="U159" s="1">
        <v>152.721</v>
      </c>
      <c r="V159" s="1">
        <v>5526.8440000000001</v>
      </c>
      <c r="W159" s="1">
        <v>1484.6189999999999</v>
      </c>
      <c r="X159" s="1">
        <v>746.04499999999996</v>
      </c>
      <c r="Y159" s="1">
        <v>0</v>
      </c>
      <c r="Z159" s="3">
        <f t="shared" si="17"/>
        <v>11231.966</v>
      </c>
      <c r="AA159" s="8"/>
    </row>
    <row r="160" spans="1:27" ht="13.5" thickBot="1" x14ac:dyDescent="0.25"/>
    <row r="161" spans="1:27" s="24" customFormat="1" ht="16.5" thickBot="1" x14ac:dyDescent="0.3">
      <c r="A161" s="85" t="s">
        <v>71</v>
      </c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7"/>
    </row>
    <row r="162" spans="1:27" ht="13.5" thickBot="1" x14ac:dyDescent="0.25"/>
    <row r="163" spans="1:27" ht="13.5" thickBot="1" x14ac:dyDescent="0.25">
      <c r="A163" s="4"/>
      <c r="B163" s="57" t="s">
        <v>25</v>
      </c>
      <c r="C163" s="58"/>
      <c r="D163" s="58"/>
      <c r="E163" s="58"/>
      <c r="F163" s="58"/>
      <c r="G163" s="58"/>
      <c r="H163" s="58"/>
      <c r="I163" s="59"/>
      <c r="J163" s="4"/>
      <c r="K163" s="48" t="s">
        <v>31</v>
      </c>
      <c r="L163" s="49"/>
      <c r="M163" s="49"/>
      <c r="N163" s="49"/>
      <c r="O163" s="49"/>
      <c r="P163" s="49"/>
      <c r="Q163" s="50"/>
      <c r="R163" s="4"/>
      <c r="S163" s="51" t="s">
        <v>24</v>
      </c>
      <c r="T163" s="52"/>
      <c r="U163" s="52"/>
      <c r="V163" s="52"/>
      <c r="W163" s="52"/>
      <c r="X163" s="52"/>
      <c r="Y163" s="52"/>
      <c r="Z163" s="53"/>
    </row>
    <row r="164" spans="1:27" x14ac:dyDescent="0.2">
      <c r="A164" s="7" t="s">
        <v>6</v>
      </c>
      <c r="B164" s="6" t="s">
        <v>0</v>
      </c>
      <c r="C164" s="6" t="s">
        <v>1</v>
      </c>
      <c r="D164" s="6" t="s">
        <v>2</v>
      </c>
      <c r="E164" s="6" t="s">
        <v>3</v>
      </c>
      <c r="F164" s="6" t="s">
        <v>4</v>
      </c>
      <c r="G164" s="6" t="s">
        <v>5</v>
      </c>
      <c r="H164" s="6" t="s">
        <v>8</v>
      </c>
      <c r="I164" s="6" t="s">
        <v>7</v>
      </c>
      <c r="J164" s="7"/>
      <c r="K164" s="6" t="s">
        <v>0</v>
      </c>
      <c r="L164" s="6" t="s">
        <v>1</v>
      </c>
      <c r="M164" s="6" t="s">
        <v>2</v>
      </c>
      <c r="N164" s="6" t="s">
        <v>3</v>
      </c>
      <c r="O164" s="6" t="s">
        <v>4</v>
      </c>
      <c r="P164" s="6" t="s">
        <v>5</v>
      </c>
      <c r="Q164" s="6" t="s">
        <v>8</v>
      </c>
      <c r="R164" s="7"/>
      <c r="S164" s="6" t="s">
        <v>0</v>
      </c>
      <c r="T164" s="6" t="s">
        <v>1</v>
      </c>
      <c r="U164" s="6" t="s">
        <v>2</v>
      </c>
      <c r="V164" s="6" t="s">
        <v>3</v>
      </c>
      <c r="W164" s="6" t="s">
        <v>4</v>
      </c>
      <c r="X164" s="6" t="s">
        <v>5</v>
      </c>
      <c r="Y164" s="6" t="s">
        <v>8</v>
      </c>
      <c r="Z164" s="6" t="s">
        <v>7</v>
      </c>
    </row>
    <row r="165" spans="1:27" x14ac:dyDescent="0.2">
      <c r="A165">
        <v>2014</v>
      </c>
      <c r="B165" s="1">
        <v>14827220</v>
      </c>
      <c r="C165" s="1">
        <v>4511090</v>
      </c>
      <c r="D165" s="1">
        <v>894510</v>
      </c>
      <c r="E165" s="1">
        <v>25979790</v>
      </c>
      <c r="F165" s="1">
        <v>10451100</v>
      </c>
      <c r="G165" s="1">
        <v>3765530</v>
      </c>
      <c r="H165" s="1">
        <v>2240890</v>
      </c>
      <c r="I165" s="3">
        <f>SUM(B165:H165)</f>
        <v>62670130</v>
      </c>
      <c r="K165" s="1">
        <v>2677.261</v>
      </c>
      <c r="L165" s="1">
        <v>874.96799999999996</v>
      </c>
      <c r="M165" s="1">
        <v>166.03800000000001</v>
      </c>
      <c r="N165" s="1">
        <v>4796.6499999999996</v>
      </c>
      <c r="O165" s="1">
        <v>1399.8810000000001</v>
      </c>
      <c r="P165" s="1">
        <v>776.87300000000005</v>
      </c>
      <c r="Q165" s="1">
        <v>467.19900000000001</v>
      </c>
      <c r="S165" s="1">
        <v>2288.2869999999998</v>
      </c>
      <c r="T165" s="1">
        <v>726.69100000000003</v>
      </c>
      <c r="U165" s="1">
        <v>148.49799999999999</v>
      </c>
      <c r="V165" s="1">
        <v>4689.26</v>
      </c>
      <c r="W165" s="1">
        <v>1355.0429999999999</v>
      </c>
      <c r="X165" s="1">
        <v>664.46600000000001</v>
      </c>
      <c r="Y165" s="1">
        <v>329.04899999999998</v>
      </c>
      <c r="Z165" s="3">
        <f>SUM(S165:Y165)</f>
        <v>10201.294000000002</v>
      </c>
      <c r="AA165" s="8"/>
    </row>
    <row r="166" spans="1:27" x14ac:dyDescent="0.2">
      <c r="A166">
        <v>2015</v>
      </c>
      <c r="B166" s="1">
        <v>15055940</v>
      </c>
      <c r="C166" s="1">
        <v>4546380</v>
      </c>
      <c r="D166" s="1">
        <v>897240</v>
      </c>
      <c r="E166" s="1">
        <v>26470940</v>
      </c>
      <c r="F166" s="1">
        <v>10597730</v>
      </c>
      <c r="G166" s="1">
        <v>3762400</v>
      </c>
      <c r="H166" s="1">
        <v>2263370</v>
      </c>
      <c r="I166" s="3">
        <f t="shared" ref="I166:I175" si="18">SUM(B166:H166)</f>
        <v>63594000</v>
      </c>
      <c r="K166" s="1">
        <v>2727.5520000000001</v>
      </c>
      <c r="L166" s="1">
        <v>881.83</v>
      </c>
      <c r="M166" s="1">
        <v>165.93299999999999</v>
      </c>
      <c r="N166" s="1">
        <v>4882.2629999999999</v>
      </c>
      <c r="O166" s="1">
        <v>1416.49</v>
      </c>
      <c r="P166" s="1">
        <v>781.04200000000003</v>
      </c>
      <c r="Q166" s="1">
        <v>472.77499999999998</v>
      </c>
      <c r="S166" s="1">
        <v>2329.0990000000002</v>
      </c>
      <c r="T166" s="1">
        <v>731.27300000000002</v>
      </c>
      <c r="U166" s="1">
        <v>148.44999999999999</v>
      </c>
      <c r="V166" s="1">
        <v>4769.9979999999996</v>
      </c>
      <c r="W166" s="1">
        <v>1371.6220000000001</v>
      </c>
      <c r="X166" s="1">
        <v>686.64499999999998</v>
      </c>
      <c r="Y166" s="1">
        <v>331.25599999999997</v>
      </c>
      <c r="Z166" s="3">
        <f t="shared" ref="Z166:Z175" si="19">SUM(S166:Y166)</f>
        <v>10368.342999999999</v>
      </c>
      <c r="AA166" s="8"/>
    </row>
    <row r="167" spans="1:27" x14ac:dyDescent="0.2">
      <c r="A167">
        <v>2016</v>
      </c>
      <c r="B167" s="1">
        <v>15197090</v>
      </c>
      <c r="C167" s="1">
        <v>4604260</v>
      </c>
      <c r="D167" s="1">
        <v>903780</v>
      </c>
      <c r="E167" s="1">
        <v>27119080</v>
      </c>
      <c r="F167" s="1">
        <v>10879850</v>
      </c>
      <c r="G167" s="1">
        <v>3787070</v>
      </c>
      <c r="H167" s="1">
        <v>1153030</v>
      </c>
      <c r="I167" s="3">
        <f t="shared" si="18"/>
        <v>63644160</v>
      </c>
      <c r="K167" s="1">
        <v>2745.22</v>
      </c>
      <c r="L167" s="1">
        <v>887.82100000000003</v>
      </c>
      <c r="M167" s="1">
        <v>166.24600000000001</v>
      </c>
      <c r="N167" s="1">
        <v>4996.5929999999998</v>
      </c>
      <c r="O167" s="1">
        <v>1441.914</v>
      </c>
      <c r="P167" s="1">
        <v>786.58299999999997</v>
      </c>
      <c r="Q167" s="1">
        <v>439.613</v>
      </c>
      <c r="S167" s="1">
        <v>2354.1640000000002</v>
      </c>
      <c r="T167" s="1">
        <v>737.19899999999996</v>
      </c>
      <c r="U167" s="1">
        <v>150.191</v>
      </c>
      <c r="V167" s="1">
        <v>4880.6880000000001</v>
      </c>
      <c r="W167" s="1">
        <v>1400.451</v>
      </c>
      <c r="X167" s="1">
        <v>702.00800000000004</v>
      </c>
      <c r="Y167" s="1">
        <v>0</v>
      </c>
      <c r="Z167" s="3">
        <f t="shared" si="19"/>
        <v>10224.700999999999</v>
      </c>
      <c r="AA167" s="8"/>
    </row>
    <row r="168" spans="1:27" x14ac:dyDescent="0.2">
      <c r="A168">
        <v>2017</v>
      </c>
      <c r="B168" s="1">
        <v>15340670</v>
      </c>
      <c r="C168" s="1">
        <v>4632780</v>
      </c>
      <c r="D168" s="1">
        <v>906110</v>
      </c>
      <c r="E168" s="1">
        <v>27727030</v>
      </c>
      <c r="F168" s="1">
        <v>11000420</v>
      </c>
      <c r="G168" s="1">
        <v>3807400</v>
      </c>
      <c r="H168" s="1">
        <v>0</v>
      </c>
      <c r="I168" s="3">
        <f t="shared" si="18"/>
        <v>63414410</v>
      </c>
      <c r="K168" s="1">
        <v>2778.2190000000001</v>
      </c>
      <c r="L168" s="1">
        <v>894.08199999999999</v>
      </c>
      <c r="M168" s="1">
        <v>166.68199999999999</v>
      </c>
      <c r="N168" s="1">
        <v>5103.9359999999997</v>
      </c>
      <c r="O168" s="1">
        <v>1453.2339999999999</v>
      </c>
      <c r="P168" s="1">
        <v>791.12599999999998</v>
      </c>
      <c r="Q168" s="1">
        <v>0</v>
      </c>
      <c r="S168" s="1">
        <v>2382.7289999999998</v>
      </c>
      <c r="T168" s="1">
        <v>742.30600000000004</v>
      </c>
      <c r="U168" s="1">
        <v>151.114</v>
      </c>
      <c r="V168" s="1">
        <v>4984.7539999999999</v>
      </c>
      <c r="W168" s="1">
        <v>1414.6010000000001</v>
      </c>
      <c r="X168" s="1">
        <v>705.95399999999995</v>
      </c>
      <c r="Y168" s="1">
        <v>0</v>
      </c>
      <c r="Z168" s="3">
        <f t="shared" si="19"/>
        <v>10381.458000000001</v>
      </c>
      <c r="AA168" s="8"/>
    </row>
    <row r="169" spans="1:27" x14ac:dyDescent="0.2">
      <c r="A169">
        <v>2018</v>
      </c>
      <c r="B169" s="1">
        <v>15477180</v>
      </c>
      <c r="C169" s="1">
        <v>4667630</v>
      </c>
      <c r="D169" s="1">
        <v>909820</v>
      </c>
      <c r="E169" s="1">
        <v>28297970</v>
      </c>
      <c r="F169" s="1">
        <v>11150420</v>
      </c>
      <c r="G169" s="1">
        <v>3832650</v>
      </c>
      <c r="H169" s="1">
        <v>0</v>
      </c>
      <c r="I169" s="3">
        <f t="shared" si="18"/>
        <v>64335670</v>
      </c>
      <c r="K169" s="1">
        <v>2806.9929999999999</v>
      </c>
      <c r="L169" s="1">
        <v>899.56500000000005</v>
      </c>
      <c r="M169" s="1">
        <v>167.08699999999999</v>
      </c>
      <c r="N169" s="1">
        <v>5196.9089999999997</v>
      </c>
      <c r="O169" s="1">
        <v>1467.463</v>
      </c>
      <c r="P169" s="1">
        <v>796.20899999999995</v>
      </c>
      <c r="Q169" s="1">
        <v>0</v>
      </c>
      <c r="S169" s="1">
        <v>2403.6260000000002</v>
      </c>
      <c r="T169" s="1">
        <v>750.36800000000005</v>
      </c>
      <c r="U169" s="1">
        <v>151.64699999999999</v>
      </c>
      <c r="V169" s="1">
        <v>5075.607</v>
      </c>
      <c r="W169" s="1">
        <v>1431.0309999999999</v>
      </c>
      <c r="X169" s="1">
        <v>709.82799999999997</v>
      </c>
      <c r="Y169" s="1">
        <v>0</v>
      </c>
      <c r="Z169" s="3">
        <f t="shared" si="19"/>
        <v>10522.106999999998</v>
      </c>
      <c r="AA169" s="8"/>
    </row>
    <row r="170" spans="1:27" x14ac:dyDescent="0.2">
      <c r="A170">
        <v>2019</v>
      </c>
      <c r="B170" s="1">
        <v>15626100</v>
      </c>
      <c r="C170" s="1">
        <v>4700270</v>
      </c>
      <c r="D170" s="1">
        <v>912960</v>
      </c>
      <c r="E170" s="1">
        <v>28789180</v>
      </c>
      <c r="F170" s="1">
        <v>11210330</v>
      </c>
      <c r="G170" s="1">
        <v>3860270</v>
      </c>
      <c r="H170" s="1">
        <v>0</v>
      </c>
      <c r="I170" s="3">
        <f t="shared" si="18"/>
        <v>65099110</v>
      </c>
      <c r="K170" s="1">
        <v>2836.43</v>
      </c>
      <c r="L170" s="1">
        <v>904.64300000000003</v>
      </c>
      <c r="M170" s="1">
        <v>167.47</v>
      </c>
      <c r="N170" s="1">
        <v>5277.1319999999996</v>
      </c>
      <c r="O170" s="1">
        <v>1475.345</v>
      </c>
      <c r="P170" s="1">
        <v>801.77</v>
      </c>
      <c r="Q170" s="1">
        <v>0</v>
      </c>
      <c r="S170" s="1">
        <v>2425.6120000000001</v>
      </c>
      <c r="T170" s="1">
        <v>751.97500000000002</v>
      </c>
      <c r="U170" s="1">
        <v>152.12</v>
      </c>
      <c r="V170" s="1">
        <v>5152.7640000000001</v>
      </c>
      <c r="W170" s="1">
        <v>1438.9739999999999</v>
      </c>
      <c r="X170" s="1">
        <v>713.101</v>
      </c>
      <c r="Y170" s="1">
        <v>0</v>
      </c>
      <c r="Z170" s="3">
        <f t="shared" si="19"/>
        <v>10634.546</v>
      </c>
      <c r="AA170" s="8"/>
    </row>
    <row r="171" spans="1:27" x14ac:dyDescent="0.2">
      <c r="A171">
        <v>2020</v>
      </c>
      <c r="B171" s="1">
        <v>15751620</v>
      </c>
      <c r="C171" s="1">
        <v>4731330</v>
      </c>
      <c r="D171" s="1">
        <v>914010</v>
      </c>
      <c r="E171" s="1">
        <v>29245590</v>
      </c>
      <c r="F171" s="1">
        <v>11352800</v>
      </c>
      <c r="G171" s="1">
        <v>3886800</v>
      </c>
      <c r="H171" s="1">
        <v>0</v>
      </c>
      <c r="I171" s="3">
        <f t="shared" si="18"/>
        <v>65882150</v>
      </c>
      <c r="K171" s="1">
        <v>2854.9769999999999</v>
      </c>
      <c r="L171" s="1">
        <v>908.90099999999995</v>
      </c>
      <c r="M171" s="1">
        <v>167.715</v>
      </c>
      <c r="N171" s="1">
        <v>5350.6120000000001</v>
      </c>
      <c r="O171" s="1">
        <v>1486.249</v>
      </c>
      <c r="P171" s="1">
        <v>806.15599999999995</v>
      </c>
      <c r="Q171" s="1">
        <v>0</v>
      </c>
      <c r="S171" s="1">
        <v>2451.2289999999998</v>
      </c>
      <c r="T171" s="1">
        <v>757.81500000000005</v>
      </c>
      <c r="U171" s="1">
        <v>150.67699999999999</v>
      </c>
      <c r="V171" s="1">
        <v>5233.5590000000002</v>
      </c>
      <c r="W171" s="1">
        <v>1453.4490000000001</v>
      </c>
      <c r="X171" s="1">
        <v>708.23699999999997</v>
      </c>
      <c r="Y171" s="1">
        <v>0</v>
      </c>
      <c r="Z171" s="3">
        <f t="shared" si="19"/>
        <v>10754.966</v>
      </c>
      <c r="AA171" s="8"/>
    </row>
    <row r="172" spans="1:27" x14ac:dyDescent="0.2">
      <c r="A172">
        <v>2021</v>
      </c>
      <c r="B172" s="1">
        <v>15808060</v>
      </c>
      <c r="C172" s="1">
        <v>4736960</v>
      </c>
      <c r="D172" s="1">
        <v>912370</v>
      </c>
      <c r="E172" s="1">
        <v>29595670</v>
      </c>
      <c r="F172" s="1">
        <v>11358260</v>
      </c>
      <c r="G172" s="1">
        <v>3906570</v>
      </c>
      <c r="H172" s="1">
        <v>0</v>
      </c>
      <c r="I172" s="3">
        <f t="shared" si="18"/>
        <v>66317890</v>
      </c>
      <c r="K172" s="1">
        <v>2875.6680000000001</v>
      </c>
      <c r="L172" s="1">
        <v>912.82899999999995</v>
      </c>
      <c r="M172" s="1">
        <v>168.06100000000001</v>
      </c>
      <c r="N172" s="1">
        <v>5431.5450000000001</v>
      </c>
      <c r="O172" s="1">
        <v>1489.9190000000001</v>
      </c>
      <c r="P172" s="1">
        <v>810.62400000000002</v>
      </c>
      <c r="Q172" s="1">
        <v>0</v>
      </c>
      <c r="S172" s="1">
        <v>2471.6460000000002</v>
      </c>
      <c r="T172" s="1">
        <v>761.31600000000003</v>
      </c>
      <c r="U172" s="1">
        <v>151.755</v>
      </c>
      <c r="V172" s="1">
        <v>5313.0389999999998</v>
      </c>
      <c r="W172" s="1">
        <v>1456.0840000000001</v>
      </c>
      <c r="X172" s="1">
        <v>721.81899999999996</v>
      </c>
      <c r="Y172" s="1">
        <v>0</v>
      </c>
      <c r="Z172" s="3">
        <f t="shared" si="19"/>
        <v>10875.659000000001</v>
      </c>
      <c r="AA172" s="8"/>
    </row>
    <row r="173" spans="1:27" x14ac:dyDescent="0.2">
      <c r="A173">
        <v>2022</v>
      </c>
      <c r="B173" s="1">
        <v>15932470</v>
      </c>
      <c r="C173" s="1">
        <v>4759830</v>
      </c>
      <c r="D173" s="1">
        <v>914420</v>
      </c>
      <c r="E173" s="1">
        <v>30038620</v>
      </c>
      <c r="F173" s="1">
        <v>11459580</v>
      </c>
      <c r="G173" s="1">
        <v>3933520</v>
      </c>
      <c r="H173" s="1">
        <v>0</v>
      </c>
      <c r="I173" s="3">
        <f t="shared" si="18"/>
        <v>67038440</v>
      </c>
      <c r="K173" s="1">
        <v>2902.57</v>
      </c>
      <c r="L173" s="1">
        <v>916.77300000000002</v>
      </c>
      <c r="M173" s="1">
        <v>168.42400000000001</v>
      </c>
      <c r="N173" s="1">
        <v>5512.5569999999998</v>
      </c>
      <c r="O173" s="1">
        <v>1500.838</v>
      </c>
      <c r="P173" s="1">
        <v>816.21600000000001</v>
      </c>
      <c r="Q173" s="1">
        <v>0</v>
      </c>
      <c r="S173" s="1">
        <v>2493.5839999999998</v>
      </c>
      <c r="T173" s="1">
        <v>765.38400000000001</v>
      </c>
      <c r="U173" s="1">
        <v>152.774</v>
      </c>
      <c r="V173" s="1">
        <v>5388.7250000000004</v>
      </c>
      <c r="W173" s="1">
        <v>1467.816</v>
      </c>
      <c r="X173" s="1">
        <v>727.46400000000006</v>
      </c>
      <c r="Y173" s="1">
        <v>0</v>
      </c>
      <c r="Z173" s="3">
        <f t="shared" si="19"/>
        <v>10995.747000000001</v>
      </c>
      <c r="AA173" s="8"/>
    </row>
    <row r="174" spans="1:27" x14ac:dyDescent="0.2">
      <c r="A174">
        <v>2023</v>
      </c>
      <c r="B174" s="1">
        <v>16087420</v>
      </c>
      <c r="C174" s="1">
        <v>4784020</v>
      </c>
      <c r="D174" s="1">
        <v>916660</v>
      </c>
      <c r="E174" s="1">
        <v>30491320</v>
      </c>
      <c r="F174" s="1">
        <v>11489280</v>
      </c>
      <c r="G174" s="1">
        <v>3962340</v>
      </c>
      <c r="H174" s="1">
        <v>0</v>
      </c>
      <c r="I174" s="3">
        <f t="shared" si="18"/>
        <v>67731040</v>
      </c>
      <c r="K174" s="1">
        <v>2930.837</v>
      </c>
      <c r="L174" s="1">
        <v>920.96100000000001</v>
      </c>
      <c r="M174" s="1">
        <v>168.797</v>
      </c>
      <c r="N174" s="1">
        <v>5587.7359999999999</v>
      </c>
      <c r="O174" s="1">
        <v>1507.2059999999999</v>
      </c>
      <c r="P174" s="1">
        <v>821.65</v>
      </c>
      <c r="Q174" s="1">
        <v>0</v>
      </c>
      <c r="S174" s="1">
        <v>2517.13</v>
      </c>
      <c r="T174" s="1">
        <v>769.16700000000003</v>
      </c>
      <c r="U174" s="1">
        <v>153.602</v>
      </c>
      <c r="V174" s="1">
        <v>5461.6750000000002</v>
      </c>
      <c r="W174" s="1">
        <v>1471.7660000000001</v>
      </c>
      <c r="X174" s="1">
        <v>732.09100000000001</v>
      </c>
      <c r="Y174" s="1">
        <v>0</v>
      </c>
      <c r="Z174" s="3">
        <f t="shared" si="19"/>
        <v>11105.431</v>
      </c>
      <c r="AA174" s="8"/>
    </row>
    <row r="175" spans="1:27" x14ac:dyDescent="0.2">
      <c r="A175">
        <v>2024</v>
      </c>
      <c r="B175" s="1">
        <v>16271900</v>
      </c>
      <c r="C175" s="1">
        <v>4822220</v>
      </c>
      <c r="D175" s="1">
        <v>921460</v>
      </c>
      <c r="E175" s="1">
        <v>31023270</v>
      </c>
      <c r="F175" s="1">
        <v>11620590</v>
      </c>
      <c r="G175" s="1">
        <v>3997280</v>
      </c>
      <c r="H175" s="1">
        <v>0</v>
      </c>
      <c r="I175" s="3">
        <f t="shared" si="18"/>
        <v>68656720</v>
      </c>
      <c r="K175" s="1">
        <v>2959.7</v>
      </c>
      <c r="L175" s="1">
        <v>925.06399999999996</v>
      </c>
      <c r="M175" s="1">
        <v>169.13499999999999</v>
      </c>
      <c r="N175" s="1">
        <v>5670.9129999999996</v>
      </c>
      <c r="O175" s="1">
        <v>1515.3920000000001</v>
      </c>
      <c r="P175" s="1">
        <v>827.95</v>
      </c>
      <c r="Q175" s="1">
        <v>0</v>
      </c>
      <c r="S175" s="1">
        <v>2535.9430000000002</v>
      </c>
      <c r="T175" s="1">
        <v>773.02</v>
      </c>
      <c r="U175" s="1">
        <v>154.078</v>
      </c>
      <c r="V175" s="1">
        <v>5540.3379999999997</v>
      </c>
      <c r="W175" s="1">
        <v>1485.588</v>
      </c>
      <c r="X175" s="1">
        <v>735.34</v>
      </c>
      <c r="Y175" s="1">
        <v>0</v>
      </c>
      <c r="Z175" s="3">
        <f t="shared" si="19"/>
        <v>11224.307000000001</v>
      </c>
      <c r="AA175" s="8"/>
    </row>
    <row r="176" spans="1:27" ht="13.5" thickBot="1" x14ac:dyDescent="0.25">
      <c r="S176" s="1"/>
      <c r="T176" s="9"/>
      <c r="U176" s="1"/>
      <c r="V176" s="1"/>
      <c r="W176" s="1"/>
      <c r="X176" s="1"/>
      <c r="Y176" s="1"/>
      <c r="Z176" s="3"/>
    </row>
    <row r="177" spans="1:27" s="24" customFormat="1" ht="16.5" thickBot="1" x14ac:dyDescent="0.3">
      <c r="A177" s="66" t="s">
        <v>89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8"/>
    </row>
    <row r="178" spans="1:27" ht="13.5" thickBot="1" x14ac:dyDescent="0.25"/>
    <row r="179" spans="1:27" ht="13.5" thickBot="1" x14ac:dyDescent="0.25">
      <c r="A179" s="4"/>
      <c r="B179" s="57" t="s">
        <v>25</v>
      </c>
      <c r="C179" s="58"/>
      <c r="D179" s="58"/>
      <c r="E179" s="58"/>
      <c r="F179" s="58"/>
      <c r="G179" s="58"/>
      <c r="H179" s="58"/>
      <c r="I179" s="59"/>
      <c r="J179" s="4"/>
      <c r="K179" s="48" t="s">
        <v>31</v>
      </c>
      <c r="L179" s="49"/>
      <c r="M179" s="49"/>
      <c r="N179" s="49"/>
      <c r="O179" s="49"/>
      <c r="P179" s="49"/>
      <c r="Q179" s="50"/>
      <c r="R179" s="4"/>
      <c r="S179" s="51" t="s">
        <v>24</v>
      </c>
      <c r="T179" s="52"/>
      <c r="U179" s="52"/>
      <c r="V179" s="52"/>
      <c r="W179" s="52"/>
      <c r="X179" s="52"/>
      <c r="Y179" s="52"/>
      <c r="Z179" s="53"/>
    </row>
    <row r="180" spans="1:27" x14ac:dyDescent="0.2">
      <c r="A180" s="7" t="s">
        <v>6</v>
      </c>
      <c r="B180" s="6" t="s">
        <v>0</v>
      </c>
      <c r="C180" s="6" t="s">
        <v>1</v>
      </c>
      <c r="D180" s="6" t="s">
        <v>2</v>
      </c>
      <c r="E180" s="6" t="s">
        <v>3</v>
      </c>
      <c r="F180" s="6" t="s">
        <v>4</v>
      </c>
      <c r="G180" s="6" t="s">
        <v>5</v>
      </c>
      <c r="H180" s="6" t="s">
        <v>8</v>
      </c>
      <c r="I180" s="6" t="s">
        <v>7</v>
      </c>
      <c r="J180" s="7"/>
      <c r="K180" s="6" t="s">
        <v>0</v>
      </c>
      <c r="L180" s="6" t="s">
        <v>1</v>
      </c>
      <c r="M180" s="6" t="s">
        <v>2</v>
      </c>
      <c r="N180" s="6" t="s">
        <v>3</v>
      </c>
      <c r="O180" s="6" t="s">
        <v>4</v>
      </c>
      <c r="P180" s="6" t="s">
        <v>5</v>
      </c>
      <c r="Q180" s="6" t="s">
        <v>8</v>
      </c>
      <c r="R180" s="7"/>
      <c r="S180" s="6" t="s">
        <v>0</v>
      </c>
      <c r="T180" s="6" t="s">
        <v>1</v>
      </c>
      <c r="U180" s="6" t="s">
        <v>2</v>
      </c>
      <c r="V180" s="6" t="s">
        <v>3</v>
      </c>
      <c r="W180" s="6" t="s">
        <v>4</v>
      </c>
      <c r="X180" s="6" t="s">
        <v>5</v>
      </c>
      <c r="Y180" s="6" t="s">
        <v>8</v>
      </c>
      <c r="Z180" s="6" t="s">
        <v>7</v>
      </c>
    </row>
    <row r="181" spans="1:27" x14ac:dyDescent="0.2">
      <c r="A181">
        <v>2015</v>
      </c>
      <c r="B181" s="1">
        <v>14695500</v>
      </c>
      <c r="C181" s="1">
        <v>4539850</v>
      </c>
      <c r="D181" s="1">
        <v>872650</v>
      </c>
      <c r="E181" s="1">
        <v>26256600</v>
      </c>
      <c r="F181" s="1">
        <v>10221770</v>
      </c>
      <c r="G181" s="1">
        <v>3751300</v>
      </c>
      <c r="H181" s="1">
        <v>2263370</v>
      </c>
      <c r="I181" s="3">
        <v>62601040</v>
      </c>
      <c r="K181" s="1">
        <v>2655.8440000000001</v>
      </c>
      <c r="L181" s="1">
        <v>877.23800000000006</v>
      </c>
      <c r="M181" s="1">
        <v>161.345</v>
      </c>
      <c r="N181" s="1">
        <v>4908.8230000000003</v>
      </c>
      <c r="O181" s="1">
        <v>1367.0540000000001</v>
      </c>
      <c r="P181" s="1">
        <v>781.45399999999995</v>
      </c>
      <c r="Q181" s="1">
        <v>472.77499999999998</v>
      </c>
      <c r="S181" s="1">
        <v>2300.1039999999998</v>
      </c>
      <c r="T181" s="1">
        <v>732.62300000000005</v>
      </c>
      <c r="U181" s="1">
        <v>146.886</v>
      </c>
      <c r="V181" s="1">
        <v>4788.0619999999999</v>
      </c>
      <c r="W181" s="1">
        <v>1334.499</v>
      </c>
      <c r="X181" s="1">
        <v>706.91800000000001</v>
      </c>
      <c r="Y181" s="1">
        <v>331.25599999999997</v>
      </c>
      <c r="Z181" s="1">
        <v>10340.348</v>
      </c>
      <c r="AA181" s="8"/>
    </row>
    <row r="182" spans="1:27" x14ac:dyDescent="0.2">
      <c r="A182">
        <v>2016</v>
      </c>
      <c r="B182" s="1">
        <v>15014030</v>
      </c>
      <c r="C182" s="1">
        <v>4646490</v>
      </c>
      <c r="D182" s="1">
        <v>886320</v>
      </c>
      <c r="E182" s="1">
        <v>27016620</v>
      </c>
      <c r="F182" s="1">
        <v>10307600</v>
      </c>
      <c r="G182" s="1">
        <v>3799710</v>
      </c>
      <c r="H182" s="1">
        <v>1153030</v>
      </c>
      <c r="I182" s="3">
        <v>62823800</v>
      </c>
      <c r="K182" s="1">
        <v>2688.944</v>
      </c>
      <c r="L182" s="1">
        <v>882.58100000000002</v>
      </c>
      <c r="M182" s="1">
        <v>161.91499999999999</v>
      </c>
      <c r="N182" s="1">
        <v>5025.799</v>
      </c>
      <c r="O182" s="1">
        <v>1376.4280000000001</v>
      </c>
      <c r="P182" s="1">
        <v>786.62300000000005</v>
      </c>
      <c r="Q182" s="1">
        <v>439.613</v>
      </c>
      <c r="S182" s="1">
        <v>2321.3409999999999</v>
      </c>
      <c r="T182" s="1">
        <v>738.23</v>
      </c>
      <c r="U182" s="1">
        <v>146.49299999999999</v>
      </c>
      <c r="V182" s="1">
        <v>4902.1540000000005</v>
      </c>
      <c r="W182" s="1">
        <v>1340.981</v>
      </c>
      <c r="X182" s="1">
        <v>719.63599999999997</v>
      </c>
      <c r="Y182" s="1">
        <v>0</v>
      </c>
      <c r="Z182" s="1">
        <v>10168.834999999999</v>
      </c>
      <c r="AA182" s="8"/>
    </row>
    <row r="183" spans="1:27" x14ac:dyDescent="0.2">
      <c r="A183">
        <v>2017</v>
      </c>
      <c r="B183" s="1">
        <v>14887440</v>
      </c>
      <c r="C183" s="1">
        <v>4674780</v>
      </c>
      <c r="D183" s="1">
        <v>886470</v>
      </c>
      <c r="E183" s="1">
        <v>27582840</v>
      </c>
      <c r="F183" s="1">
        <v>10452080</v>
      </c>
      <c r="G183" s="1">
        <v>3785490</v>
      </c>
      <c r="H183" s="1">
        <v>0</v>
      </c>
      <c r="I183" s="3">
        <v>62269100</v>
      </c>
      <c r="K183" s="1">
        <v>2681.3409999999999</v>
      </c>
      <c r="L183" s="1">
        <v>887.85</v>
      </c>
      <c r="M183" s="1">
        <v>162.17599999999999</v>
      </c>
      <c r="N183" s="1">
        <v>5132.7280000000001</v>
      </c>
      <c r="O183" s="1">
        <v>1391.32</v>
      </c>
      <c r="P183" s="1">
        <v>790.93100000000004</v>
      </c>
      <c r="Q183" s="1">
        <v>0</v>
      </c>
      <c r="S183" s="1">
        <v>2307.8980000000001</v>
      </c>
      <c r="T183" s="1">
        <v>743.36599999999999</v>
      </c>
      <c r="U183" s="1">
        <v>147.66900000000001</v>
      </c>
      <c r="V183" s="1">
        <v>5005.1030000000001</v>
      </c>
      <c r="W183" s="1">
        <v>1356.7850000000001</v>
      </c>
      <c r="X183" s="1">
        <v>722.226</v>
      </c>
      <c r="Y183" s="1">
        <v>0</v>
      </c>
      <c r="Z183" s="1">
        <v>10283.047</v>
      </c>
      <c r="AA183" s="8"/>
    </row>
    <row r="184" spans="1:27" x14ac:dyDescent="0.2">
      <c r="A184">
        <v>2018</v>
      </c>
      <c r="B184" s="1">
        <v>15141100</v>
      </c>
      <c r="C184" s="1">
        <v>4711340</v>
      </c>
      <c r="D184" s="1">
        <v>887990</v>
      </c>
      <c r="E184" s="1">
        <v>28233440</v>
      </c>
      <c r="F184" s="1">
        <v>10600520</v>
      </c>
      <c r="G184" s="1">
        <v>3807670</v>
      </c>
      <c r="H184" s="1">
        <v>0</v>
      </c>
      <c r="I184" s="3">
        <v>63382060</v>
      </c>
      <c r="K184" s="1">
        <v>2724.105</v>
      </c>
      <c r="L184" s="1">
        <v>892.47500000000002</v>
      </c>
      <c r="M184" s="1">
        <v>162.375</v>
      </c>
      <c r="N184" s="1">
        <v>5266.4660000000003</v>
      </c>
      <c r="O184" s="1">
        <v>1406.2370000000001</v>
      </c>
      <c r="P184" s="1">
        <v>795.30200000000002</v>
      </c>
      <c r="Q184" s="1">
        <v>0</v>
      </c>
      <c r="S184" s="1">
        <v>2337.4090000000001</v>
      </c>
      <c r="T184" s="1">
        <v>749.58699999999999</v>
      </c>
      <c r="U184" s="1">
        <v>147.566</v>
      </c>
      <c r="V184" s="1">
        <v>5136.0320000000002</v>
      </c>
      <c r="W184" s="1">
        <v>1372.8430000000001</v>
      </c>
      <c r="X184" s="1">
        <v>725.96199999999999</v>
      </c>
      <c r="Y184" s="1">
        <v>0</v>
      </c>
      <c r="Z184" s="1">
        <v>10469.398999999999</v>
      </c>
      <c r="AA184" s="8"/>
    </row>
    <row r="185" spans="1:27" x14ac:dyDescent="0.2">
      <c r="A185">
        <v>2019</v>
      </c>
      <c r="B185" s="1">
        <v>15296850</v>
      </c>
      <c r="C185" s="1">
        <v>4747760</v>
      </c>
      <c r="D185" s="1">
        <v>888810</v>
      </c>
      <c r="E185" s="1">
        <v>28870840</v>
      </c>
      <c r="F185" s="1">
        <v>10747290</v>
      </c>
      <c r="G185" s="1">
        <v>3830670</v>
      </c>
      <c r="H185" s="1">
        <v>0</v>
      </c>
      <c r="I185" s="3">
        <v>64382220</v>
      </c>
      <c r="K185" s="1">
        <v>2747.77</v>
      </c>
      <c r="L185" s="1">
        <v>896.71799999999996</v>
      </c>
      <c r="M185" s="1">
        <v>162.52699999999999</v>
      </c>
      <c r="N185" s="1">
        <v>5375.799</v>
      </c>
      <c r="O185" s="1">
        <v>1419.3779999999999</v>
      </c>
      <c r="P185" s="1">
        <v>799.90599999999995</v>
      </c>
      <c r="Q185" s="1">
        <v>0</v>
      </c>
      <c r="S185" s="1">
        <v>2354.7139999999999</v>
      </c>
      <c r="T185" s="1">
        <v>753.86400000000003</v>
      </c>
      <c r="U185" s="1">
        <v>147.86600000000001</v>
      </c>
      <c r="V185" s="1">
        <v>5241.4369999999999</v>
      </c>
      <c r="W185" s="1">
        <v>1388.732</v>
      </c>
      <c r="X185" s="1">
        <v>729.10799999999995</v>
      </c>
      <c r="Y185" s="1">
        <v>0</v>
      </c>
      <c r="Z185" s="1">
        <v>10615.721</v>
      </c>
      <c r="AA185" s="8"/>
    </row>
    <row r="186" spans="1:27" x14ac:dyDescent="0.2">
      <c r="A186">
        <v>2020</v>
      </c>
      <c r="B186" s="1">
        <v>15381210</v>
      </c>
      <c r="C186" s="1">
        <v>4778170</v>
      </c>
      <c r="D186" s="1">
        <v>888290</v>
      </c>
      <c r="E186" s="1">
        <v>29396530</v>
      </c>
      <c r="F186" s="1">
        <v>10792690</v>
      </c>
      <c r="G186" s="1">
        <v>3846400</v>
      </c>
      <c r="H186" s="1">
        <v>0</v>
      </c>
      <c r="I186" s="3">
        <v>65083290</v>
      </c>
      <c r="K186" s="1">
        <v>2753.2890000000002</v>
      </c>
      <c r="L186" s="1">
        <v>900.19</v>
      </c>
      <c r="M186" s="1">
        <v>162.55099999999999</v>
      </c>
      <c r="N186" s="1">
        <v>5456.53</v>
      </c>
      <c r="O186" s="1">
        <v>1420.807</v>
      </c>
      <c r="P186" s="1">
        <v>802.29600000000005</v>
      </c>
      <c r="Q186" s="1">
        <v>0</v>
      </c>
      <c r="S186" s="1">
        <v>2369.9160000000002</v>
      </c>
      <c r="T186" s="1">
        <v>759.94600000000003</v>
      </c>
      <c r="U186" s="1">
        <v>145.82900000000001</v>
      </c>
      <c r="V186" s="1">
        <v>5328.8639999999996</v>
      </c>
      <c r="W186" s="1">
        <v>1393.2280000000001</v>
      </c>
      <c r="X186" s="1">
        <v>724.56700000000001</v>
      </c>
      <c r="Y186" s="1">
        <v>0</v>
      </c>
      <c r="Z186" s="1">
        <v>10722.35</v>
      </c>
      <c r="AA186" s="8"/>
    </row>
    <row r="187" spans="1:27" x14ac:dyDescent="0.2">
      <c r="A187">
        <v>2021</v>
      </c>
      <c r="B187" s="1">
        <v>15430830</v>
      </c>
      <c r="C187" s="1">
        <v>4790040</v>
      </c>
      <c r="D187" s="1">
        <v>884960</v>
      </c>
      <c r="E187" s="1">
        <v>29793050</v>
      </c>
      <c r="F187" s="1">
        <v>10813630</v>
      </c>
      <c r="G187" s="1">
        <v>3860560</v>
      </c>
      <c r="H187" s="1">
        <v>0</v>
      </c>
      <c r="I187" s="3">
        <v>65573070</v>
      </c>
      <c r="K187" s="1">
        <v>2766.2689999999998</v>
      </c>
      <c r="L187" s="1">
        <v>903.56700000000001</v>
      </c>
      <c r="M187" s="1">
        <v>162.529</v>
      </c>
      <c r="N187" s="1">
        <v>5544.8860000000004</v>
      </c>
      <c r="O187" s="1">
        <v>1425.356</v>
      </c>
      <c r="P187" s="1">
        <v>805.75400000000002</v>
      </c>
      <c r="Q187" s="1">
        <v>0</v>
      </c>
      <c r="S187" s="1">
        <v>2383.1930000000002</v>
      </c>
      <c r="T187" s="1">
        <v>764.40099999999995</v>
      </c>
      <c r="U187" s="1">
        <v>146.381</v>
      </c>
      <c r="V187" s="1">
        <v>5415.7089999999998</v>
      </c>
      <c r="W187" s="1">
        <v>1396.5129999999999</v>
      </c>
      <c r="X187" s="1">
        <v>735.45299999999997</v>
      </c>
      <c r="Y187" s="1">
        <v>0</v>
      </c>
      <c r="Z187" s="1">
        <v>10841.65</v>
      </c>
      <c r="AA187" s="8"/>
    </row>
    <row r="188" spans="1:27" x14ac:dyDescent="0.2">
      <c r="A188">
        <v>2022</v>
      </c>
      <c r="B188" s="1">
        <v>15541110</v>
      </c>
      <c r="C188" s="1">
        <v>4815390</v>
      </c>
      <c r="D188" s="1">
        <v>884400</v>
      </c>
      <c r="E188" s="1">
        <v>30271260</v>
      </c>
      <c r="F188" s="1">
        <v>10842830</v>
      </c>
      <c r="G188" s="1">
        <v>3883120</v>
      </c>
      <c r="H188" s="1">
        <v>0</v>
      </c>
      <c r="I188" s="3">
        <v>66238110</v>
      </c>
      <c r="K188" s="1">
        <v>2784.4009999999998</v>
      </c>
      <c r="L188" s="1">
        <v>906.92600000000004</v>
      </c>
      <c r="M188" s="1">
        <v>162.51599999999999</v>
      </c>
      <c r="N188" s="1">
        <v>5630.2759999999998</v>
      </c>
      <c r="O188" s="1">
        <v>1429.0429999999999</v>
      </c>
      <c r="P188" s="1">
        <v>810.62099999999998</v>
      </c>
      <c r="Q188" s="1">
        <v>0</v>
      </c>
      <c r="S188" s="1">
        <v>2397.5500000000002</v>
      </c>
      <c r="T188" s="1">
        <v>768.95699999999999</v>
      </c>
      <c r="U188" s="1">
        <v>146.661</v>
      </c>
      <c r="V188" s="1">
        <v>5496.3</v>
      </c>
      <c r="W188" s="1">
        <v>1400.1790000000001</v>
      </c>
      <c r="X188" s="1">
        <v>740.101</v>
      </c>
      <c r="Y188" s="1">
        <v>0</v>
      </c>
      <c r="Z188" s="1">
        <v>10949.748</v>
      </c>
      <c r="AA188" s="8"/>
    </row>
    <row r="189" spans="1:27" x14ac:dyDescent="0.2">
      <c r="A189">
        <v>2023</v>
      </c>
      <c r="B189" s="1">
        <v>15669790</v>
      </c>
      <c r="C189" s="1">
        <v>4840560</v>
      </c>
      <c r="D189" s="1">
        <v>881130</v>
      </c>
      <c r="E189" s="1">
        <v>30749720</v>
      </c>
      <c r="F189" s="1">
        <v>10855290</v>
      </c>
      <c r="G189" s="1">
        <v>3907730</v>
      </c>
      <c r="H189" s="1">
        <v>0</v>
      </c>
      <c r="I189" s="3">
        <v>66904220</v>
      </c>
      <c r="K189" s="1">
        <v>2802.3939999999998</v>
      </c>
      <c r="L189" s="1">
        <v>910.22</v>
      </c>
      <c r="M189" s="1">
        <v>162.387</v>
      </c>
      <c r="N189" s="1">
        <v>5708.9089999999997</v>
      </c>
      <c r="O189" s="1">
        <v>1432.8219999999999</v>
      </c>
      <c r="P189" s="1">
        <v>815.41499999999996</v>
      </c>
      <c r="Q189" s="1">
        <v>0</v>
      </c>
      <c r="S189" s="1">
        <v>2412.067</v>
      </c>
      <c r="T189" s="1">
        <v>773.19200000000001</v>
      </c>
      <c r="U189" s="1">
        <v>146.751</v>
      </c>
      <c r="V189" s="1">
        <v>5572.1670000000004</v>
      </c>
      <c r="W189" s="1">
        <v>1401.3979999999999</v>
      </c>
      <c r="X189" s="1">
        <v>743.96799999999996</v>
      </c>
      <c r="Y189" s="1">
        <v>0</v>
      </c>
      <c r="Z189" s="1">
        <v>11049.543</v>
      </c>
      <c r="AA189" s="8"/>
    </row>
    <row r="190" spans="1:27" x14ac:dyDescent="0.2">
      <c r="A190">
        <v>2024</v>
      </c>
      <c r="B190" s="1">
        <v>15845110</v>
      </c>
      <c r="C190" s="1">
        <v>4879020</v>
      </c>
      <c r="D190" s="1">
        <v>877620</v>
      </c>
      <c r="E190" s="1">
        <v>31297210</v>
      </c>
      <c r="F190" s="1">
        <v>10924170</v>
      </c>
      <c r="G190" s="1">
        <v>3937730</v>
      </c>
      <c r="H190" s="1">
        <v>0</v>
      </c>
      <c r="I190" s="3">
        <v>67760860</v>
      </c>
      <c r="K190" s="1">
        <v>2822.8049999999998</v>
      </c>
      <c r="L190" s="1">
        <v>913.10900000000004</v>
      </c>
      <c r="M190" s="1">
        <v>162.11000000000001</v>
      </c>
      <c r="N190" s="1">
        <v>5795.4089999999997</v>
      </c>
      <c r="O190" s="1">
        <v>1435.2360000000001</v>
      </c>
      <c r="P190" s="1">
        <v>821.04100000000005</v>
      </c>
      <c r="Q190" s="1">
        <v>0</v>
      </c>
      <c r="S190" s="1">
        <v>2423.759</v>
      </c>
      <c r="T190" s="1">
        <v>777.26700000000005</v>
      </c>
      <c r="U190" s="1">
        <v>145.06</v>
      </c>
      <c r="V190" s="1">
        <v>5652.99</v>
      </c>
      <c r="W190" s="1">
        <v>1408.5440000000001</v>
      </c>
      <c r="X190" s="1">
        <v>746.94500000000005</v>
      </c>
      <c r="Y190" s="1">
        <v>0</v>
      </c>
      <c r="Z190" s="1">
        <v>11154.565000000001</v>
      </c>
      <c r="AA190" s="8"/>
    </row>
    <row r="191" spans="1:27" x14ac:dyDescent="0.2">
      <c r="A191">
        <v>2025</v>
      </c>
      <c r="B191" s="1">
        <v>15932580</v>
      </c>
      <c r="C191" s="1">
        <v>4889490</v>
      </c>
      <c r="D191" s="1">
        <v>867400</v>
      </c>
      <c r="E191" s="1">
        <v>31676530</v>
      </c>
      <c r="F191" s="1">
        <v>10915490</v>
      </c>
      <c r="G191" s="1">
        <v>3955200</v>
      </c>
      <c r="H191" s="1">
        <v>0</v>
      </c>
      <c r="I191" s="3">
        <v>68236690</v>
      </c>
      <c r="K191" s="1">
        <v>2842.0059999999999</v>
      </c>
      <c r="L191" s="1">
        <v>916.23599999999999</v>
      </c>
      <c r="M191" s="1">
        <v>161.82599999999999</v>
      </c>
      <c r="N191" s="1">
        <v>5877.1409999999996</v>
      </c>
      <c r="O191" s="1">
        <v>1438.404</v>
      </c>
      <c r="P191" s="1">
        <v>825.66</v>
      </c>
      <c r="Q191" s="1">
        <v>0</v>
      </c>
      <c r="S191" s="1">
        <v>2448.2750000000001</v>
      </c>
      <c r="T191" s="1">
        <v>784.26199999999994</v>
      </c>
      <c r="U191" s="1">
        <v>140.428</v>
      </c>
      <c r="V191" s="1">
        <v>5740.4340000000002</v>
      </c>
      <c r="W191" s="1">
        <v>1409.1579999999999</v>
      </c>
      <c r="X191" s="1">
        <v>730.00199999999995</v>
      </c>
      <c r="Y191" s="1">
        <v>0</v>
      </c>
      <c r="Z191" s="1">
        <v>11252.558999999999</v>
      </c>
      <c r="AA191" s="8"/>
    </row>
    <row r="192" spans="1:27" ht="13.5" thickBot="1" x14ac:dyDescent="0.25">
      <c r="S192" s="1"/>
      <c r="T192" s="9"/>
      <c r="U192" s="1"/>
      <c r="V192" s="1"/>
      <c r="W192" s="1"/>
      <c r="X192" s="1"/>
      <c r="Y192" s="1"/>
      <c r="Z192" s="3"/>
    </row>
    <row r="193" spans="1:26" ht="16.5" thickBot="1" x14ac:dyDescent="0.3">
      <c r="A193" s="54" t="s">
        <v>92</v>
      </c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6"/>
    </row>
    <row r="194" spans="1:26" ht="13.5" thickBot="1" x14ac:dyDescent="0.25"/>
    <row r="195" spans="1:26" ht="13.5" thickBot="1" x14ac:dyDescent="0.25">
      <c r="A195" s="4"/>
      <c r="B195" s="57" t="s">
        <v>25</v>
      </c>
      <c r="C195" s="58"/>
      <c r="D195" s="58"/>
      <c r="E195" s="58"/>
      <c r="F195" s="58"/>
      <c r="G195" s="58"/>
      <c r="H195" s="58"/>
      <c r="I195" s="59"/>
      <c r="J195" s="4"/>
      <c r="K195" s="48" t="s">
        <v>31</v>
      </c>
      <c r="L195" s="49"/>
      <c r="M195" s="49"/>
      <c r="N195" s="49"/>
      <c r="O195" s="49"/>
      <c r="P195" s="49"/>
      <c r="Q195" s="50"/>
      <c r="R195" s="4"/>
      <c r="S195" s="51" t="s">
        <v>24</v>
      </c>
      <c r="T195" s="52"/>
      <c r="U195" s="52"/>
      <c r="V195" s="52"/>
      <c r="W195" s="52"/>
      <c r="X195" s="52"/>
      <c r="Y195" s="52"/>
      <c r="Z195" s="53"/>
    </row>
    <row r="196" spans="1:26" x14ac:dyDescent="0.2">
      <c r="A196" s="7" t="s">
        <v>6</v>
      </c>
      <c r="B196" s="6" t="s">
        <v>0</v>
      </c>
      <c r="C196" s="6" t="s">
        <v>1</v>
      </c>
      <c r="D196" s="6" t="s">
        <v>2</v>
      </c>
      <c r="E196" s="6" t="s">
        <v>3</v>
      </c>
      <c r="F196" s="6" t="s">
        <v>4</v>
      </c>
      <c r="G196" s="6" t="s">
        <v>5</v>
      </c>
      <c r="H196" s="6" t="s">
        <v>8</v>
      </c>
      <c r="I196" s="6" t="s">
        <v>7</v>
      </c>
      <c r="J196" s="7"/>
      <c r="K196" s="6" t="s">
        <v>0</v>
      </c>
      <c r="L196" s="6" t="s">
        <v>1</v>
      </c>
      <c r="M196" s="6" t="s">
        <v>2</v>
      </c>
      <c r="N196" s="6" t="s">
        <v>3</v>
      </c>
      <c r="O196" s="6" t="s">
        <v>4</v>
      </c>
      <c r="P196" s="6" t="s">
        <v>5</v>
      </c>
      <c r="Q196" s="6" t="s">
        <v>8</v>
      </c>
      <c r="R196" s="7"/>
      <c r="S196" s="6" t="s">
        <v>0</v>
      </c>
      <c r="T196" s="6" t="s">
        <v>1</v>
      </c>
      <c r="U196" s="6" t="s">
        <v>2</v>
      </c>
      <c r="V196" s="6" t="s">
        <v>3</v>
      </c>
      <c r="W196" s="6" t="s">
        <v>4</v>
      </c>
      <c r="X196" s="6" t="s">
        <v>5</v>
      </c>
      <c r="Y196" s="6" t="s">
        <v>8</v>
      </c>
      <c r="Z196" s="6" t="s">
        <v>7</v>
      </c>
    </row>
    <row r="197" spans="1:26" x14ac:dyDescent="0.2">
      <c r="A197">
        <v>2016</v>
      </c>
      <c r="B197" s="1">
        <v>14601720</v>
      </c>
      <c r="C197" s="1">
        <v>4395600</v>
      </c>
      <c r="D197" s="1">
        <v>903540</v>
      </c>
      <c r="E197" s="1">
        <v>26116900</v>
      </c>
      <c r="F197" s="1">
        <v>9815920</v>
      </c>
      <c r="G197" s="1">
        <v>3800530</v>
      </c>
      <c r="H197" s="1">
        <v>1153030</v>
      </c>
      <c r="I197" s="3">
        <v>60787240</v>
      </c>
      <c r="K197" s="1">
        <v>2641.3029999999999</v>
      </c>
      <c r="L197" s="1">
        <v>859.44200000000001</v>
      </c>
      <c r="M197" s="1">
        <v>165.99299999999999</v>
      </c>
      <c r="N197" s="1">
        <v>4923.9679999999998</v>
      </c>
      <c r="O197" s="1">
        <v>1300.4870000000001</v>
      </c>
      <c r="P197" s="1">
        <v>795.74199999999996</v>
      </c>
      <c r="Q197" s="1">
        <v>439.613</v>
      </c>
      <c r="S197" s="1">
        <v>2301.2779999999998</v>
      </c>
      <c r="T197" s="1">
        <v>714.62099999999998</v>
      </c>
      <c r="U197" s="1">
        <v>152.06800000000001</v>
      </c>
      <c r="V197" s="1">
        <v>4923.9679999999998</v>
      </c>
      <c r="W197" s="1">
        <v>1235.4359999999999</v>
      </c>
      <c r="X197" s="1">
        <v>726.61699999999996</v>
      </c>
      <c r="Y197" s="1">
        <v>0</v>
      </c>
      <c r="Z197" s="3">
        <v>10053.987999999999</v>
      </c>
    </row>
    <row r="198" spans="1:26" x14ac:dyDescent="0.2">
      <c r="A198">
        <v>2017</v>
      </c>
      <c r="B198" s="1">
        <v>14605160</v>
      </c>
      <c r="C198" s="1">
        <v>4458290</v>
      </c>
      <c r="D198" s="1">
        <v>905140</v>
      </c>
      <c r="E198" s="1">
        <v>26276610</v>
      </c>
      <c r="F198" s="1">
        <v>10004230</v>
      </c>
      <c r="G198" s="1">
        <v>3811970</v>
      </c>
      <c r="H198" s="1">
        <v>0</v>
      </c>
      <c r="I198" s="3">
        <v>60061400</v>
      </c>
      <c r="K198" s="1">
        <v>2697.2730000000001</v>
      </c>
      <c r="L198" s="1">
        <v>857.94899999999996</v>
      </c>
      <c r="M198" s="1">
        <v>166.19</v>
      </c>
      <c r="N198" s="1">
        <v>5025.1289999999999</v>
      </c>
      <c r="O198" s="1">
        <v>1316.9580000000001</v>
      </c>
      <c r="P198" s="1">
        <v>803.577</v>
      </c>
      <c r="Q198" s="1">
        <v>0</v>
      </c>
      <c r="S198" s="1">
        <v>2284.7080000000001</v>
      </c>
      <c r="T198" s="1">
        <v>717.95699999999999</v>
      </c>
      <c r="U198" s="1">
        <v>151.29300000000001</v>
      </c>
      <c r="V198" s="1">
        <v>5011.7520000000004</v>
      </c>
      <c r="W198" s="1">
        <v>1245.655</v>
      </c>
      <c r="X198" s="1">
        <v>718.52</v>
      </c>
      <c r="Y198" s="1">
        <v>0</v>
      </c>
      <c r="Z198" s="3">
        <v>10129.885</v>
      </c>
    </row>
    <row r="199" spans="1:26" x14ac:dyDescent="0.2">
      <c r="A199">
        <v>2018</v>
      </c>
      <c r="B199" s="1">
        <v>14736700</v>
      </c>
      <c r="C199" s="1">
        <v>4497430</v>
      </c>
      <c r="D199" s="1">
        <v>904220</v>
      </c>
      <c r="E199" s="1">
        <v>26637690</v>
      </c>
      <c r="F199" s="1">
        <v>10050920</v>
      </c>
      <c r="G199" s="1">
        <v>3843490</v>
      </c>
      <c r="H199" s="1">
        <v>0</v>
      </c>
      <c r="I199" s="3">
        <v>60670450</v>
      </c>
      <c r="K199" s="1">
        <v>2698.0749999999998</v>
      </c>
      <c r="L199" s="1">
        <v>861.19399999999996</v>
      </c>
      <c r="M199" s="1">
        <v>166.18100000000001</v>
      </c>
      <c r="N199" s="1">
        <v>5085.6049999999996</v>
      </c>
      <c r="O199" s="1">
        <v>1322.2190000000001</v>
      </c>
      <c r="P199" s="1">
        <v>809.84799999999996</v>
      </c>
      <c r="Q199" s="1">
        <v>0</v>
      </c>
      <c r="S199" s="1">
        <v>2307.9609999999998</v>
      </c>
      <c r="T199" s="1">
        <v>723.51900000000001</v>
      </c>
      <c r="U199" s="1">
        <v>151.46899999999999</v>
      </c>
      <c r="V199" s="1">
        <v>5070.5309999999999</v>
      </c>
      <c r="W199" s="1">
        <v>1247.5239999999999</v>
      </c>
      <c r="X199" s="1">
        <v>723.70899999999995</v>
      </c>
      <c r="Y199" s="1">
        <v>0</v>
      </c>
      <c r="Z199" s="3">
        <v>10224.713</v>
      </c>
    </row>
    <row r="200" spans="1:26" x14ac:dyDescent="0.2">
      <c r="A200">
        <v>2019</v>
      </c>
      <c r="B200" s="1">
        <v>14881630</v>
      </c>
      <c r="C200" s="1">
        <v>4536810</v>
      </c>
      <c r="D200" s="1">
        <v>901890</v>
      </c>
      <c r="E200" s="1">
        <v>26956500</v>
      </c>
      <c r="F200" s="1">
        <v>10150590</v>
      </c>
      <c r="G200" s="1">
        <v>3873950</v>
      </c>
      <c r="H200" s="1">
        <v>0</v>
      </c>
      <c r="I200" s="3">
        <v>61301370</v>
      </c>
      <c r="K200" s="1">
        <v>2721.3440000000001</v>
      </c>
      <c r="L200" s="1">
        <v>864.70399999999995</v>
      </c>
      <c r="M200" s="1">
        <v>166.018</v>
      </c>
      <c r="N200" s="1">
        <v>5133.0780000000004</v>
      </c>
      <c r="O200" s="1">
        <v>1332.6420000000001</v>
      </c>
      <c r="P200" s="1">
        <v>816.17399999999998</v>
      </c>
      <c r="Q200" s="1">
        <v>0</v>
      </c>
      <c r="S200" s="1">
        <v>2349.2020000000002</v>
      </c>
      <c r="T200" s="1">
        <v>739.12900000000002</v>
      </c>
      <c r="U200" s="1">
        <v>152.292</v>
      </c>
      <c r="V200" s="1">
        <v>5096.7340000000004</v>
      </c>
      <c r="W200" s="1">
        <v>1245.2639999999999</v>
      </c>
      <c r="X200" s="1">
        <v>727.39400000000001</v>
      </c>
      <c r="Y200" s="1">
        <v>0</v>
      </c>
      <c r="Z200" s="3">
        <v>10310.014999999999</v>
      </c>
    </row>
    <row r="201" spans="1:26" x14ac:dyDescent="0.2">
      <c r="A201">
        <v>2020</v>
      </c>
      <c r="B201" s="1">
        <v>14951780</v>
      </c>
      <c r="C201" s="1">
        <v>4563240</v>
      </c>
      <c r="D201" s="1">
        <v>897830</v>
      </c>
      <c r="E201" s="1">
        <v>27260420</v>
      </c>
      <c r="F201" s="1">
        <v>10292840</v>
      </c>
      <c r="G201" s="1">
        <v>3897190</v>
      </c>
      <c r="H201" s="1">
        <v>0</v>
      </c>
      <c r="I201" s="3">
        <v>61863300</v>
      </c>
      <c r="K201" s="1">
        <v>2724.0079999999998</v>
      </c>
      <c r="L201" s="1">
        <v>866.81799999999998</v>
      </c>
      <c r="M201" s="1">
        <v>165.58199999999999</v>
      </c>
      <c r="N201" s="1">
        <v>5176.6670000000004</v>
      </c>
      <c r="O201" s="1">
        <v>1349.6669999999999</v>
      </c>
      <c r="P201" s="1">
        <v>819.99699999999996</v>
      </c>
      <c r="Q201" s="1">
        <v>0</v>
      </c>
      <c r="S201" s="1">
        <v>2358.8739999999998</v>
      </c>
      <c r="T201" s="1">
        <v>742.37599999999998</v>
      </c>
      <c r="U201" s="1">
        <v>151.58199999999999</v>
      </c>
      <c r="V201" s="1">
        <v>5152.3249999999998</v>
      </c>
      <c r="W201" s="1">
        <v>1267.271</v>
      </c>
      <c r="X201" s="1">
        <v>730.79</v>
      </c>
      <c r="Y201" s="1">
        <v>0</v>
      </c>
      <c r="Z201" s="3">
        <v>10403.218000000001</v>
      </c>
    </row>
    <row r="202" spans="1:26" x14ac:dyDescent="0.2">
      <c r="A202">
        <v>2021</v>
      </c>
      <c r="B202" s="1">
        <v>15019870</v>
      </c>
      <c r="C202" s="1">
        <v>4585510</v>
      </c>
      <c r="D202" s="1">
        <v>892140</v>
      </c>
      <c r="E202" s="1">
        <v>27547010</v>
      </c>
      <c r="F202" s="1">
        <v>10334140</v>
      </c>
      <c r="G202" s="1">
        <v>3918530</v>
      </c>
      <c r="H202" s="1">
        <v>0</v>
      </c>
      <c r="I202" s="3">
        <v>62297200</v>
      </c>
      <c r="K202" s="1">
        <v>2738.3249999999998</v>
      </c>
      <c r="L202" s="1">
        <v>869.76199999999994</v>
      </c>
      <c r="M202" s="1">
        <v>165.40299999999999</v>
      </c>
      <c r="N202" s="1">
        <v>5224.6499999999996</v>
      </c>
      <c r="O202" s="1">
        <v>1354.809</v>
      </c>
      <c r="P202" s="1">
        <v>824.63199999999995</v>
      </c>
      <c r="Q202" s="1">
        <v>0</v>
      </c>
      <c r="S202" s="1">
        <v>2374.3229999999999</v>
      </c>
      <c r="T202" s="1">
        <v>747.43799999999999</v>
      </c>
      <c r="U202" s="1">
        <v>151.453</v>
      </c>
      <c r="V202" s="1">
        <v>5216.5630000000001</v>
      </c>
      <c r="W202" s="1">
        <v>1278.8330000000001</v>
      </c>
      <c r="X202" s="1">
        <v>749.80799999999999</v>
      </c>
      <c r="Y202" s="1">
        <v>0</v>
      </c>
      <c r="Z202" s="3">
        <v>10518.418</v>
      </c>
    </row>
    <row r="203" spans="1:26" x14ac:dyDescent="0.2">
      <c r="A203">
        <v>2022</v>
      </c>
      <c r="B203" s="1">
        <v>15144810</v>
      </c>
      <c r="C203" s="1">
        <v>4615090</v>
      </c>
      <c r="D203" s="1">
        <v>889900</v>
      </c>
      <c r="E203" s="1">
        <v>27962140</v>
      </c>
      <c r="F203" s="1">
        <v>10445060</v>
      </c>
      <c r="G203" s="1">
        <v>3950030</v>
      </c>
      <c r="H203" s="1">
        <v>0</v>
      </c>
      <c r="I203" s="3">
        <v>63007030</v>
      </c>
      <c r="K203" s="1">
        <v>2757.777</v>
      </c>
      <c r="L203" s="1">
        <v>872.71299999999997</v>
      </c>
      <c r="M203" s="1">
        <v>165.34700000000001</v>
      </c>
      <c r="N203" s="1">
        <v>5288.7269999999999</v>
      </c>
      <c r="O203" s="1">
        <v>1367.326</v>
      </c>
      <c r="P203" s="1">
        <v>830.96500000000003</v>
      </c>
      <c r="Q203" s="1">
        <v>0</v>
      </c>
      <c r="S203" s="1">
        <v>2391.1660000000002</v>
      </c>
      <c r="T203" s="1">
        <v>752.38099999999997</v>
      </c>
      <c r="U203" s="1">
        <v>151.40100000000001</v>
      </c>
      <c r="V203" s="1">
        <v>5281.0860000000002</v>
      </c>
      <c r="W203" s="1">
        <v>1291.855</v>
      </c>
      <c r="X203" s="1">
        <v>756.27099999999996</v>
      </c>
      <c r="Y203" s="1">
        <v>0</v>
      </c>
      <c r="Z203" s="3">
        <v>10624.16</v>
      </c>
    </row>
    <row r="204" spans="1:26" x14ac:dyDescent="0.2">
      <c r="A204">
        <v>2023</v>
      </c>
      <c r="B204" s="1">
        <v>15276170</v>
      </c>
      <c r="C204" s="1">
        <v>4646900</v>
      </c>
      <c r="D204" s="1">
        <v>887920</v>
      </c>
      <c r="E204" s="1">
        <v>28398470</v>
      </c>
      <c r="F204" s="1">
        <v>10606930</v>
      </c>
      <c r="G204" s="1">
        <v>3983340</v>
      </c>
      <c r="H204" s="1">
        <v>0</v>
      </c>
      <c r="I204" s="3">
        <v>63799730</v>
      </c>
      <c r="K204" s="1">
        <v>2783.06</v>
      </c>
      <c r="L204" s="1">
        <v>875.64800000000002</v>
      </c>
      <c r="M204" s="1">
        <v>165.238</v>
      </c>
      <c r="N204" s="1">
        <v>5377.42</v>
      </c>
      <c r="O204" s="1">
        <v>1385.7840000000001</v>
      </c>
      <c r="P204" s="1">
        <v>837.33500000000004</v>
      </c>
      <c r="Q204" s="1">
        <v>0</v>
      </c>
      <c r="S204" s="1">
        <v>2406.9960000000001</v>
      </c>
      <c r="T204" s="1">
        <v>757.15899999999999</v>
      </c>
      <c r="U204" s="1">
        <v>151.208</v>
      </c>
      <c r="V204" s="1">
        <v>5341.46</v>
      </c>
      <c r="W204" s="1">
        <v>1302.7090000000001</v>
      </c>
      <c r="X204" s="1">
        <v>746.85599999999999</v>
      </c>
      <c r="Y204" s="1">
        <v>0</v>
      </c>
      <c r="Z204" s="3">
        <v>10706.388000000001</v>
      </c>
    </row>
    <row r="205" spans="1:26" x14ac:dyDescent="0.2">
      <c r="A205">
        <v>2024</v>
      </c>
      <c r="B205" s="1">
        <v>15448030</v>
      </c>
      <c r="C205" s="1">
        <v>4692480</v>
      </c>
      <c r="D205" s="1">
        <v>888010</v>
      </c>
      <c r="E205" s="1">
        <v>28896420</v>
      </c>
      <c r="F205" s="1">
        <v>10663800</v>
      </c>
      <c r="G205" s="1">
        <v>4021620</v>
      </c>
      <c r="H205" s="1">
        <v>0</v>
      </c>
      <c r="I205" s="3">
        <v>64610360</v>
      </c>
      <c r="K205" s="1">
        <v>2804.018</v>
      </c>
      <c r="L205" s="1">
        <v>878.29700000000003</v>
      </c>
      <c r="M205" s="1">
        <v>165.07300000000001</v>
      </c>
      <c r="N205" s="1">
        <v>5447.107</v>
      </c>
      <c r="O205" s="1">
        <v>1392.0830000000001</v>
      </c>
      <c r="P205" s="1">
        <v>844.16700000000003</v>
      </c>
      <c r="Q205" s="1">
        <v>0</v>
      </c>
      <c r="S205" s="1">
        <v>2424.86</v>
      </c>
      <c r="T205" s="1">
        <v>762.74800000000005</v>
      </c>
      <c r="U205" s="1">
        <v>151.131</v>
      </c>
      <c r="V205" s="1">
        <v>5409.0190000000002</v>
      </c>
      <c r="W205" s="1">
        <v>1304.7190000000001</v>
      </c>
      <c r="X205" s="1">
        <v>751.96199999999999</v>
      </c>
      <c r="Y205" s="1">
        <v>0</v>
      </c>
      <c r="Z205" s="3">
        <v>10804.439</v>
      </c>
    </row>
    <row r="206" spans="1:26" x14ac:dyDescent="0.2">
      <c r="A206">
        <v>2025</v>
      </c>
      <c r="B206" s="1">
        <v>15534760</v>
      </c>
      <c r="C206" s="1">
        <v>4720510</v>
      </c>
      <c r="D206" s="1">
        <v>882810</v>
      </c>
      <c r="E206" s="1">
        <v>29224630</v>
      </c>
      <c r="F206" s="1">
        <v>10763560</v>
      </c>
      <c r="G206" s="1">
        <v>4045290</v>
      </c>
      <c r="H206" s="1">
        <v>0</v>
      </c>
      <c r="I206" s="3">
        <v>65171560</v>
      </c>
      <c r="K206" s="1">
        <v>2814.319</v>
      </c>
      <c r="L206" s="1">
        <v>882.28899999999999</v>
      </c>
      <c r="M206" s="1">
        <v>164.953</v>
      </c>
      <c r="N206" s="1">
        <v>5510.1570000000002</v>
      </c>
      <c r="O206" s="1">
        <v>1404.6389999999999</v>
      </c>
      <c r="P206" s="1">
        <v>849.68700000000001</v>
      </c>
      <c r="Q206" s="1">
        <v>0</v>
      </c>
      <c r="S206" s="1">
        <v>2443.4960000000001</v>
      </c>
      <c r="T206" s="1">
        <v>767.91899999999998</v>
      </c>
      <c r="U206" s="1">
        <v>150.51400000000001</v>
      </c>
      <c r="V206" s="1">
        <v>5482.67</v>
      </c>
      <c r="W206" s="1">
        <v>1318.2739999999999</v>
      </c>
      <c r="X206" s="1">
        <v>756.75800000000004</v>
      </c>
      <c r="Y206" s="1">
        <v>0</v>
      </c>
      <c r="Z206" s="3">
        <v>10919.630999999999</v>
      </c>
    </row>
    <row r="207" spans="1:26" x14ac:dyDescent="0.2">
      <c r="A207">
        <v>2026</v>
      </c>
      <c r="B207" s="1">
        <v>15634920</v>
      </c>
      <c r="C207" s="1">
        <v>4753180</v>
      </c>
      <c r="D207" s="1">
        <v>879280</v>
      </c>
      <c r="E207" s="1">
        <v>28894200</v>
      </c>
      <c r="F207" s="1">
        <v>10947860</v>
      </c>
      <c r="G207" s="1">
        <v>4073540</v>
      </c>
      <c r="H207" s="1">
        <v>0</v>
      </c>
      <c r="I207" s="3">
        <v>65182980</v>
      </c>
      <c r="K207" s="1">
        <v>2829.165</v>
      </c>
      <c r="L207" s="1">
        <v>885.65800000000002</v>
      </c>
      <c r="M207" s="1">
        <v>164.75200000000001</v>
      </c>
      <c r="N207" s="1">
        <v>5479.3689999999997</v>
      </c>
      <c r="O207" s="1">
        <v>1426.6679999999999</v>
      </c>
      <c r="P207" s="1">
        <v>855.17700000000002</v>
      </c>
      <c r="Q207" s="1">
        <v>0</v>
      </c>
      <c r="S207" s="1">
        <v>2457.4229999999998</v>
      </c>
      <c r="T207" s="1">
        <v>772.74800000000005</v>
      </c>
      <c r="U207" s="1">
        <v>150.49700000000001</v>
      </c>
      <c r="V207" s="1">
        <v>5445.7389999999996</v>
      </c>
      <c r="W207" s="1">
        <v>1343.36</v>
      </c>
      <c r="X207" s="1">
        <v>761.51400000000001</v>
      </c>
      <c r="Y207" s="1">
        <v>0</v>
      </c>
      <c r="Z207" s="3">
        <v>10931.281000000001</v>
      </c>
    </row>
    <row r="208" spans="1:26" x14ac:dyDescent="0.2">
      <c r="K208" s="8"/>
      <c r="S208" s="1"/>
      <c r="T208" s="9"/>
      <c r="U208" s="1"/>
      <c r="V208" s="1"/>
      <c r="W208" s="1"/>
      <c r="X208" s="1"/>
      <c r="Y208" s="1"/>
      <c r="Z208" s="3"/>
    </row>
    <row r="209" spans="2:25" ht="15.75" x14ac:dyDescent="0.2">
      <c r="B209" s="11" t="s">
        <v>32</v>
      </c>
      <c r="C209" s="11" t="s">
        <v>33</v>
      </c>
      <c r="D209" s="11" t="s">
        <v>0</v>
      </c>
      <c r="E209" s="11" t="s">
        <v>1</v>
      </c>
      <c r="F209" s="11" t="s">
        <v>2</v>
      </c>
      <c r="G209" s="11" t="s">
        <v>3</v>
      </c>
      <c r="H209" s="11" t="s">
        <v>4</v>
      </c>
      <c r="I209" s="11" t="s">
        <v>34</v>
      </c>
      <c r="J209" s="11" t="s">
        <v>35</v>
      </c>
      <c r="K209" s="8"/>
      <c r="L209" s="25" t="s">
        <v>44</v>
      </c>
      <c r="R209" s="33" t="s">
        <v>91</v>
      </c>
      <c r="S209" s="33" t="s">
        <v>90</v>
      </c>
      <c r="T209" s="9"/>
      <c r="U209" t="str">
        <f>R209</f>
        <v>2015 IRP Update</v>
      </c>
      <c r="V209" t="str">
        <f>S209</f>
        <v>2017 IRP</v>
      </c>
      <c r="X209" t="s">
        <v>32</v>
      </c>
      <c r="Y209" t="s">
        <v>33</v>
      </c>
    </row>
    <row r="210" spans="2:25" x14ac:dyDescent="0.2">
      <c r="B210" s="10">
        <f>A198</f>
        <v>2017</v>
      </c>
      <c r="C210" s="12">
        <f>SUM(D210:J210)</f>
        <v>60061400</v>
      </c>
      <c r="D210" s="12">
        <f>B198</f>
        <v>14605160</v>
      </c>
      <c r="E210" s="12">
        <f t="shared" ref="E210:J210" si="20">C198</f>
        <v>4458290</v>
      </c>
      <c r="F210" s="12">
        <f t="shared" si="20"/>
        <v>905140</v>
      </c>
      <c r="G210" s="12">
        <f t="shared" si="20"/>
        <v>26276610</v>
      </c>
      <c r="H210" s="12">
        <f t="shared" si="20"/>
        <v>10004230</v>
      </c>
      <c r="I210" s="12">
        <f t="shared" si="20"/>
        <v>3811970</v>
      </c>
      <c r="J210" s="12">
        <f t="shared" si="20"/>
        <v>0</v>
      </c>
      <c r="K210" s="8"/>
      <c r="L210" s="8">
        <f>C210-I198</f>
        <v>0</v>
      </c>
      <c r="O210" s="8">
        <v>0</v>
      </c>
      <c r="Q210" s="10">
        <f>B210</f>
        <v>2017</v>
      </c>
      <c r="R210" s="8">
        <f>C210-C238</f>
        <v>62269100</v>
      </c>
      <c r="S210" s="8">
        <f>C210</f>
        <v>60061400</v>
      </c>
      <c r="T210" s="9"/>
      <c r="U210" s="8">
        <f>C224-C250</f>
        <v>10283.047</v>
      </c>
      <c r="V210" s="8">
        <f t="shared" ref="V210:V219" si="21">C224</f>
        <v>10129.885</v>
      </c>
      <c r="X210">
        <v>2017</v>
      </c>
      <c r="Y210" s="42">
        <v>62269100</v>
      </c>
    </row>
    <row r="211" spans="2:25" x14ac:dyDescent="0.2">
      <c r="B211" s="10">
        <f>B210+1</f>
        <v>2018</v>
      </c>
      <c r="C211" s="12">
        <f>SUM(D211:J211)</f>
        <v>60670450</v>
      </c>
      <c r="D211" s="12">
        <f t="shared" ref="D211:D219" si="22">B199</f>
        <v>14736700</v>
      </c>
      <c r="E211" s="12">
        <f t="shared" ref="E211:E219" si="23">C199</f>
        <v>4497430</v>
      </c>
      <c r="F211" s="12">
        <f t="shared" ref="F211:F219" si="24">D199</f>
        <v>904220</v>
      </c>
      <c r="G211" s="12">
        <f t="shared" ref="G211:G219" si="25">E199</f>
        <v>26637690</v>
      </c>
      <c r="H211" s="12">
        <f t="shared" ref="H211:H219" si="26">F199</f>
        <v>10050920</v>
      </c>
      <c r="I211" s="12">
        <f t="shared" ref="I211:I219" si="27">G199</f>
        <v>3843490</v>
      </c>
      <c r="J211" s="12">
        <f t="shared" ref="J211:J219" si="28">H199</f>
        <v>0</v>
      </c>
      <c r="K211" s="8"/>
      <c r="L211" s="8">
        <f t="shared" ref="L211:L219" si="29">C211-I199</f>
        <v>0</v>
      </c>
      <c r="O211" s="8">
        <v>0</v>
      </c>
      <c r="Q211" s="10">
        <f t="shared" ref="Q211:Q219" si="30">B211</f>
        <v>2018</v>
      </c>
      <c r="R211" s="8">
        <f t="shared" ref="R211:R219" si="31">C211-C239</f>
        <v>63382060</v>
      </c>
      <c r="S211" s="8">
        <f t="shared" ref="S211:S219" si="32">C211</f>
        <v>60670450</v>
      </c>
      <c r="T211" s="9"/>
      <c r="U211" s="8">
        <f t="shared" ref="U211:U219" si="33">C225-C251</f>
        <v>10469.399000000001</v>
      </c>
      <c r="V211" s="8">
        <f t="shared" si="21"/>
        <v>10224.713</v>
      </c>
      <c r="X211">
        <v>2018</v>
      </c>
      <c r="Y211" s="42">
        <v>63382060</v>
      </c>
    </row>
    <row r="212" spans="2:25" x14ac:dyDescent="0.2">
      <c r="B212" s="10">
        <f t="shared" ref="B212:B219" si="34">B211+1</f>
        <v>2019</v>
      </c>
      <c r="C212" s="12">
        <f t="shared" ref="C212:C219" si="35">SUM(D212:J212)</f>
        <v>61301370</v>
      </c>
      <c r="D212" s="12">
        <f t="shared" si="22"/>
        <v>14881630</v>
      </c>
      <c r="E212" s="12">
        <f t="shared" si="23"/>
        <v>4536810</v>
      </c>
      <c r="F212" s="12">
        <f t="shared" si="24"/>
        <v>901890</v>
      </c>
      <c r="G212" s="12">
        <f t="shared" si="25"/>
        <v>26956500</v>
      </c>
      <c r="H212" s="12">
        <f t="shared" si="26"/>
        <v>10150590</v>
      </c>
      <c r="I212" s="12">
        <f t="shared" si="27"/>
        <v>3873950</v>
      </c>
      <c r="J212" s="12">
        <f t="shared" si="28"/>
        <v>0</v>
      </c>
      <c r="K212" s="8"/>
      <c r="L212" s="8">
        <f t="shared" si="29"/>
        <v>0</v>
      </c>
      <c r="O212" s="8">
        <v>0</v>
      </c>
      <c r="Q212" s="10">
        <f t="shared" si="30"/>
        <v>2019</v>
      </c>
      <c r="R212" s="8">
        <f t="shared" si="31"/>
        <v>64382220</v>
      </c>
      <c r="S212" s="8">
        <f t="shared" si="32"/>
        <v>61301370</v>
      </c>
      <c r="T212" s="9"/>
      <c r="U212" s="8">
        <f t="shared" si="33"/>
        <v>10615.721</v>
      </c>
      <c r="V212" s="8">
        <f t="shared" si="21"/>
        <v>10310.014999999999</v>
      </c>
      <c r="X212">
        <v>2019</v>
      </c>
      <c r="Y212" s="42">
        <v>64382220</v>
      </c>
    </row>
    <row r="213" spans="2:25" x14ac:dyDescent="0.2">
      <c r="B213" s="10">
        <f t="shared" si="34"/>
        <v>2020</v>
      </c>
      <c r="C213" s="12">
        <f t="shared" si="35"/>
        <v>61863300</v>
      </c>
      <c r="D213" s="12">
        <f t="shared" si="22"/>
        <v>14951780</v>
      </c>
      <c r="E213" s="12">
        <f t="shared" si="23"/>
        <v>4563240</v>
      </c>
      <c r="F213" s="12">
        <f t="shared" si="24"/>
        <v>897830</v>
      </c>
      <c r="G213" s="12">
        <f t="shared" si="25"/>
        <v>27260420</v>
      </c>
      <c r="H213" s="12">
        <f t="shared" si="26"/>
        <v>10292840</v>
      </c>
      <c r="I213" s="12">
        <f t="shared" si="27"/>
        <v>3897190</v>
      </c>
      <c r="J213" s="12">
        <f t="shared" si="28"/>
        <v>0</v>
      </c>
      <c r="K213" s="8"/>
      <c r="L213" s="8">
        <f t="shared" si="29"/>
        <v>0</v>
      </c>
      <c r="O213" s="8">
        <v>0</v>
      </c>
      <c r="Q213" s="10">
        <f t="shared" si="30"/>
        <v>2020</v>
      </c>
      <c r="R213" s="8">
        <f t="shared" si="31"/>
        <v>65083290</v>
      </c>
      <c r="S213" s="8">
        <f t="shared" si="32"/>
        <v>61863300</v>
      </c>
      <c r="T213" s="9"/>
      <c r="U213" s="8">
        <f t="shared" si="33"/>
        <v>10722.35</v>
      </c>
      <c r="V213" s="8">
        <f t="shared" si="21"/>
        <v>10403.218000000001</v>
      </c>
      <c r="X213">
        <v>2020</v>
      </c>
      <c r="Y213" s="42">
        <v>65083290</v>
      </c>
    </row>
    <row r="214" spans="2:25" x14ac:dyDescent="0.2">
      <c r="B214" s="10">
        <f t="shared" si="34"/>
        <v>2021</v>
      </c>
      <c r="C214" s="12">
        <f t="shared" si="35"/>
        <v>62297200</v>
      </c>
      <c r="D214" s="12">
        <f t="shared" si="22"/>
        <v>15019870</v>
      </c>
      <c r="E214" s="12">
        <f t="shared" si="23"/>
        <v>4585510</v>
      </c>
      <c r="F214" s="12">
        <f t="shared" si="24"/>
        <v>892140</v>
      </c>
      <c r="G214" s="12">
        <f t="shared" si="25"/>
        <v>27547010</v>
      </c>
      <c r="H214" s="12">
        <f t="shared" si="26"/>
        <v>10334140</v>
      </c>
      <c r="I214" s="12">
        <f t="shared" si="27"/>
        <v>3918530</v>
      </c>
      <c r="J214" s="12">
        <f t="shared" si="28"/>
        <v>0</v>
      </c>
      <c r="K214" s="8"/>
      <c r="L214" s="8">
        <f t="shared" si="29"/>
        <v>0</v>
      </c>
      <c r="O214" s="8">
        <v>0</v>
      </c>
      <c r="Q214" s="10">
        <f t="shared" si="30"/>
        <v>2021</v>
      </c>
      <c r="R214" s="8">
        <f t="shared" si="31"/>
        <v>65573070</v>
      </c>
      <c r="S214" s="8">
        <f t="shared" si="32"/>
        <v>62297200</v>
      </c>
      <c r="T214" s="9"/>
      <c r="U214" s="8">
        <f t="shared" si="33"/>
        <v>10841.65</v>
      </c>
      <c r="V214" s="8">
        <f t="shared" si="21"/>
        <v>10518.418</v>
      </c>
      <c r="X214">
        <v>2021</v>
      </c>
      <c r="Y214" s="42">
        <v>65573070</v>
      </c>
    </row>
    <row r="215" spans="2:25" x14ac:dyDescent="0.2">
      <c r="B215" s="10">
        <f t="shared" si="34"/>
        <v>2022</v>
      </c>
      <c r="C215" s="12">
        <f t="shared" si="35"/>
        <v>63007030</v>
      </c>
      <c r="D215" s="12">
        <f t="shared" si="22"/>
        <v>15144810</v>
      </c>
      <c r="E215" s="12">
        <f t="shared" si="23"/>
        <v>4615090</v>
      </c>
      <c r="F215" s="12">
        <f t="shared" si="24"/>
        <v>889900</v>
      </c>
      <c r="G215" s="12">
        <f t="shared" si="25"/>
        <v>27962140</v>
      </c>
      <c r="H215" s="12">
        <f t="shared" si="26"/>
        <v>10445060</v>
      </c>
      <c r="I215" s="12">
        <f t="shared" si="27"/>
        <v>3950030</v>
      </c>
      <c r="J215" s="12">
        <f t="shared" si="28"/>
        <v>0</v>
      </c>
      <c r="K215" s="8"/>
      <c r="L215" s="8">
        <f t="shared" si="29"/>
        <v>0</v>
      </c>
      <c r="O215" s="8">
        <v>0</v>
      </c>
      <c r="Q215" s="10">
        <f t="shared" si="30"/>
        <v>2022</v>
      </c>
      <c r="R215" s="8">
        <f t="shared" si="31"/>
        <v>66238110</v>
      </c>
      <c r="S215" s="8">
        <f t="shared" si="32"/>
        <v>63007030</v>
      </c>
      <c r="T215" s="9"/>
      <c r="U215" s="8">
        <f t="shared" si="33"/>
        <v>10949.748</v>
      </c>
      <c r="V215" s="8">
        <f t="shared" si="21"/>
        <v>10624.16</v>
      </c>
      <c r="X215">
        <v>2022</v>
      </c>
      <c r="Y215" s="42">
        <v>66238110</v>
      </c>
    </row>
    <row r="216" spans="2:25" x14ac:dyDescent="0.2">
      <c r="B216" s="10">
        <f t="shared" si="34"/>
        <v>2023</v>
      </c>
      <c r="C216" s="12">
        <f t="shared" si="35"/>
        <v>63799730</v>
      </c>
      <c r="D216" s="12">
        <f t="shared" si="22"/>
        <v>15276170</v>
      </c>
      <c r="E216" s="12">
        <f t="shared" si="23"/>
        <v>4646900</v>
      </c>
      <c r="F216" s="12">
        <f t="shared" si="24"/>
        <v>887920</v>
      </c>
      <c r="G216" s="12">
        <f t="shared" si="25"/>
        <v>28398470</v>
      </c>
      <c r="H216" s="12">
        <f t="shared" si="26"/>
        <v>10606930</v>
      </c>
      <c r="I216" s="12">
        <f t="shared" si="27"/>
        <v>3983340</v>
      </c>
      <c r="J216" s="12">
        <f t="shared" si="28"/>
        <v>0</v>
      </c>
      <c r="K216" s="8"/>
      <c r="L216" s="8">
        <f t="shared" si="29"/>
        <v>0</v>
      </c>
      <c r="O216" s="8">
        <v>0</v>
      </c>
      <c r="Q216" s="10">
        <f t="shared" si="30"/>
        <v>2023</v>
      </c>
      <c r="R216" s="8">
        <f t="shared" si="31"/>
        <v>66904220</v>
      </c>
      <c r="S216" s="8">
        <f t="shared" si="32"/>
        <v>63799730</v>
      </c>
      <c r="U216" s="8">
        <f t="shared" si="33"/>
        <v>11049.543000000001</v>
      </c>
      <c r="V216" s="8">
        <f t="shared" si="21"/>
        <v>10706.388000000001</v>
      </c>
      <c r="X216">
        <v>2023</v>
      </c>
      <c r="Y216" s="42">
        <v>66904220</v>
      </c>
    </row>
    <row r="217" spans="2:25" x14ac:dyDescent="0.2">
      <c r="B217" s="10">
        <f t="shared" si="34"/>
        <v>2024</v>
      </c>
      <c r="C217" s="12">
        <f t="shared" si="35"/>
        <v>64610360</v>
      </c>
      <c r="D217" s="12">
        <f t="shared" si="22"/>
        <v>15448030</v>
      </c>
      <c r="E217" s="12">
        <f t="shared" si="23"/>
        <v>4692480</v>
      </c>
      <c r="F217" s="12">
        <f t="shared" si="24"/>
        <v>888010</v>
      </c>
      <c r="G217" s="12">
        <f t="shared" si="25"/>
        <v>28896420</v>
      </c>
      <c r="H217" s="12">
        <f t="shared" si="26"/>
        <v>10663800</v>
      </c>
      <c r="I217" s="12">
        <f t="shared" si="27"/>
        <v>4021620</v>
      </c>
      <c r="J217" s="12">
        <f t="shared" si="28"/>
        <v>0</v>
      </c>
      <c r="L217" s="8">
        <f t="shared" si="29"/>
        <v>0</v>
      </c>
      <c r="O217" s="8">
        <v>0</v>
      </c>
      <c r="Q217" s="10">
        <f t="shared" si="30"/>
        <v>2024</v>
      </c>
      <c r="R217" s="8">
        <f t="shared" si="31"/>
        <v>67760860</v>
      </c>
      <c r="S217" s="8">
        <f t="shared" si="32"/>
        <v>64610360</v>
      </c>
      <c r="T217" s="31">
        <f>(S217-R217)/R217</f>
        <v>-4.6494392190417892E-2</v>
      </c>
      <c r="U217" s="8">
        <f t="shared" si="33"/>
        <v>11154.565000000001</v>
      </c>
      <c r="V217" s="8">
        <f t="shared" si="21"/>
        <v>10804.439</v>
      </c>
      <c r="X217">
        <v>2024</v>
      </c>
      <c r="Y217" s="42">
        <v>67760860</v>
      </c>
    </row>
    <row r="218" spans="2:25" x14ac:dyDescent="0.2">
      <c r="B218" s="10">
        <f t="shared" si="34"/>
        <v>2025</v>
      </c>
      <c r="C218" s="12">
        <f t="shared" si="35"/>
        <v>65171560</v>
      </c>
      <c r="D218" s="12">
        <f t="shared" si="22"/>
        <v>15534760</v>
      </c>
      <c r="E218" s="12">
        <f t="shared" si="23"/>
        <v>4720510</v>
      </c>
      <c r="F218" s="12">
        <f t="shared" si="24"/>
        <v>882810</v>
      </c>
      <c r="G218" s="12">
        <f t="shared" si="25"/>
        <v>29224630</v>
      </c>
      <c r="H218" s="12">
        <f t="shared" si="26"/>
        <v>10763560</v>
      </c>
      <c r="I218" s="12">
        <f t="shared" si="27"/>
        <v>4045290</v>
      </c>
      <c r="J218" s="12">
        <f t="shared" si="28"/>
        <v>0</v>
      </c>
      <c r="L218" s="8">
        <f t="shared" si="29"/>
        <v>0</v>
      </c>
      <c r="O218" s="8">
        <v>0</v>
      </c>
      <c r="Q218" s="10">
        <f t="shared" si="30"/>
        <v>2025</v>
      </c>
      <c r="R218" s="8">
        <f t="shared" si="31"/>
        <v>68236690</v>
      </c>
      <c r="S218" s="8">
        <f t="shared" si="32"/>
        <v>65171560</v>
      </c>
      <c r="T218" s="31">
        <f t="shared" ref="T218:T219" si="36">(S218-R218)/R218</f>
        <v>-4.4919089715518147E-2</v>
      </c>
      <c r="U218" s="8">
        <f t="shared" si="33"/>
        <v>11252.558999999999</v>
      </c>
      <c r="V218" s="8">
        <f t="shared" si="21"/>
        <v>10919.630999999999</v>
      </c>
    </row>
    <row r="219" spans="2:25" x14ac:dyDescent="0.2">
      <c r="B219" s="10">
        <f t="shared" si="34"/>
        <v>2026</v>
      </c>
      <c r="C219" s="12">
        <f t="shared" si="35"/>
        <v>65182980</v>
      </c>
      <c r="D219" s="12">
        <f t="shared" si="22"/>
        <v>15634920</v>
      </c>
      <c r="E219" s="12">
        <f t="shared" si="23"/>
        <v>4753180</v>
      </c>
      <c r="F219" s="12">
        <f t="shared" si="24"/>
        <v>879280</v>
      </c>
      <c r="G219" s="12">
        <f t="shared" si="25"/>
        <v>28894200</v>
      </c>
      <c r="H219" s="12">
        <f t="shared" si="26"/>
        <v>10947860</v>
      </c>
      <c r="I219" s="12">
        <f t="shared" si="27"/>
        <v>4073540</v>
      </c>
      <c r="J219" s="12">
        <f t="shared" si="28"/>
        <v>0</v>
      </c>
      <c r="L219" s="8">
        <f t="shared" si="29"/>
        <v>0</v>
      </c>
      <c r="O219" s="8">
        <v>0</v>
      </c>
      <c r="Q219" s="10">
        <f t="shared" si="30"/>
        <v>2026</v>
      </c>
      <c r="R219" s="8">
        <f t="shared" si="31"/>
        <v>68857140</v>
      </c>
      <c r="S219" s="8">
        <f t="shared" si="32"/>
        <v>65182980</v>
      </c>
      <c r="T219" s="31">
        <f t="shared" si="36"/>
        <v>-5.3359172338554868E-2</v>
      </c>
      <c r="U219" s="8">
        <f t="shared" si="33"/>
        <v>11369.564000000002</v>
      </c>
      <c r="V219" s="8">
        <f t="shared" si="21"/>
        <v>10931.281000000001</v>
      </c>
    </row>
    <row r="220" spans="2:25" ht="15.75" x14ac:dyDescent="0.2">
      <c r="B220" s="78" t="str">
        <f>"Average Annual Growth Rate for "&amp;B210&amp;"-"&amp;B219</f>
        <v>Average Annual Growth Rate for 2017-2026</v>
      </c>
      <c r="C220" s="78"/>
      <c r="D220" s="78"/>
      <c r="E220" s="78"/>
      <c r="F220" s="78"/>
      <c r="G220" s="78"/>
      <c r="H220" s="78"/>
      <c r="I220" s="78"/>
      <c r="J220" s="78"/>
    </row>
    <row r="221" spans="2:25" x14ac:dyDescent="0.2">
      <c r="B221" s="10" t="str">
        <f>B210&amp;" - "&amp;B219</f>
        <v>2017 - 2026</v>
      </c>
      <c r="C221" s="13">
        <f>(C219/C210)^(1/(COUNT(C210:C219)-1))-1</f>
        <v>9.133796357383428E-3</v>
      </c>
      <c r="D221" s="13">
        <f t="shared" ref="D221:I221" si="37">(D219/D210)^(1/(COUNT(D210:D219)-1))-1</f>
        <v>7.5989469211263927E-3</v>
      </c>
      <c r="E221" s="13">
        <f t="shared" si="37"/>
        <v>7.1418917826668871E-3</v>
      </c>
      <c r="F221" s="13">
        <f t="shared" si="37"/>
        <v>-3.2155121437119627E-3</v>
      </c>
      <c r="G221" s="13">
        <f t="shared" si="37"/>
        <v>1.060716048484811E-2</v>
      </c>
      <c r="H221" s="13">
        <f t="shared" si="37"/>
        <v>1.0065430159378996E-2</v>
      </c>
      <c r="I221" s="13">
        <f t="shared" si="37"/>
        <v>7.4012867242652103E-3</v>
      </c>
      <c r="J221" s="13"/>
    </row>
    <row r="223" spans="2:25" ht="15.75" x14ac:dyDescent="0.2">
      <c r="B223" s="11" t="s">
        <v>32</v>
      </c>
      <c r="C223" s="11" t="s">
        <v>33</v>
      </c>
      <c r="D223" s="11" t="s">
        <v>0</v>
      </c>
      <c r="E223" s="11" t="s">
        <v>1</v>
      </c>
      <c r="F223" s="11" t="s">
        <v>2</v>
      </c>
      <c r="G223" s="11" t="s">
        <v>3</v>
      </c>
      <c r="H223" s="11" t="s">
        <v>4</v>
      </c>
      <c r="I223" s="11" t="s">
        <v>34</v>
      </c>
      <c r="J223" s="11" t="s">
        <v>35</v>
      </c>
    </row>
    <row r="224" spans="2:25" x14ac:dyDescent="0.2">
      <c r="B224" s="10">
        <v>2017</v>
      </c>
      <c r="C224" s="12">
        <v>10129.885</v>
      </c>
      <c r="D224" s="12">
        <v>2284.7080000000001</v>
      </c>
      <c r="E224" s="12">
        <v>717.95699999999999</v>
      </c>
      <c r="F224" s="12">
        <v>151.29300000000001</v>
      </c>
      <c r="G224" s="12">
        <v>5011.7520000000004</v>
      </c>
      <c r="H224" s="12">
        <v>1245.655</v>
      </c>
      <c r="I224" s="12">
        <v>718.52</v>
      </c>
      <c r="J224" s="12">
        <v>0</v>
      </c>
    </row>
    <row r="225" spans="2:18" x14ac:dyDescent="0.2">
      <c r="B225" s="10">
        <v>2018</v>
      </c>
      <c r="C225" s="12">
        <v>10224.713</v>
      </c>
      <c r="D225" s="12">
        <v>2307.9609999999998</v>
      </c>
      <c r="E225" s="12">
        <v>723.51900000000001</v>
      </c>
      <c r="F225" s="12">
        <v>151.46899999999999</v>
      </c>
      <c r="G225" s="12">
        <v>5070.5309999999999</v>
      </c>
      <c r="H225" s="12">
        <v>1247.5239999999999</v>
      </c>
      <c r="I225" s="12">
        <v>723.70899999999995</v>
      </c>
      <c r="J225" s="12">
        <v>0</v>
      </c>
    </row>
    <row r="226" spans="2:18" x14ac:dyDescent="0.2">
      <c r="B226" s="10">
        <v>2019</v>
      </c>
      <c r="C226" s="12">
        <v>10310.014999999999</v>
      </c>
      <c r="D226" s="12">
        <v>2349.2020000000002</v>
      </c>
      <c r="E226" s="12">
        <v>739.12900000000002</v>
      </c>
      <c r="F226" s="12">
        <v>152.292</v>
      </c>
      <c r="G226" s="12">
        <v>5096.7340000000004</v>
      </c>
      <c r="H226" s="12">
        <v>1245.2639999999999</v>
      </c>
      <c r="I226" s="12">
        <v>727.39400000000001</v>
      </c>
      <c r="J226" s="12">
        <v>0</v>
      </c>
    </row>
    <row r="227" spans="2:18" x14ac:dyDescent="0.2">
      <c r="B227" s="10">
        <v>2020</v>
      </c>
      <c r="C227" s="12">
        <v>10403.218000000001</v>
      </c>
      <c r="D227" s="12">
        <v>2358.8739999999998</v>
      </c>
      <c r="E227" s="12">
        <v>742.37599999999998</v>
      </c>
      <c r="F227" s="12">
        <v>151.58199999999999</v>
      </c>
      <c r="G227" s="12">
        <v>5152.3249999999998</v>
      </c>
      <c r="H227" s="12">
        <v>1267.271</v>
      </c>
      <c r="I227" s="12">
        <v>730.79</v>
      </c>
      <c r="J227" s="12">
        <v>0</v>
      </c>
    </row>
    <row r="228" spans="2:18" x14ac:dyDescent="0.2">
      <c r="B228" s="10">
        <v>2021</v>
      </c>
      <c r="C228" s="12">
        <v>10518.418</v>
      </c>
      <c r="D228" s="12">
        <v>2374.3229999999999</v>
      </c>
      <c r="E228" s="12">
        <v>747.43799999999999</v>
      </c>
      <c r="F228" s="12">
        <v>151.453</v>
      </c>
      <c r="G228" s="12">
        <v>5216.5630000000001</v>
      </c>
      <c r="H228" s="12">
        <v>1278.8330000000001</v>
      </c>
      <c r="I228" s="12">
        <v>749.80799999999999</v>
      </c>
      <c r="J228" s="12">
        <v>0</v>
      </c>
    </row>
    <row r="229" spans="2:18" x14ac:dyDescent="0.2">
      <c r="B229" s="10">
        <v>2022</v>
      </c>
      <c r="C229" s="12">
        <v>10624.16</v>
      </c>
      <c r="D229" s="12">
        <v>2391.1660000000002</v>
      </c>
      <c r="E229" s="12">
        <v>752.38099999999997</v>
      </c>
      <c r="F229" s="12">
        <v>151.40100000000001</v>
      </c>
      <c r="G229" s="12">
        <v>5281.0860000000002</v>
      </c>
      <c r="H229" s="12">
        <v>1291.855</v>
      </c>
      <c r="I229" s="12">
        <v>756.27099999999996</v>
      </c>
      <c r="J229" s="12">
        <v>0</v>
      </c>
    </row>
    <row r="230" spans="2:18" x14ac:dyDescent="0.2">
      <c r="B230" s="10">
        <v>2023</v>
      </c>
      <c r="C230" s="12">
        <v>10706.388000000001</v>
      </c>
      <c r="D230" s="12">
        <v>2406.9960000000001</v>
      </c>
      <c r="E230" s="12">
        <v>757.15899999999999</v>
      </c>
      <c r="F230" s="12">
        <v>151.208</v>
      </c>
      <c r="G230" s="12">
        <v>5341.46</v>
      </c>
      <c r="H230" s="12">
        <v>1302.7090000000001</v>
      </c>
      <c r="I230" s="12">
        <v>746.85599999999999</v>
      </c>
      <c r="J230" s="12">
        <v>0</v>
      </c>
    </row>
    <row r="231" spans="2:18" x14ac:dyDescent="0.2">
      <c r="B231" s="10">
        <v>2024</v>
      </c>
      <c r="C231" s="12">
        <v>10804.439</v>
      </c>
      <c r="D231" s="12">
        <v>2424.86</v>
      </c>
      <c r="E231" s="12">
        <v>762.74800000000005</v>
      </c>
      <c r="F231" s="12">
        <v>151.131</v>
      </c>
      <c r="G231" s="12">
        <v>5409.0190000000002</v>
      </c>
      <c r="H231" s="12">
        <v>1304.7190000000001</v>
      </c>
      <c r="I231" s="12">
        <v>751.96199999999999</v>
      </c>
      <c r="J231" s="12">
        <v>0</v>
      </c>
    </row>
    <row r="232" spans="2:18" x14ac:dyDescent="0.2">
      <c r="B232" s="10">
        <v>2025</v>
      </c>
      <c r="C232" s="12">
        <v>10919.630999999999</v>
      </c>
      <c r="D232" s="12">
        <v>2443.4960000000001</v>
      </c>
      <c r="E232" s="12">
        <v>767.91899999999998</v>
      </c>
      <c r="F232" s="12">
        <v>150.51400000000001</v>
      </c>
      <c r="G232" s="12">
        <v>5482.67</v>
      </c>
      <c r="H232" s="12">
        <v>1318.2739999999999</v>
      </c>
      <c r="I232" s="12">
        <v>756.75800000000004</v>
      </c>
      <c r="J232" s="12">
        <v>0</v>
      </c>
    </row>
    <row r="233" spans="2:18" x14ac:dyDescent="0.2">
      <c r="B233" s="10">
        <v>2026</v>
      </c>
      <c r="C233" s="12">
        <v>10931.281000000001</v>
      </c>
      <c r="D233" s="12">
        <v>2457.4229999999998</v>
      </c>
      <c r="E233" s="12">
        <v>772.74800000000005</v>
      </c>
      <c r="F233" s="12">
        <v>150.49700000000001</v>
      </c>
      <c r="G233" s="12">
        <v>5445.7389999999996</v>
      </c>
      <c r="H233" s="12">
        <v>1343.36</v>
      </c>
      <c r="I233" s="12">
        <v>761.51400000000001</v>
      </c>
      <c r="J233" s="12">
        <v>0</v>
      </c>
    </row>
    <row r="234" spans="2:18" ht="15.75" x14ac:dyDescent="0.2">
      <c r="B234" s="78" t="str">
        <f>"Average Annual Growth Rate for "&amp;B224&amp;"-"&amp;B233</f>
        <v>Average Annual Growth Rate for 2017-2026</v>
      </c>
      <c r="C234" s="78"/>
      <c r="D234" s="78"/>
      <c r="E234" s="78"/>
      <c r="F234" s="78"/>
      <c r="G234" s="78"/>
      <c r="H234" s="78"/>
      <c r="I234" s="78"/>
      <c r="J234" s="78"/>
    </row>
    <row r="235" spans="2:18" x14ac:dyDescent="0.2">
      <c r="B235" s="10" t="str">
        <f>B224&amp;" - "&amp;B233</f>
        <v>2017 - 2026</v>
      </c>
      <c r="C235" s="13">
        <f>(C233/C224)^(1/(COUNT(C224:C233)-1))-1</f>
        <v>8.4957221986203812E-3</v>
      </c>
      <c r="D235" s="13">
        <f t="shared" ref="D235:I235" si="38">(D233/D224)^(1/(COUNT(D224:D233)-1))-1</f>
        <v>8.1300949165743486E-3</v>
      </c>
      <c r="E235" s="13">
        <f t="shared" si="38"/>
        <v>8.2049570153159834E-3</v>
      </c>
      <c r="F235" s="13">
        <f t="shared" si="38"/>
        <v>-5.8596198954607992E-4</v>
      </c>
      <c r="G235" s="13">
        <f t="shared" si="38"/>
        <v>9.2702509947979461E-3</v>
      </c>
      <c r="H235" s="13">
        <f t="shared" si="38"/>
        <v>8.4255683325273889E-3</v>
      </c>
      <c r="I235" s="13">
        <f t="shared" si="38"/>
        <v>6.4781168201832884E-3</v>
      </c>
      <c r="J235" s="13"/>
      <c r="L235" s="8"/>
      <c r="M235" s="8"/>
      <c r="N235" s="8"/>
    </row>
    <row r="236" spans="2:18" x14ac:dyDescent="0.2">
      <c r="D236" s="8"/>
      <c r="L236" s="8"/>
      <c r="M236" s="8"/>
    </row>
    <row r="237" spans="2:18" ht="15.75" x14ac:dyDescent="0.2">
      <c r="B237" s="11" t="s">
        <v>32</v>
      </c>
      <c r="C237" s="11" t="s">
        <v>33</v>
      </c>
      <c r="D237" s="11" t="s">
        <v>0</v>
      </c>
      <c r="E237" s="11" t="s">
        <v>1</v>
      </c>
      <c r="F237" s="11" t="s">
        <v>2</v>
      </c>
      <c r="G237" s="11" t="s">
        <v>3</v>
      </c>
      <c r="H237" s="11" t="s">
        <v>4</v>
      </c>
      <c r="I237" s="11" t="s">
        <v>34</v>
      </c>
      <c r="J237" s="11" t="s">
        <v>35</v>
      </c>
      <c r="L237" s="23"/>
      <c r="M237" s="23"/>
    </row>
    <row r="238" spans="2:18" x14ac:dyDescent="0.2">
      <c r="B238" s="10">
        <f>B224</f>
        <v>2017</v>
      </c>
      <c r="C238" s="12">
        <f>SUM(D238:J238)</f>
        <v>-2207700</v>
      </c>
      <c r="D238" s="12">
        <v>-282280</v>
      </c>
      <c r="E238" s="12">
        <v>-216490</v>
      </c>
      <c r="F238" s="12">
        <v>18670</v>
      </c>
      <c r="G238" s="12">
        <v>-1306230</v>
      </c>
      <c r="H238" s="12">
        <v>-447850</v>
      </c>
      <c r="I238" s="12">
        <v>26480</v>
      </c>
      <c r="J238" s="12">
        <v>0</v>
      </c>
    </row>
    <row r="239" spans="2:18" x14ac:dyDescent="0.2">
      <c r="B239" s="10">
        <f t="shared" ref="B239:B247" si="39">B225</f>
        <v>2018</v>
      </c>
      <c r="C239" s="12">
        <f t="shared" ref="C239:C247" si="40">SUM(D239:J239)</f>
        <v>-2711610</v>
      </c>
      <c r="D239" s="12">
        <v>-404400</v>
      </c>
      <c r="E239" s="12">
        <v>-213910</v>
      </c>
      <c r="F239" s="12">
        <v>16230</v>
      </c>
      <c r="G239" s="12">
        <v>-1595750</v>
      </c>
      <c r="H239" s="12">
        <v>-549600</v>
      </c>
      <c r="I239" s="12">
        <v>35820</v>
      </c>
      <c r="J239" s="12">
        <v>0</v>
      </c>
    </row>
    <row r="240" spans="2:18" x14ac:dyDescent="0.2">
      <c r="B240" s="10">
        <f t="shared" si="39"/>
        <v>2019</v>
      </c>
      <c r="C240" s="12">
        <f t="shared" si="40"/>
        <v>-3080850</v>
      </c>
      <c r="D240" s="12">
        <v>-415220</v>
      </c>
      <c r="E240" s="12">
        <v>-210950</v>
      </c>
      <c r="F240" s="12">
        <v>13080</v>
      </c>
      <c r="G240" s="12">
        <v>-1914340</v>
      </c>
      <c r="H240" s="12">
        <v>-596700</v>
      </c>
      <c r="I240" s="12">
        <v>43280</v>
      </c>
      <c r="J240" s="12">
        <v>0</v>
      </c>
      <c r="M240" t="s">
        <v>0</v>
      </c>
      <c r="N240" t="s">
        <v>1</v>
      </c>
      <c r="O240" t="s">
        <v>2</v>
      </c>
      <c r="P240" t="s">
        <v>3</v>
      </c>
      <c r="Q240" t="s">
        <v>4</v>
      </c>
      <c r="R240" t="s">
        <v>5</v>
      </c>
    </row>
    <row r="241" spans="2:20" x14ac:dyDescent="0.2">
      <c r="B241" s="10">
        <f t="shared" si="39"/>
        <v>2020</v>
      </c>
      <c r="C241" s="12">
        <f t="shared" si="40"/>
        <v>-3219990</v>
      </c>
      <c r="D241" s="12">
        <v>-429430</v>
      </c>
      <c r="E241" s="12">
        <v>-214930</v>
      </c>
      <c r="F241" s="12">
        <v>9540</v>
      </c>
      <c r="G241" s="12">
        <v>-2136110</v>
      </c>
      <c r="H241" s="12">
        <v>-499850</v>
      </c>
      <c r="I241" s="12">
        <v>50790</v>
      </c>
      <c r="J241" s="12">
        <v>0</v>
      </c>
      <c r="L241">
        <v>2026</v>
      </c>
      <c r="M241">
        <v>16059230</v>
      </c>
      <c r="N241">
        <v>4914600</v>
      </c>
      <c r="O241">
        <v>861450</v>
      </c>
      <c r="P241">
        <v>32121120</v>
      </c>
      <c r="Q241">
        <v>10922890</v>
      </c>
      <c r="R241">
        <v>3977850</v>
      </c>
      <c r="S241">
        <f>SUM(M241:R241)</f>
        <v>68857140</v>
      </c>
      <c r="T241" s="8"/>
    </row>
    <row r="242" spans="2:20" x14ac:dyDescent="0.2">
      <c r="B242" s="10">
        <f t="shared" si="39"/>
        <v>2021</v>
      </c>
      <c r="C242" s="12">
        <f t="shared" si="40"/>
        <v>-3275870</v>
      </c>
      <c r="D242" s="12">
        <v>-410960</v>
      </c>
      <c r="E242" s="12">
        <v>-204530</v>
      </c>
      <c r="F242" s="12">
        <v>7180</v>
      </c>
      <c r="G242" s="12">
        <v>-2246040</v>
      </c>
      <c r="H242" s="12">
        <v>-479490</v>
      </c>
      <c r="I242" s="12">
        <v>57970</v>
      </c>
      <c r="J242" s="12">
        <v>0</v>
      </c>
      <c r="M242" s="31">
        <v>-5.5194427130067877E-2</v>
      </c>
      <c r="N242" s="31">
        <v>-2.182273226712245E-2</v>
      </c>
      <c r="O242" s="31">
        <v>-5.9759707469963431E-2</v>
      </c>
      <c r="P242" s="31">
        <v>-0.11254744541908875</v>
      </c>
      <c r="Q242" s="31">
        <v>-0.10130469134084477</v>
      </c>
      <c r="R242" s="31">
        <v>1.4847216461153638E-2</v>
      </c>
      <c r="S242" s="31">
        <f>C247/S241</f>
        <v>-5.3359172338554868E-2</v>
      </c>
    </row>
    <row r="243" spans="2:20" x14ac:dyDescent="0.2">
      <c r="B243" s="10">
        <f t="shared" si="39"/>
        <v>2022</v>
      </c>
      <c r="C243" s="12">
        <f t="shared" si="40"/>
        <v>-3231080</v>
      </c>
      <c r="D243" s="12">
        <v>-396300</v>
      </c>
      <c r="E243" s="12">
        <v>-200300</v>
      </c>
      <c r="F243" s="12">
        <v>5500</v>
      </c>
      <c r="G243" s="12">
        <v>-2309120</v>
      </c>
      <c r="H243" s="12">
        <v>-397770</v>
      </c>
      <c r="I243" s="12">
        <v>66910</v>
      </c>
      <c r="J243" s="12">
        <v>0</v>
      </c>
    </row>
    <row r="244" spans="2:20" x14ac:dyDescent="0.2">
      <c r="B244" s="10">
        <f t="shared" si="39"/>
        <v>2023</v>
      </c>
      <c r="C244" s="12">
        <f t="shared" si="40"/>
        <v>-3104490</v>
      </c>
      <c r="D244" s="12">
        <v>-393620</v>
      </c>
      <c r="E244" s="12">
        <v>-193660</v>
      </c>
      <c r="F244" s="12">
        <v>6790</v>
      </c>
      <c r="G244" s="12">
        <v>-2351250</v>
      </c>
      <c r="H244" s="12">
        <v>-248360</v>
      </c>
      <c r="I244" s="12">
        <v>75610</v>
      </c>
      <c r="J244" s="12">
        <v>0</v>
      </c>
    </row>
    <row r="245" spans="2:20" x14ac:dyDescent="0.2">
      <c r="B245" s="10">
        <f t="shared" si="39"/>
        <v>2024</v>
      </c>
      <c r="C245" s="12">
        <f t="shared" si="40"/>
        <v>-3150500</v>
      </c>
      <c r="D245" s="12">
        <v>-397080</v>
      </c>
      <c r="E245" s="12">
        <v>-186540</v>
      </c>
      <c r="F245" s="12">
        <v>10390</v>
      </c>
      <c r="G245" s="12">
        <v>-2400790</v>
      </c>
      <c r="H245" s="12">
        <v>-260370</v>
      </c>
      <c r="I245" s="12">
        <v>83890</v>
      </c>
      <c r="J245" s="12">
        <v>0</v>
      </c>
    </row>
    <row r="246" spans="2:20" ht="15.75" x14ac:dyDescent="0.2">
      <c r="B246" s="10">
        <f t="shared" si="39"/>
        <v>2025</v>
      </c>
      <c r="C246" s="12">
        <f t="shared" si="40"/>
        <v>-3065130</v>
      </c>
      <c r="D246" s="12">
        <v>-397820</v>
      </c>
      <c r="E246" s="12">
        <v>-168980</v>
      </c>
      <c r="F246" s="12">
        <v>15410</v>
      </c>
      <c r="G246" s="12">
        <v>-2451900</v>
      </c>
      <c r="H246" s="12">
        <v>-151930</v>
      </c>
      <c r="I246" s="12">
        <v>90090</v>
      </c>
      <c r="J246" s="12">
        <v>0</v>
      </c>
      <c r="M246" s="11" t="s">
        <v>33</v>
      </c>
      <c r="N246" s="11" t="s">
        <v>0</v>
      </c>
      <c r="O246" s="11" t="s">
        <v>1</v>
      </c>
      <c r="P246" s="11" t="s">
        <v>2</v>
      </c>
      <c r="Q246" s="11" t="s">
        <v>3</v>
      </c>
      <c r="R246" s="11" t="s">
        <v>4</v>
      </c>
      <c r="S246" s="11" t="s">
        <v>34</v>
      </c>
    </row>
    <row r="247" spans="2:20" x14ac:dyDescent="0.2">
      <c r="B247" s="10">
        <f t="shared" si="39"/>
        <v>2026</v>
      </c>
      <c r="C247" s="12">
        <f t="shared" si="40"/>
        <v>-3674160</v>
      </c>
      <c r="D247" s="12">
        <v>-424310</v>
      </c>
      <c r="E247" s="12">
        <v>-161420</v>
      </c>
      <c r="F247" s="12">
        <v>17830</v>
      </c>
      <c r="G247" s="12">
        <v>-3226920</v>
      </c>
      <c r="H247" s="12">
        <v>24970</v>
      </c>
      <c r="I247" s="12">
        <v>95690</v>
      </c>
      <c r="J247" s="12">
        <v>0</v>
      </c>
      <c r="M247" s="31">
        <f>S242</f>
        <v>-5.3359172338554868E-2</v>
      </c>
      <c r="N247" s="31">
        <f>M242</f>
        <v>-5.5194427130067877E-2</v>
      </c>
      <c r="O247" s="31">
        <f t="shared" ref="O247:S247" si="41">N242</f>
        <v>-2.182273226712245E-2</v>
      </c>
      <c r="P247" s="31">
        <f t="shared" si="41"/>
        <v>-5.9759707469963431E-2</v>
      </c>
      <c r="Q247" s="31">
        <f t="shared" si="41"/>
        <v>-0.11254744541908875</v>
      </c>
      <c r="R247" s="31">
        <f t="shared" si="41"/>
        <v>-0.10130469134084477</v>
      </c>
      <c r="S247" s="31">
        <f t="shared" si="41"/>
        <v>1.4847216461153638E-2</v>
      </c>
    </row>
    <row r="248" spans="2:20" x14ac:dyDescent="0.2">
      <c r="C248" s="8"/>
    </row>
    <row r="249" spans="2:20" ht="15.75" x14ac:dyDescent="0.2">
      <c r="B249" s="11" t="s">
        <v>32</v>
      </c>
      <c r="C249" s="11" t="s">
        <v>33</v>
      </c>
      <c r="D249" s="11" t="s">
        <v>0</v>
      </c>
      <c r="E249" s="11" t="s">
        <v>1</v>
      </c>
      <c r="F249" s="11" t="s">
        <v>2</v>
      </c>
      <c r="G249" s="11" t="s">
        <v>3</v>
      </c>
      <c r="H249" s="11" t="s">
        <v>4</v>
      </c>
      <c r="I249" s="11" t="s">
        <v>34</v>
      </c>
      <c r="J249" s="11" t="s">
        <v>35</v>
      </c>
    </row>
    <row r="250" spans="2:20" x14ac:dyDescent="0.2">
      <c r="B250" s="10">
        <v>2015</v>
      </c>
      <c r="C250" s="12">
        <f>SUM(D250:J250)</f>
        <v>-153.16199999999984</v>
      </c>
      <c r="D250" s="12">
        <v>-23.190000000000055</v>
      </c>
      <c r="E250" s="12">
        <v>-25.408999999999992</v>
      </c>
      <c r="F250" s="12">
        <v>3.6239999999999952</v>
      </c>
      <c r="G250" s="12">
        <v>6.649000000000342</v>
      </c>
      <c r="H250" s="12">
        <v>-111.13000000000011</v>
      </c>
      <c r="I250" s="12">
        <v>-3.7060000000000173</v>
      </c>
      <c r="J250" s="12">
        <v>0</v>
      </c>
    </row>
    <row r="251" spans="2:20" x14ac:dyDescent="0.2">
      <c r="B251" s="10">
        <f>B250+1</f>
        <v>2016</v>
      </c>
      <c r="C251" s="12">
        <f t="shared" ref="C251:C259" si="42">SUM(D251:J251)</f>
        <v>-244.68600000000075</v>
      </c>
      <c r="D251" s="12">
        <v>-29.44800000000032</v>
      </c>
      <c r="E251" s="12">
        <v>-26.067999999999984</v>
      </c>
      <c r="F251" s="12">
        <v>3.9029999999999916</v>
      </c>
      <c r="G251" s="12">
        <v>-65.501000000000204</v>
      </c>
      <c r="H251" s="12">
        <v>-125.31900000000019</v>
      </c>
      <c r="I251" s="12">
        <v>-2.2530000000000427</v>
      </c>
      <c r="J251" s="12">
        <v>0</v>
      </c>
    </row>
    <row r="252" spans="2:20" x14ac:dyDescent="0.2">
      <c r="B252" s="10">
        <f t="shared" ref="B252:B259" si="43">B251+1</f>
        <v>2017</v>
      </c>
      <c r="C252" s="12">
        <f t="shared" si="42"/>
        <v>-305.70599999999928</v>
      </c>
      <c r="D252" s="12">
        <v>-5.5119999999997162</v>
      </c>
      <c r="E252" s="12">
        <v>-14.735000000000014</v>
      </c>
      <c r="F252" s="12">
        <v>4.4259999999999877</v>
      </c>
      <c r="G252" s="12">
        <v>-144.70299999999952</v>
      </c>
      <c r="H252" s="12">
        <v>-143.46800000000007</v>
      </c>
      <c r="I252" s="12">
        <v>-1.7139999999999418</v>
      </c>
      <c r="J252" s="12">
        <v>0</v>
      </c>
    </row>
    <row r="253" spans="2:20" x14ac:dyDescent="0.2">
      <c r="B253" s="10">
        <f t="shared" si="43"/>
        <v>2018</v>
      </c>
      <c r="C253" s="12">
        <f t="shared" si="42"/>
        <v>-319.13200000000035</v>
      </c>
      <c r="D253" s="12">
        <v>-11.042000000000371</v>
      </c>
      <c r="E253" s="12">
        <v>-17.57000000000005</v>
      </c>
      <c r="F253" s="12">
        <v>5.7529999999999859</v>
      </c>
      <c r="G253" s="12">
        <v>-176.53899999999976</v>
      </c>
      <c r="H253" s="12">
        <v>-125.95700000000011</v>
      </c>
      <c r="I253" s="12">
        <v>6.2229999999999563</v>
      </c>
      <c r="J253" s="12">
        <v>0</v>
      </c>
    </row>
    <row r="254" spans="2:20" x14ac:dyDescent="0.2">
      <c r="B254" s="10">
        <f t="shared" si="43"/>
        <v>2019</v>
      </c>
      <c r="C254" s="12">
        <f t="shared" si="42"/>
        <v>-323.23199999999986</v>
      </c>
      <c r="D254" s="12">
        <v>-8.8700000000003456</v>
      </c>
      <c r="E254" s="12">
        <v>-16.962999999999965</v>
      </c>
      <c r="F254" s="12">
        <v>5.0720000000000027</v>
      </c>
      <c r="G254" s="12">
        <v>-199.14599999999973</v>
      </c>
      <c r="H254" s="12">
        <v>-117.67999999999984</v>
      </c>
      <c r="I254" s="12">
        <v>14.355000000000018</v>
      </c>
      <c r="J254" s="12">
        <v>0</v>
      </c>
    </row>
    <row r="255" spans="2:20" x14ac:dyDescent="0.2">
      <c r="B255" s="10">
        <f t="shared" si="43"/>
        <v>2020</v>
      </c>
      <c r="C255" s="12">
        <f t="shared" si="42"/>
        <v>-325.58800000000008</v>
      </c>
      <c r="D255" s="12">
        <v>-6.3840000000000146</v>
      </c>
      <c r="E255" s="12">
        <v>-16.576000000000022</v>
      </c>
      <c r="F255" s="12">
        <v>4.7400000000000091</v>
      </c>
      <c r="G255" s="12">
        <v>-215.21399999999994</v>
      </c>
      <c r="H255" s="12">
        <v>-108.32400000000007</v>
      </c>
      <c r="I255" s="12">
        <v>16.169999999999959</v>
      </c>
      <c r="J255" s="12">
        <v>0</v>
      </c>
    </row>
    <row r="256" spans="2:20" x14ac:dyDescent="0.2">
      <c r="B256" s="10">
        <f t="shared" si="43"/>
        <v>2021</v>
      </c>
      <c r="C256" s="12">
        <f t="shared" si="42"/>
        <v>-343.15500000000009</v>
      </c>
      <c r="D256" s="12">
        <v>-5.0709999999999127</v>
      </c>
      <c r="E256" s="12">
        <v>-16.033000000000015</v>
      </c>
      <c r="F256" s="12">
        <v>4.4569999999999936</v>
      </c>
      <c r="G256" s="12">
        <v>-230.70700000000033</v>
      </c>
      <c r="H256" s="12">
        <v>-98.688999999999851</v>
      </c>
      <c r="I256" s="12">
        <v>2.8880000000000337</v>
      </c>
      <c r="J256" s="12">
        <v>0</v>
      </c>
    </row>
    <row r="257" spans="2:14" x14ac:dyDescent="0.2">
      <c r="B257" s="10">
        <f t="shared" si="43"/>
        <v>2022</v>
      </c>
      <c r="C257" s="12">
        <f t="shared" si="42"/>
        <v>-350.12599999999952</v>
      </c>
      <c r="D257" s="12">
        <v>1.1010000000001128</v>
      </c>
      <c r="E257" s="12">
        <v>-14.519000000000005</v>
      </c>
      <c r="F257" s="12">
        <v>6.070999999999998</v>
      </c>
      <c r="G257" s="12">
        <v>-243.97099999999955</v>
      </c>
      <c r="H257" s="12">
        <v>-103.82500000000005</v>
      </c>
      <c r="I257" s="12">
        <v>5.0169999999999391</v>
      </c>
      <c r="J257" s="12">
        <v>0</v>
      </c>
    </row>
    <row r="258" spans="2:14" x14ac:dyDescent="0.2">
      <c r="B258" s="10">
        <f t="shared" si="43"/>
        <v>2023</v>
      </c>
      <c r="C258" s="12">
        <f t="shared" si="42"/>
        <v>-332.928</v>
      </c>
      <c r="D258" s="12">
        <v>-4.7789999999999964</v>
      </c>
      <c r="E258" s="12">
        <v>-16.342999999999961</v>
      </c>
      <c r="F258" s="12">
        <v>10.086000000000013</v>
      </c>
      <c r="G258" s="12">
        <v>-257.76400000000012</v>
      </c>
      <c r="H258" s="12">
        <v>-90.884000000000015</v>
      </c>
      <c r="I258" s="12">
        <v>26.756000000000085</v>
      </c>
      <c r="J258" s="12">
        <v>0</v>
      </c>
    </row>
    <row r="259" spans="2:14" x14ac:dyDescent="0.2">
      <c r="B259" s="10">
        <f t="shared" si="43"/>
        <v>2024</v>
      </c>
      <c r="C259" s="12">
        <f t="shared" si="42"/>
        <v>-438.28300000000064</v>
      </c>
      <c r="D259" s="12">
        <v>-6.5070000000000618</v>
      </c>
      <c r="E259" s="12">
        <v>-15.888999999999896</v>
      </c>
      <c r="F259" s="12">
        <v>11.560000000000002</v>
      </c>
      <c r="G259" s="12">
        <v>-374.51200000000063</v>
      </c>
      <c r="H259" s="12">
        <v>-66.83400000000006</v>
      </c>
      <c r="I259" s="12">
        <v>13.899000000000001</v>
      </c>
      <c r="J259" s="12">
        <v>0</v>
      </c>
    </row>
    <row r="262" spans="2:14" x14ac:dyDescent="0.2">
      <c r="B262" s="28" t="s">
        <v>88</v>
      </c>
    </row>
    <row r="264" spans="2:14" x14ac:dyDescent="0.2">
      <c r="I264" s="34"/>
    </row>
    <row r="265" spans="2:14" x14ac:dyDescent="0.2">
      <c r="I265" s="34"/>
    </row>
    <row r="266" spans="2:14" x14ac:dyDescent="0.2">
      <c r="I266" s="34"/>
    </row>
    <row r="267" spans="2:14" x14ac:dyDescent="0.2">
      <c r="I267" s="34"/>
    </row>
    <row r="269" spans="2:14" x14ac:dyDescent="0.2">
      <c r="I269" s="34"/>
    </row>
    <row r="270" spans="2:14" x14ac:dyDescent="0.2">
      <c r="I270" s="34"/>
    </row>
    <row r="271" spans="2:14" x14ac:dyDescent="0.2">
      <c r="I271" s="34"/>
    </row>
    <row r="272" spans="2:14" x14ac:dyDescent="0.2">
      <c r="M272" s="27">
        <v>47290184</v>
      </c>
      <c r="N272" t="s">
        <v>79</v>
      </c>
    </row>
    <row r="273" spans="9:19" x14ac:dyDescent="0.2">
      <c r="I273" s="34"/>
      <c r="M273" s="27">
        <f>SUM(I264:I275)*1000</f>
        <v>0</v>
      </c>
      <c r="N273" t="s">
        <v>80</v>
      </c>
    </row>
    <row r="274" spans="9:19" x14ac:dyDescent="0.2">
      <c r="I274" s="34"/>
    </row>
    <row r="275" spans="9:19" x14ac:dyDescent="0.2">
      <c r="I275" s="34"/>
      <c r="M275" s="32">
        <f>M273/M272</f>
        <v>0</v>
      </c>
    </row>
    <row r="278" spans="9:19" x14ac:dyDescent="0.2">
      <c r="M278" s="35">
        <v>134850</v>
      </c>
      <c r="N278" s="36">
        <v>41214</v>
      </c>
      <c r="P278" s="35">
        <v>135064</v>
      </c>
      <c r="Q278" s="36">
        <v>41244</v>
      </c>
      <c r="S278" s="35">
        <v>1650.7</v>
      </c>
    </row>
    <row r="279" spans="9:19" x14ac:dyDescent="0.2">
      <c r="L279" s="31">
        <f>M279/M278-1</f>
        <v>1.8249907304412227E-2</v>
      </c>
      <c r="M279" s="35">
        <v>137311</v>
      </c>
      <c r="N279" s="36">
        <v>41579</v>
      </c>
      <c r="O279" s="31">
        <f>P279/P278-1</f>
        <v>1.7258484866433665E-2</v>
      </c>
      <c r="P279" s="35">
        <v>137395</v>
      </c>
      <c r="Q279" s="36">
        <v>41609</v>
      </c>
      <c r="R279" s="31">
        <f>S279/S278-1</f>
        <v>2.8048706609317131E-2</v>
      </c>
      <c r="S279" s="35">
        <v>1697</v>
      </c>
    </row>
    <row r="280" spans="9:19" x14ac:dyDescent="0.2">
      <c r="L280" s="31">
        <f>M280/M279-1</f>
        <v>2.0275141831317178E-2</v>
      </c>
      <c r="M280" s="35">
        <v>140095</v>
      </c>
      <c r="N280" s="36">
        <v>41944</v>
      </c>
    </row>
  </sheetData>
  <mergeCells count="50">
    <mergeCell ref="B220:J220"/>
    <mergeCell ref="B234:J234"/>
    <mergeCell ref="B57:I57"/>
    <mergeCell ref="K57:Q57"/>
    <mergeCell ref="S57:Z57"/>
    <mergeCell ref="A127:Z127"/>
    <mergeCell ref="A145:Z145"/>
    <mergeCell ref="B147:I147"/>
    <mergeCell ref="K147:Q147"/>
    <mergeCell ref="S147:Z147"/>
    <mergeCell ref="A161:Z161"/>
    <mergeCell ref="B163:I163"/>
    <mergeCell ref="K163:Q163"/>
    <mergeCell ref="S163:Z163"/>
    <mergeCell ref="A177:Z177"/>
    <mergeCell ref="B179:I179"/>
    <mergeCell ref="A2:Z2"/>
    <mergeCell ref="B4:I4"/>
    <mergeCell ref="K4:Q4"/>
    <mergeCell ref="S4:Z4"/>
    <mergeCell ref="A20:Z20"/>
    <mergeCell ref="B22:I22"/>
    <mergeCell ref="K22:Q22"/>
    <mergeCell ref="S22:Z22"/>
    <mergeCell ref="A38:Z38"/>
    <mergeCell ref="B40:I40"/>
    <mergeCell ref="K40:Q40"/>
    <mergeCell ref="S40:Z40"/>
    <mergeCell ref="A55:Z55"/>
    <mergeCell ref="B129:I129"/>
    <mergeCell ref="K129:Q129"/>
    <mergeCell ref="S129:Z129"/>
    <mergeCell ref="A73:Z73"/>
    <mergeCell ref="B75:I75"/>
    <mergeCell ref="K75:Q75"/>
    <mergeCell ref="S75:Z75"/>
    <mergeCell ref="A91:Z91"/>
    <mergeCell ref="B93:I93"/>
    <mergeCell ref="K93:Q93"/>
    <mergeCell ref="S93:Z93"/>
    <mergeCell ref="A109:Z109"/>
    <mergeCell ref="B111:I111"/>
    <mergeCell ref="K111:Q111"/>
    <mergeCell ref="S111:Z111"/>
    <mergeCell ref="K179:Q179"/>
    <mergeCell ref="S179:Z179"/>
    <mergeCell ref="A193:Z193"/>
    <mergeCell ref="B195:I195"/>
    <mergeCell ref="K195:Q195"/>
    <mergeCell ref="S195:Z195"/>
  </mergeCells>
  <pageMargins left="0.43" right="0.2" top="0.67" bottom="0.41" header="0.23" footer="0.17"/>
  <pageSetup scale="48" orientation="landscape" r:id="rId1"/>
  <headerFooter scaleWithDoc="0" alignWithMargins="0">
    <oddHeader>&amp;LUT Loads
UPSC 1&amp;R&amp;"Arial,Bold"Attachment UPSC 1</oddHeader>
    <oddFooter>&amp;L&amp;F (&amp;A)&amp;Cpage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E65"/>
  <sheetViews>
    <sheetView topLeftCell="A43" workbookViewId="0">
      <selection activeCell="AA4" sqref="AA4"/>
    </sheetView>
  </sheetViews>
  <sheetFormatPr defaultRowHeight="12.75" x14ac:dyDescent="0.2"/>
  <cols>
    <col min="3" max="8" width="10.7109375" customWidth="1"/>
    <col min="9" max="9" width="12.85546875" customWidth="1"/>
    <col min="10" max="10" width="10.7109375" customWidth="1"/>
    <col min="12" max="17" width="10.7109375" customWidth="1"/>
    <col min="18" max="18" width="10.7109375" hidden="1" customWidth="1"/>
    <col min="19" max="19" width="10.7109375" customWidth="1"/>
  </cols>
  <sheetData>
    <row r="1" spans="3:31" ht="13.5" thickBot="1" x14ac:dyDescent="0.25"/>
    <row r="2" spans="3:31" ht="15" thickBot="1" x14ac:dyDescent="0.25">
      <c r="C2" s="45" t="s">
        <v>64</v>
      </c>
      <c r="D2" s="46"/>
      <c r="E2" s="46"/>
      <c r="F2" s="46"/>
      <c r="G2" s="46"/>
      <c r="H2" s="46"/>
      <c r="I2" s="46"/>
      <c r="J2" s="47"/>
      <c r="L2" s="45" t="s">
        <v>66</v>
      </c>
      <c r="M2" s="46"/>
      <c r="N2" s="46"/>
      <c r="O2" s="46"/>
      <c r="P2" s="46"/>
      <c r="Q2" s="46"/>
      <c r="R2" s="46"/>
      <c r="S2" s="47"/>
      <c r="U2" s="88" t="s">
        <v>50</v>
      </c>
      <c r="V2" s="89"/>
      <c r="W2" s="89"/>
      <c r="X2" s="89"/>
      <c r="Y2" s="90"/>
      <c r="AA2" s="88" t="s">
        <v>52</v>
      </c>
      <c r="AB2" s="89"/>
      <c r="AC2" s="89"/>
      <c r="AD2" s="89"/>
      <c r="AE2" s="90"/>
    </row>
    <row r="3" spans="3:31" ht="13.5" thickBot="1" x14ac:dyDescent="0.25">
      <c r="C3" s="17" t="s">
        <v>32</v>
      </c>
      <c r="D3" s="18" t="s">
        <v>36</v>
      </c>
      <c r="E3" s="18" t="s">
        <v>37</v>
      </c>
      <c r="F3" s="18" t="s">
        <v>38</v>
      </c>
      <c r="G3" s="18" t="s">
        <v>39</v>
      </c>
      <c r="H3" s="18" t="s">
        <v>40</v>
      </c>
      <c r="I3" s="18" t="s">
        <v>41</v>
      </c>
      <c r="J3" s="19" t="s">
        <v>33</v>
      </c>
      <c r="L3" s="17" t="s">
        <v>32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18" t="s">
        <v>41</v>
      </c>
      <c r="S3" s="19" t="s">
        <v>33</v>
      </c>
      <c r="U3" s="38" t="s">
        <v>36</v>
      </c>
      <c r="V3" s="39" t="s">
        <v>37</v>
      </c>
      <c r="W3" s="39" t="s">
        <v>38</v>
      </c>
      <c r="X3" s="39" t="s">
        <v>39</v>
      </c>
      <c r="Y3" s="37" t="s">
        <v>40</v>
      </c>
      <c r="AA3" s="38" t="s">
        <v>36</v>
      </c>
      <c r="AB3" s="39" t="s">
        <v>37</v>
      </c>
      <c r="AC3" s="39" t="s">
        <v>38</v>
      </c>
      <c r="AD3" s="39" t="s">
        <v>39</v>
      </c>
      <c r="AE3" s="37" t="s">
        <v>40</v>
      </c>
    </row>
    <row r="4" spans="3:31" ht="13.5" thickBot="1" x14ac:dyDescent="0.25">
      <c r="C4" s="17">
        <v>2017</v>
      </c>
      <c r="D4" s="22">
        <v>5408379.9110764386</v>
      </c>
      <c r="E4" s="22">
        <v>5076307.8468018519</v>
      </c>
      <c r="F4" s="22">
        <v>1849639.2053736348</v>
      </c>
      <c r="G4" s="22">
        <v>330637.47057572904</v>
      </c>
      <c r="H4" s="22">
        <v>37892.982320999996</v>
      </c>
      <c r="I4" s="18">
        <v>0</v>
      </c>
      <c r="J4" s="20">
        <v>12702857.416148653</v>
      </c>
      <c r="L4" s="17">
        <v>2017</v>
      </c>
      <c r="M4" s="22">
        <v>1575460.56660157</v>
      </c>
      <c r="N4" s="22">
        <v>1415067.6687502069</v>
      </c>
      <c r="O4" s="22">
        <v>772436.05767570052</v>
      </c>
      <c r="P4" s="22">
        <v>157910.25662785303</v>
      </c>
      <c r="Q4" s="22">
        <v>10230.796503400001</v>
      </c>
      <c r="R4" s="18">
        <v>0</v>
      </c>
      <c r="S4" s="20">
        <v>3931105.3461587303</v>
      </c>
      <c r="U4" s="32">
        <f t="shared" ref="U4:U13" si="0">D4/$J4</f>
        <v>0.42576089252178595</v>
      </c>
      <c r="V4" s="32">
        <f t="shared" ref="V4:V13" si="1">E4/$J4</f>
        <v>0.39961936755651034</v>
      </c>
      <c r="W4" s="32">
        <f t="shared" ref="W4:W13" si="2">F4/$J4</f>
        <v>0.14560812144693208</v>
      </c>
      <c r="X4" s="32">
        <f t="shared" ref="X4:X6" si="3">G4/$J4</f>
        <v>2.6028590241074605E-2</v>
      </c>
      <c r="Y4" s="32">
        <f t="shared" ref="Y4" si="4">H4/$J4</f>
        <v>2.9830282336970977E-3</v>
      </c>
      <c r="AA4" s="32">
        <f t="shared" ref="AA4:AA13" si="5">M4/$S4</f>
        <v>0.40076783191298276</v>
      </c>
      <c r="AB4" s="32">
        <f t="shared" ref="AB4:AB13" si="6">N4/$S4</f>
        <v>0.35996686533291122</v>
      </c>
      <c r="AC4" s="32">
        <f t="shared" ref="AC4:AC13" si="7">O4/$S4</f>
        <v>0.19649334974716068</v>
      </c>
      <c r="AD4" s="32">
        <f t="shared" ref="AD4:AD13" si="8">P4/$S4</f>
        <v>4.0169428881409813E-2</v>
      </c>
      <c r="AE4" s="32">
        <f t="shared" ref="AE4:AE13" si="9">Q4/$S4</f>
        <v>2.6025241255355821E-3</v>
      </c>
    </row>
    <row r="5" spans="3:31" ht="13.5" thickBot="1" x14ac:dyDescent="0.25">
      <c r="C5" s="17">
        <v>2018</v>
      </c>
      <c r="D5" s="22">
        <v>5393855.3929370167</v>
      </c>
      <c r="E5" s="22">
        <v>5115250.6195731638</v>
      </c>
      <c r="F5" s="22">
        <v>1769573.0845466652</v>
      </c>
      <c r="G5" s="22">
        <v>327078.20307599881</v>
      </c>
      <c r="H5" s="22">
        <v>37922.549002999993</v>
      </c>
      <c r="I5" s="18">
        <v>0</v>
      </c>
      <c r="J5" s="20">
        <v>12643679.849135848</v>
      </c>
      <c r="L5" s="17">
        <v>2018</v>
      </c>
      <c r="M5" s="22">
        <v>1572605.5447537052</v>
      </c>
      <c r="N5" s="22">
        <v>1430519.0829259942</v>
      </c>
      <c r="O5" s="22">
        <v>764943.99944916018</v>
      </c>
      <c r="P5" s="22">
        <v>157184.77850896894</v>
      </c>
      <c r="Q5" s="22">
        <v>10226.815989300001</v>
      </c>
      <c r="R5" s="18">
        <v>0</v>
      </c>
      <c r="S5" s="20">
        <v>3935480.2216271283</v>
      </c>
      <c r="U5" s="32">
        <f t="shared" si="0"/>
        <v>0.42660486957091598</v>
      </c>
      <c r="V5" s="32">
        <f t="shared" si="1"/>
        <v>0.40456976771068542</v>
      </c>
      <c r="W5" s="32">
        <f t="shared" si="2"/>
        <v>0.13995712527216589</v>
      </c>
      <c r="X5" s="32">
        <f t="shared" si="3"/>
        <v>2.5868908971018709E-2</v>
      </c>
      <c r="Y5" s="32">
        <f>H5/$J5</f>
        <v>2.999328475213794E-3</v>
      </c>
      <c r="AA5" s="32">
        <f t="shared" si="5"/>
        <v>0.39959686142279982</v>
      </c>
      <c r="AB5" s="32">
        <f t="shared" si="6"/>
        <v>0.36349289092210063</v>
      </c>
      <c r="AC5" s="32">
        <f t="shared" si="7"/>
        <v>0.19437119649222714</v>
      </c>
      <c r="AD5" s="32">
        <f t="shared" si="8"/>
        <v>3.9940431575585647E-2</v>
      </c>
      <c r="AE5" s="32">
        <f t="shared" si="9"/>
        <v>2.5986195872867868E-3</v>
      </c>
    </row>
    <row r="6" spans="3:31" ht="13.5" thickBot="1" x14ac:dyDescent="0.25">
      <c r="C6" s="17">
        <v>2019</v>
      </c>
      <c r="D6" s="22">
        <v>5378538.8116619941</v>
      </c>
      <c r="E6" s="22">
        <v>5098874.077876009</v>
      </c>
      <c r="F6" s="22">
        <v>1763691.3500789457</v>
      </c>
      <c r="G6" s="22">
        <v>322898.25817387225</v>
      </c>
      <c r="H6" s="22">
        <v>37934.220448700005</v>
      </c>
      <c r="I6" s="18">
        <v>0</v>
      </c>
      <c r="J6" s="20">
        <v>12601936.718239522</v>
      </c>
      <c r="L6" s="17">
        <v>2019</v>
      </c>
      <c r="M6" s="22">
        <v>1568255.1861824195</v>
      </c>
      <c r="N6" s="22">
        <v>1449111.2225942898</v>
      </c>
      <c r="O6" s="22">
        <v>754477.35277860216</v>
      </c>
      <c r="P6" s="22">
        <v>156281.71606950759</v>
      </c>
      <c r="Q6" s="22">
        <v>10227.514896199998</v>
      </c>
      <c r="R6" s="18">
        <v>0</v>
      </c>
      <c r="S6" s="20">
        <v>3938352.9925210183</v>
      </c>
      <c r="U6" s="32">
        <f t="shared" si="0"/>
        <v>0.42680255677504869</v>
      </c>
      <c r="V6" s="32">
        <f t="shared" si="1"/>
        <v>0.40461035409708968</v>
      </c>
      <c r="W6" s="32">
        <f t="shared" si="2"/>
        <v>0.13995399195476455</v>
      </c>
      <c r="X6" s="32">
        <f t="shared" si="3"/>
        <v>2.5622907446164418E-2</v>
      </c>
      <c r="Y6" s="32">
        <f t="shared" ref="Y6" si="10">H6/$J6</f>
        <v>3.0101897269326533E-3</v>
      </c>
      <c r="AA6" s="32">
        <f t="shared" si="5"/>
        <v>0.39820076797599296</v>
      </c>
      <c r="AB6" s="32">
        <f t="shared" si="6"/>
        <v>0.36794853720480875</v>
      </c>
      <c r="AC6" s="32">
        <f t="shared" si="7"/>
        <v>0.19157179516700615</v>
      </c>
      <c r="AD6" s="32">
        <f t="shared" si="8"/>
        <v>3.9681998126193496E-2</v>
      </c>
      <c r="AE6" s="32">
        <f t="shared" si="9"/>
        <v>2.5969015259988573E-3</v>
      </c>
    </row>
    <row r="7" spans="3:31" ht="13.5" thickBot="1" x14ac:dyDescent="0.25">
      <c r="C7" s="17">
        <v>2020</v>
      </c>
      <c r="D7" s="22">
        <v>5293037.605804055</v>
      </c>
      <c r="E7" s="22">
        <v>5103758.9406187702</v>
      </c>
      <c r="F7" s="22">
        <v>1762376.8269253823</v>
      </c>
      <c r="G7" s="22">
        <v>318439.13009582809</v>
      </c>
      <c r="H7" s="22">
        <v>38046.432037499995</v>
      </c>
      <c r="I7" s="18">
        <v>0</v>
      </c>
      <c r="J7" s="20">
        <v>12515658.935481535</v>
      </c>
      <c r="L7" s="17">
        <v>2020</v>
      </c>
      <c r="M7" s="22">
        <v>1562911.5237030387</v>
      </c>
      <c r="N7" s="22">
        <v>1460871.4187299411</v>
      </c>
      <c r="O7" s="22">
        <v>742346.34360121447</v>
      </c>
      <c r="P7" s="22">
        <v>155494.35108159264</v>
      </c>
      <c r="Q7" s="22">
        <v>10256.4425238</v>
      </c>
      <c r="R7" s="18">
        <v>0</v>
      </c>
      <c r="S7" s="20">
        <v>3931880.0796395866</v>
      </c>
      <c r="U7" s="32">
        <f t="shared" si="0"/>
        <v>0.42291321879972654</v>
      </c>
      <c r="V7" s="32">
        <f t="shared" si="1"/>
        <v>0.40778987082731694</v>
      </c>
      <c r="W7" s="32">
        <f t="shared" si="2"/>
        <v>0.14081374668409141</v>
      </c>
      <c r="X7" s="32">
        <f>G7/$J7</f>
        <v>2.5443257261754094E-2</v>
      </c>
      <c r="Y7" s="32">
        <f>H7/$J7</f>
        <v>3.0399064271110368E-3</v>
      </c>
      <c r="AA7" s="32">
        <f t="shared" si="5"/>
        <v>0.39749725119955898</v>
      </c>
      <c r="AB7" s="32">
        <f t="shared" si="6"/>
        <v>0.37154526311592162</v>
      </c>
      <c r="AC7" s="32">
        <f t="shared" si="7"/>
        <v>0.18880187812575941</v>
      </c>
      <c r="AD7" s="32">
        <f t="shared" si="8"/>
        <v>3.9547073647232381E-2</v>
      </c>
      <c r="AE7" s="32">
        <f t="shared" si="9"/>
        <v>2.6085339115276759E-3</v>
      </c>
    </row>
    <row r="8" spans="3:31" ht="13.5" thickBot="1" x14ac:dyDescent="0.25">
      <c r="C8" s="17">
        <v>2021</v>
      </c>
      <c r="D8" s="22">
        <v>5223123.0302154012</v>
      </c>
      <c r="E8" s="22">
        <v>5104907.9352503391</v>
      </c>
      <c r="F8" s="22">
        <v>1770168.4439972003</v>
      </c>
      <c r="G8" s="22">
        <v>313909.21778817009</v>
      </c>
      <c r="H8" s="22">
        <v>37940.646033100005</v>
      </c>
      <c r="I8" s="18">
        <v>0</v>
      </c>
      <c r="J8" s="20">
        <v>12450049.273284212</v>
      </c>
      <c r="L8" s="17">
        <v>2021</v>
      </c>
      <c r="M8" s="22">
        <v>1549095.2939715786</v>
      </c>
      <c r="N8" s="22">
        <v>1476203.0956016427</v>
      </c>
      <c r="O8" s="22">
        <v>726969.21491720935</v>
      </c>
      <c r="P8" s="22">
        <v>154889.73626328504</v>
      </c>
      <c r="Q8" s="22">
        <v>10227.413727499999</v>
      </c>
      <c r="R8" s="18">
        <v>0</v>
      </c>
      <c r="S8" s="20">
        <v>3917384.754481216</v>
      </c>
      <c r="U8" s="32">
        <f t="shared" si="0"/>
        <v>0.41952629387767781</v>
      </c>
      <c r="V8" s="32">
        <f t="shared" si="1"/>
        <v>0.410031143105967</v>
      </c>
      <c r="W8" s="32">
        <f t="shared" si="2"/>
        <v>0.14218164162576408</v>
      </c>
      <c r="X8" s="32">
        <f t="shared" ref="X8:X13" si="11">G8/$J8</f>
        <v>2.5213492002940777E-2</v>
      </c>
      <c r="Y8" s="32">
        <f t="shared" ref="Y8:Y13" si="12">H8/$J8</f>
        <v>3.0474293876502547E-3</v>
      </c>
      <c r="AA8" s="32">
        <f t="shared" si="5"/>
        <v>0.39544119126912952</v>
      </c>
      <c r="AB8" s="32">
        <f t="shared" si="6"/>
        <v>0.3768338287202882</v>
      </c>
      <c r="AC8" s="32">
        <f t="shared" si="7"/>
        <v>0.18557513761843461</v>
      </c>
      <c r="AD8" s="32">
        <f t="shared" si="8"/>
        <v>3.9539066487176665E-2</v>
      </c>
      <c r="AE8" s="32">
        <f t="shared" si="9"/>
        <v>2.6107759049709247E-3</v>
      </c>
    </row>
    <row r="9" spans="3:31" ht="13.5" thickBot="1" x14ac:dyDescent="0.25">
      <c r="C9" s="17">
        <v>2022</v>
      </c>
      <c r="D9" s="22">
        <v>5229132.437310949</v>
      </c>
      <c r="E9" s="22">
        <v>5103511.0962297516</v>
      </c>
      <c r="F9" s="22">
        <v>1774497.657138705</v>
      </c>
      <c r="G9" s="22">
        <v>309779.7250459175</v>
      </c>
      <c r="H9" s="22">
        <v>37941.363859899997</v>
      </c>
      <c r="I9" s="18">
        <v>0</v>
      </c>
      <c r="J9" s="20">
        <v>12454862.27958522</v>
      </c>
      <c r="L9" s="17">
        <v>2022</v>
      </c>
      <c r="M9" s="22">
        <v>1544682.3507865022</v>
      </c>
      <c r="N9" s="22">
        <v>1495076.8239356647</v>
      </c>
      <c r="O9" s="22">
        <v>707109.63177499059</v>
      </c>
      <c r="P9" s="22">
        <v>154531.92532245966</v>
      </c>
      <c r="Q9" s="22">
        <v>10227.4099444</v>
      </c>
      <c r="R9" s="18">
        <v>0</v>
      </c>
      <c r="S9" s="20">
        <v>3911628.1417640182</v>
      </c>
      <c r="U9" s="32">
        <f t="shared" si="0"/>
        <v>0.41984666870881637</v>
      </c>
      <c r="V9" s="32">
        <f t="shared" si="1"/>
        <v>0.40976054023454944</v>
      </c>
      <c r="W9" s="32">
        <f t="shared" si="2"/>
        <v>0.14247428974363582</v>
      </c>
      <c r="X9" s="32">
        <f t="shared" si="11"/>
        <v>2.4872191927298774E-2</v>
      </c>
      <c r="Y9" s="32">
        <f t="shared" si="12"/>
        <v>3.0463093856998909E-3</v>
      </c>
      <c r="AA9" s="32">
        <f t="shared" si="5"/>
        <v>0.39489498868619455</v>
      </c>
      <c r="AB9" s="32">
        <f t="shared" si="6"/>
        <v>0.38221343383152806</v>
      </c>
      <c r="AC9" s="32">
        <f t="shared" si="7"/>
        <v>0.18077117919908076</v>
      </c>
      <c r="AD9" s="32">
        <f t="shared" si="8"/>
        <v>3.9505781153514954E-2</v>
      </c>
      <c r="AE9" s="32">
        <f t="shared" si="9"/>
        <v>2.6146171296813933E-3</v>
      </c>
    </row>
    <row r="10" spans="3:31" ht="13.5" thickBot="1" x14ac:dyDescent="0.25">
      <c r="C10" s="17">
        <v>2023</v>
      </c>
      <c r="D10" s="22">
        <v>5234327.2734569386</v>
      </c>
      <c r="E10" s="22">
        <v>5106543.8378610993</v>
      </c>
      <c r="F10" s="22">
        <v>1794851.6693752175</v>
      </c>
      <c r="G10" s="22">
        <v>305586.13913087378</v>
      </c>
      <c r="H10" s="22">
        <v>37941.647206499998</v>
      </c>
      <c r="I10" s="18">
        <v>0</v>
      </c>
      <c r="J10" s="20">
        <v>12479250.567030631</v>
      </c>
      <c r="L10" s="17">
        <v>2023</v>
      </c>
      <c r="M10" s="22">
        <v>1539011.7981170726</v>
      </c>
      <c r="N10" s="22">
        <v>1517008.4852337718</v>
      </c>
      <c r="O10" s="22">
        <v>689348.7647885636</v>
      </c>
      <c r="P10" s="22">
        <v>154009.73786097125</v>
      </c>
      <c r="Q10" s="22">
        <v>10227.410608599997</v>
      </c>
      <c r="R10" s="18">
        <v>0</v>
      </c>
      <c r="S10" s="20">
        <v>3909606.1966089788</v>
      </c>
      <c r="U10" s="32">
        <f t="shared" si="0"/>
        <v>0.41944243729552888</v>
      </c>
      <c r="V10" s="32">
        <f t="shared" si="1"/>
        <v>0.40920276505644149</v>
      </c>
      <c r="W10" s="32">
        <f t="shared" si="2"/>
        <v>0.14382687964588986</v>
      </c>
      <c r="X10" s="32">
        <f t="shared" si="11"/>
        <v>2.4487539334951132E-2</v>
      </c>
      <c r="Y10" s="32">
        <f t="shared" si="12"/>
        <v>3.0403786671885061E-3</v>
      </c>
      <c r="AA10" s="32">
        <f t="shared" si="5"/>
        <v>0.39364880264716789</v>
      </c>
      <c r="AB10" s="32">
        <f t="shared" si="6"/>
        <v>0.38802079006053308</v>
      </c>
      <c r="AC10" s="32">
        <f t="shared" si="7"/>
        <v>0.17632179051344724</v>
      </c>
      <c r="AD10" s="32">
        <f t="shared" si="8"/>
        <v>3.9392647268298414E-2</v>
      </c>
      <c r="AE10" s="32">
        <f t="shared" si="9"/>
        <v>2.6159695105534685E-3</v>
      </c>
    </row>
    <row r="11" spans="3:31" ht="13.5" thickBot="1" x14ac:dyDescent="0.25">
      <c r="C11" s="17">
        <v>2024</v>
      </c>
      <c r="D11" s="22">
        <v>5263095.2242222438</v>
      </c>
      <c r="E11" s="22">
        <v>5136531.1385482866</v>
      </c>
      <c r="F11" s="22">
        <v>1803902.9723431582</v>
      </c>
      <c r="G11" s="22">
        <v>300173.49889527383</v>
      </c>
      <c r="H11" s="22">
        <v>38049.374596499998</v>
      </c>
      <c r="I11" s="18">
        <v>0</v>
      </c>
      <c r="J11" s="20">
        <v>12541752.208605463</v>
      </c>
      <c r="L11" s="17">
        <v>2024</v>
      </c>
      <c r="M11" s="22">
        <v>1542677.8522628155</v>
      </c>
      <c r="N11" s="22">
        <v>1537226.8906938653</v>
      </c>
      <c r="O11" s="22">
        <v>676876.85898701241</v>
      </c>
      <c r="P11" s="22">
        <v>152733.56304287323</v>
      </c>
      <c r="Q11" s="22">
        <v>10256.459770900001</v>
      </c>
      <c r="R11" s="18">
        <v>0</v>
      </c>
      <c r="S11" s="20">
        <v>3919771.6247574664</v>
      </c>
      <c r="U11" s="32">
        <f t="shared" si="0"/>
        <v>0.41964592639703058</v>
      </c>
      <c r="V11" s="32">
        <f t="shared" si="1"/>
        <v>0.40955450666804599</v>
      </c>
      <c r="W11" s="32">
        <f t="shared" si="2"/>
        <v>0.14383181411489049</v>
      </c>
      <c r="X11" s="32">
        <f t="shared" si="11"/>
        <v>2.393393633541183E-2</v>
      </c>
      <c r="Y11" s="32">
        <f t="shared" si="12"/>
        <v>3.0338164846210728E-3</v>
      </c>
      <c r="AA11" s="32">
        <f t="shared" si="5"/>
        <v>0.39356319702892584</v>
      </c>
      <c r="AB11" s="32">
        <f t="shared" si="6"/>
        <v>0.3921725645914334</v>
      </c>
      <c r="AC11" s="32">
        <f t="shared" si="7"/>
        <v>0.1726827284303569</v>
      </c>
      <c r="AD11" s="32">
        <f t="shared" si="8"/>
        <v>3.8964913689920271E-2</v>
      </c>
      <c r="AE11" s="32">
        <f t="shared" si="9"/>
        <v>2.6165962593636084E-3</v>
      </c>
    </row>
    <row r="12" spans="3:31" ht="13.5" thickBot="1" x14ac:dyDescent="0.25">
      <c r="C12" s="17">
        <v>2025</v>
      </c>
      <c r="D12" s="22">
        <v>5236270.6094028214</v>
      </c>
      <c r="E12" s="22">
        <v>5145302.3014876684</v>
      </c>
      <c r="F12" s="22">
        <v>1826703.3912725633</v>
      </c>
      <c r="G12" s="22">
        <v>294031.9434132484</v>
      </c>
      <c r="H12" s="22">
        <v>37941.803199799993</v>
      </c>
      <c r="I12" s="18">
        <v>0</v>
      </c>
      <c r="J12" s="20">
        <v>12540250.048776099</v>
      </c>
      <c r="L12" s="17">
        <v>2025</v>
      </c>
      <c r="M12" s="22">
        <v>1531594.8146930821</v>
      </c>
      <c r="N12" s="22">
        <v>1557097.4960589083</v>
      </c>
      <c r="O12" s="22">
        <v>666360.36400468799</v>
      </c>
      <c r="P12" s="22">
        <v>151065.93801462618</v>
      </c>
      <c r="Q12" s="22">
        <v>10227.410512400002</v>
      </c>
      <c r="R12" s="18">
        <v>0</v>
      </c>
      <c r="S12" s="20">
        <v>3916346.0232837051</v>
      </c>
      <c r="U12" s="32">
        <f t="shared" si="0"/>
        <v>0.41755711321831812</v>
      </c>
      <c r="V12" s="32">
        <f t="shared" si="1"/>
        <v>0.41030300683596327</v>
      </c>
      <c r="W12" s="32">
        <f t="shared" si="2"/>
        <v>0.14566722227766465</v>
      </c>
      <c r="X12" s="32">
        <f t="shared" si="11"/>
        <v>2.3447055861692746E-2</v>
      </c>
      <c r="Y12" s="32">
        <f t="shared" si="12"/>
        <v>3.0256018063613515E-3</v>
      </c>
      <c r="AA12" s="32">
        <f t="shared" si="5"/>
        <v>0.39107750070789171</v>
      </c>
      <c r="AB12" s="32">
        <f t="shared" si="6"/>
        <v>0.39758935671198481</v>
      </c>
      <c r="AC12" s="32">
        <f t="shared" si="7"/>
        <v>0.17014849046611324</v>
      </c>
      <c r="AD12" s="32">
        <f t="shared" si="8"/>
        <v>3.8573184574728463E-2</v>
      </c>
      <c r="AE12" s="32">
        <f t="shared" si="9"/>
        <v>2.611467539281606E-3</v>
      </c>
    </row>
    <row r="13" spans="3:31" ht="13.5" thickBot="1" x14ac:dyDescent="0.25">
      <c r="C13" s="17">
        <v>2026</v>
      </c>
      <c r="D13" s="22">
        <v>5230029.9898552364</v>
      </c>
      <c r="E13" s="22">
        <v>5155634.879874859</v>
      </c>
      <c r="F13" s="22">
        <v>1844084.0879735393</v>
      </c>
      <c r="G13" s="22">
        <v>287756.74261315708</v>
      </c>
      <c r="H13" s="22">
        <v>37941.820626499997</v>
      </c>
      <c r="I13" s="18">
        <v>0</v>
      </c>
      <c r="J13" s="20">
        <v>12555447.520943291</v>
      </c>
      <c r="L13" s="17">
        <v>2026</v>
      </c>
      <c r="M13" s="22">
        <v>1528076.9963805713</v>
      </c>
      <c r="N13" s="22">
        <v>1576410.3164553966</v>
      </c>
      <c r="O13" s="22">
        <v>655791.51588450756</v>
      </c>
      <c r="P13" s="22">
        <v>149273.77024036035</v>
      </c>
      <c r="Q13" s="22">
        <v>10227.4105088</v>
      </c>
      <c r="R13" s="18">
        <v>0</v>
      </c>
      <c r="S13" s="20">
        <v>3919780.0094696353</v>
      </c>
      <c r="U13" s="32">
        <f t="shared" si="0"/>
        <v>0.41655464539445614</v>
      </c>
      <c r="V13" s="32">
        <f t="shared" si="1"/>
        <v>0.41062932016361259</v>
      </c>
      <c r="W13" s="32">
        <f t="shared" si="2"/>
        <v>0.14687521770112047</v>
      </c>
      <c r="X13" s="32">
        <f t="shared" si="11"/>
        <v>2.2918875821284775E-2</v>
      </c>
      <c r="Y13" s="32">
        <f t="shared" si="12"/>
        <v>3.0219409195260151E-3</v>
      </c>
      <c r="AA13" s="32">
        <f t="shared" si="5"/>
        <v>0.38983743799115078</v>
      </c>
      <c r="AB13" s="32">
        <f t="shared" si="6"/>
        <v>0.40216805857650473</v>
      </c>
      <c r="AC13" s="32">
        <f t="shared" si="7"/>
        <v>0.16730314311012551</v>
      </c>
      <c r="AD13" s="32">
        <f t="shared" si="8"/>
        <v>3.8082180601905206E-2</v>
      </c>
      <c r="AE13" s="32">
        <f t="shared" si="9"/>
        <v>2.6091797203139002E-3</v>
      </c>
    </row>
    <row r="14" spans="3:31" ht="15" thickBot="1" x14ac:dyDescent="0.25">
      <c r="C14" s="45" t="s">
        <v>42</v>
      </c>
      <c r="D14" s="46"/>
      <c r="E14" s="46"/>
      <c r="F14" s="46"/>
      <c r="G14" s="46"/>
      <c r="H14" s="46"/>
      <c r="I14" s="46"/>
      <c r="J14" s="47"/>
      <c r="L14" s="45" t="s">
        <v>42</v>
      </c>
      <c r="M14" s="46"/>
      <c r="N14" s="46"/>
      <c r="O14" s="46"/>
      <c r="P14" s="46"/>
      <c r="Q14" s="46"/>
      <c r="R14" s="46"/>
      <c r="S14" s="47"/>
    </row>
    <row r="15" spans="3:31" ht="13.5" thickBot="1" x14ac:dyDescent="0.25">
      <c r="C15" s="17" t="str">
        <f>C4&amp;"-"&amp;RIGHT(C13,2)</f>
        <v>2017-26</v>
      </c>
      <c r="D15" s="21">
        <f>(D13/D4)^(1/(COUNT(D5:D13)))-1</f>
        <v>-3.7189092029216164E-3</v>
      </c>
      <c r="E15" s="21">
        <f t="shared" ref="E15:J15" si="13">(E13/E4)^(1/(COUNT(E5:E13)))-1</f>
        <v>1.7243819762164936E-3</v>
      </c>
      <c r="F15" s="21">
        <f t="shared" si="13"/>
        <v>-3.3415204767039963E-4</v>
      </c>
      <c r="G15" s="21">
        <f t="shared" si="13"/>
        <v>-1.5315620064345836E-2</v>
      </c>
      <c r="H15" s="21">
        <f t="shared" si="13"/>
        <v>1.4312340105027133E-4</v>
      </c>
      <c r="I15" s="21">
        <v>0</v>
      </c>
      <c r="J15" s="21">
        <f t="shared" si="13"/>
        <v>-1.2960843276433875E-3</v>
      </c>
      <c r="L15" s="17" t="str">
        <f>L4&amp;"-"&amp;RIGHT(L13,2)</f>
        <v>2017-26</v>
      </c>
      <c r="M15" s="21">
        <f>(M13/M4)^(1/(COUNT(M5:M13)))-1</f>
        <v>-3.3873137305219236E-3</v>
      </c>
      <c r="N15" s="21">
        <f t="shared" ref="N15:Q15" si="14">(N13/N4)^(1/(COUNT(N5:N13)))-1</f>
        <v>1.2069247957819051E-2</v>
      </c>
      <c r="O15" s="21">
        <f t="shared" si="14"/>
        <v>-1.802515733737009E-2</v>
      </c>
      <c r="P15" s="21">
        <f t="shared" si="14"/>
        <v>-6.2299430875426554E-3</v>
      </c>
      <c r="Q15" s="21">
        <f t="shared" si="14"/>
        <v>-3.6778854265229199E-5</v>
      </c>
      <c r="R15" s="21">
        <v>0</v>
      </c>
      <c r="S15" s="21">
        <f t="shared" ref="S15" si="15">(S13/S4)^(1/(COUNT(S5:S13)))-1</f>
        <v>-3.2051670194699344E-4</v>
      </c>
    </row>
    <row r="17" spans="3:31" ht="13.5" thickBot="1" x14ac:dyDescent="0.25"/>
    <row r="18" spans="3:31" ht="15" thickBot="1" x14ac:dyDescent="0.25">
      <c r="C18" s="45" t="s">
        <v>65</v>
      </c>
      <c r="D18" s="46"/>
      <c r="E18" s="46"/>
      <c r="F18" s="46"/>
      <c r="G18" s="46"/>
      <c r="H18" s="46"/>
      <c r="I18" s="46"/>
      <c r="J18" s="47"/>
      <c r="L18" s="45" t="s">
        <v>67</v>
      </c>
      <c r="M18" s="46"/>
      <c r="N18" s="46"/>
      <c r="O18" s="46"/>
      <c r="P18" s="46"/>
      <c r="Q18" s="46"/>
      <c r="R18" s="46"/>
      <c r="S18" s="47"/>
      <c r="U18" s="88" t="s">
        <v>48</v>
      </c>
      <c r="V18" s="89"/>
      <c r="W18" s="89"/>
      <c r="X18" s="89"/>
      <c r="Y18" s="90"/>
      <c r="AA18" s="88" t="s">
        <v>53</v>
      </c>
      <c r="AB18" s="89"/>
      <c r="AC18" s="89"/>
      <c r="AD18" s="89"/>
      <c r="AE18" s="90"/>
    </row>
    <row r="19" spans="3:31" ht="13.5" thickBot="1" x14ac:dyDescent="0.25">
      <c r="C19" s="17" t="s">
        <v>32</v>
      </c>
      <c r="D19" s="18" t="s">
        <v>36</v>
      </c>
      <c r="E19" s="18" t="s">
        <v>37</v>
      </c>
      <c r="F19" s="18" t="s">
        <v>38</v>
      </c>
      <c r="G19" s="18" t="s">
        <v>39</v>
      </c>
      <c r="H19" s="18" t="s">
        <v>40</v>
      </c>
      <c r="I19" s="18" t="s">
        <v>41</v>
      </c>
      <c r="J19" s="19" t="s">
        <v>33</v>
      </c>
      <c r="L19" s="17" t="s">
        <v>32</v>
      </c>
      <c r="M19" s="18" t="s">
        <v>36</v>
      </c>
      <c r="N19" s="18" t="s">
        <v>37</v>
      </c>
      <c r="O19" s="18" t="s">
        <v>38</v>
      </c>
      <c r="P19" s="18" t="s">
        <v>39</v>
      </c>
      <c r="Q19" s="18" t="s">
        <v>40</v>
      </c>
      <c r="R19" s="18" t="s">
        <v>41</v>
      </c>
      <c r="S19" s="19" t="s">
        <v>33</v>
      </c>
      <c r="U19" s="38" t="s">
        <v>36</v>
      </c>
      <c r="V19" s="39" t="s">
        <v>37</v>
      </c>
      <c r="W19" s="39" t="s">
        <v>38</v>
      </c>
      <c r="X19" s="39" t="s">
        <v>39</v>
      </c>
      <c r="Y19" s="37" t="s">
        <v>40</v>
      </c>
      <c r="AA19" s="38" t="s">
        <v>36</v>
      </c>
      <c r="AB19" s="39" t="s">
        <v>37</v>
      </c>
      <c r="AC19" s="39" t="s">
        <v>38</v>
      </c>
      <c r="AD19" s="39" t="s">
        <v>39</v>
      </c>
      <c r="AE19" s="37" t="s">
        <v>40</v>
      </c>
    </row>
    <row r="20" spans="3:31" ht="13.5" thickBot="1" x14ac:dyDescent="0.25">
      <c r="C20" s="17">
        <v>2017</v>
      </c>
      <c r="D20" s="22">
        <v>363267.93808206578</v>
      </c>
      <c r="E20" s="22">
        <v>233137.45848435085</v>
      </c>
      <c r="F20" s="22">
        <v>59311.926254294114</v>
      </c>
      <c r="G20" s="22">
        <v>96752.866221100092</v>
      </c>
      <c r="H20" s="22">
        <v>2421.1666428999997</v>
      </c>
      <c r="I20" s="18">
        <v>0</v>
      </c>
      <c r="J20" s="20">
        <v>754891.35568471078</v>
      </c>
      <c r="L20" s="17">
        <v>2017</v>
      </c>
      <c r="M20" s="22">
        <v>1026535.7083751883</v>
      </c>
      <c r="N20" s="22">
        <v>1371236.9893569876</v>
      </c>
      <c r="O20" s="22">
        <v>6864383.4204736752</v>
      </c>
      <c r="P20" s="22">
        <v>22818.526251748426</v>
      </c>
      <c r="Q20" s="22">
        <v>11892.9018182</v>
      </c>
      <c r="R20" s="18">
        <v>0</v>
      </c>
      <c r="S20" s="20">
        <v>9296867.5462757982</v>
      </c>
      <c r="U20" s="32">
        <f t="shared" ref="U20:U29" si="16">D20/$J20</f>
        <v>0.48121883413616529</v>
      </c>
      <c r="V20" s="32">
        <f t="shared" ref="V20:Y29" si="17">E20/$J20</f>
        <v>0.30883577713363491</v>
      </c>
      <c r="W20" s="32">
        <f t="shared" si="17"/>
        <v>7.8570148946130514E-2</v>
      </c>
      <c r="X20" s="32">
        <f t="shared" si="17"/>
        <v>0.12816793501806908</v>
      </c>
      <c r="Y20" s="32">
        <f t="shared" si="17"/>
        <v>3.207304766000299E-3</v>
      </c>
      <c r="AA20" s="32">
        <f t="shared" ref="AA20:AA29" si="18">M20/$S20</f>
        <v>0.11041737480560374</v>
      </c>
      <c r="AB20" s="32">
        <f t="shared" ref="AB20:AB29" si="19">N20/$S20</f>
        <v>0.14749451710821535</v>
      </c>
      <c r="AC20" s="32">
        <f t="shared" ref="AC20:AC29" si="20">O20/$S20</f>
        <v>0.73835443888016417</v>
      </c>
      <c r="AD20" s="32">
        <f t="shared" ref="AD20:AD29" si="21">P20/$S20</f>
        <v>2.4544316823024142E-3</v>
      </c>
      <c r="AE20" s="32">
        <f t="shared" ref="AE20:AE29" si="22">Q20/$S20</f>
        <v>1.2792375237145482E-3</v>
      </c>
    </row>
    <row r="21" spans="3:31" ht="13.5" thickBot="1" x14ac:dyDescent="0.25">
      <c r="C21" s="17">
        <v>2018</v>
      </c>
      <c r="D21" s="22">
        <v>361542.9406621001</v>
      </c>
      <c r="E21" s="22">
        <v>228011.00712590647</v>
      </c>
      <c r="F21" s="22">
        <v>59389.288486335361</v>
      </c>
      <c r="G21" s="22">
        <v>96523.265231962898</v>
      </c>
      <c r="H21" s="22">
        <v>2415.1088924000001</v>
      </c>
      <c r="I21" s="18">
        <v>0</v>
      </c>
      <c r="J21" s="20">
        <v>747881.61039870477</v>
      </c>
      <c r="L21" s="17">
        <v>2018</v>
      </c>
      <c r="M21" s="22">
        <v>1022597.4933909446</v>
      </c>
      <c r="N21" s="22">
        <v>1370933.448807199</v>
      </c>
      <c r="O21" s="22">
        <v>6860818.4672821965</v>
      </c>
      <c r="P21" s="22">
        <v>22349.320108036143</v>
      </c>
      <c r="Q21" s="22">
        <v>11892.901820200001</v>
      </c>
      <c r="R21" s="18">
        <v>0</v>
      </c>
      <c r="S21" s="20">
        <v>9288591.6314085759</v>
      </c>
      <c r="U21" s="32">
        <f t="shared" si="16"/>
        <v>0.48342269101837809</v>
      </c>
      <c r="V21" s="32">
        <f t="shared" si="17"/>
        <v>0.30487580381118212</v>
      </c>
      <c r="W21" s="32">
        <f t="shared" si="17"/>
        <v>7.9410013109794494E-2</v>
      </c>
      <c r="X21" s="32">
        <f t="shared" si="17"/>
        <v>0.12906222574520207</v>
      </c>
      <c r="Y21" s="32">
        <f>H21/$J21</f>
        <v>3.2292663154432641E-3</v>
      </c>
      <c r="AA21" s="32">
        <f t="shared" si="18"/>
        <v>0.11009176998729482</v>
      </c>
      <c r="AB21" s="32">
        <f t="shared" si="19"/>
        <v>0.14759325236901416</v>
      </c>
      <c r="AC21" s="32">
        <f t="shared" si="20"/>
        <v>0.73862849606639258</v>
      </c>
      <c r="AD21" s="32">
        <f t="shared" si="21"/>
        <v>2.406104283071702E-3</v>
      </c>
      <c r="AE21" s="32">
        <f t="shared" si="22"/>
        <v>1.2803772942267344E-3</v>
      </c>
    </row>
    <row r="22" spans="3:31" ht="13.5" thickBot="1" x14ac:dyDescent="0.25">
      <c r="C22" s="17">
        <v>2019</v>
      </c>
      <c r="D22" s="22">
        <v>360224.59478389646</v>
      </c>
      <c r="E22" s="22">
        <v>223516.83185670132</v>
      </c>
      <c r="F22" s="22">
        <v>59337.342160912449</v>
      </c>
      <c r="G22" s="22">
        <v>96062.815197689677</v>
      </c>
      <c r="H22" s="22">
        <v>2415.1088924000001</v>
      </c>
      <c r="I22" s="18">
        <v>0</v>
      </c>
      <c r="J22" s="20">
        <v>741556.69289159984</v>
      </c>
      <c r="L22" s="17">
        <v>2019</v>
      </c>
      <c r="M22" s="22">
        <v>1015331.9512446132</v>
      </c>
      <c r="N22" s="22">
        <v>1369778.698183388</v>
      </c>
      <c r="O22" s="22">
        <v>6907529.835289374</v>
      </c>
      <c r="P22" s="22">
        <v>21729.877374039082</v>
      </c>
      <c r="Q22" s="22">
        <v>11892.901820200001</v>
      </c>
      <c r="R22" s="18">
        <v>0</v>
      </c>
      <c r="S22" s="20">
        <v>9326263.2639116161</v>
      </c>
      <c r="U22" s="32">
        <f t="shared" si="16"/>
        <v>0.48576811218471977</v>
      </c>
      <c r="V22" s="32">
        <f t="shared" si="17"/>
        <v>0.30141570293854097</v>
      </c>
      <c r="W22" s="32">
        <f t="shared" si="17"/>
        <v>8.001727006135502E-2</v>
      </c>
      <c r="X22" s="32">
        <f t="shared" si="17"/>
        <v>0.12954210530162669</v>
      </c>
      <c r="Y22" s="32">
        <f t="shared" si="17"/>
        <v>3.25680951375762E-3</v>
      </c>
      <c r="AA22" s="32">
        <f t="shared" si="18"/>
        <v>0.10886803455071707</v>
      </c>
      <c r="AB22" s="32">
        <f t="shared" si="19"/>
        <v>0.14687326096442146</v>
      </c>
      <c r="AC22" s="32">
        <f t="shared" si="20"/>
        <v>0.7406535329126257</v>
      </c>
      <c r="AD22" s="32">
        <f t="shared" si="21"/>
        <v>2.3299661138801212E-3</v>
      </c>
      <c r="AE22" s="32">
        <f t="shared" si="22"/>
        <v>1.2752054583554493E-3</v>
      </c>
    </row>
    <row r="23" spans="3:31" ht="13.5" thickBot="1" x14ac:dyDescent="0.25">
      <c r="C23" s="17">
        <v>2020</v>
      </c>
      <c r="D23" s="22">
        <v>360738.21473846229</v>
      </c>
      <c r="E23" s="22">
        <v>216437.13113212836</v>
      </c>
      <c r="F23" s="22">
        <v>58515.977627381413</v>
      </c>
      <c r="G23" s="22">
        <v>95552.634633154405</v>
      </c>
      <c r="H23" s="22">
        <v>2421.9081354</v>
      </c>
      <c r="I23" s="18">
        <v>0</v>
      </c>
      <c r="J23" s="20">
        <v>733665.86626652651</v>
      </c>
      <c r="L23" s="17">
        <v>2020</v>
      </c>
      <c r="M23" s="22">
        <v>1013869.0741387713</v>
      </c>
      <c r="N23" s="22">
        <v>1368436.2616373352</v>
      </c>
      <c r="O23" s="22">
        <v>6990850.6398307458</v>
      </c>
      <c r="P23" s="22">
        <v>21022.780062049602</v>
      </c>
      <c r="Q23" s="22">
        <v>11927.971100700001</v>
      </c>
      <c r="R23" s="18">
        <v>0</v>
      </c>
      <c r="S23" s="20">
        <v>9406106.7267696019</v>
      </c>
      <c r="U23" s="32">
        <f t="shared" si="16"/>
        <v>0.49169278730954769</v>
      </c>
      <c r="V23" s="32">
        <f t="shared" si="17"/>
        <v>0.29500776999962131</v>
      </c>
      <c r="W23" s="32">
        <f t="shared" si="17"/>
        <v>7.9758348204417753E-2</v>
      </c>
      <c r="X23" s="32">
        <f>G23/$J23</f>
        <v>0.13023998938290798</v>
      </c>
      <c r="Y23" s="32">
        <f>H23/$J23</f>
        <v>3.3011051035052078E-3</v>
      </c>
      <c r="AA23" s="32">
        <f t="shared" si="18"/>
        <v>0.10778838722436766</v>
      </c>
      <c r="AB23" s="32">
        <f t="shared" si="19"/>
        <v>0.1454838118881632</v>
      </c>
      <c r="AC23" s="32">
        <f t="shared" si="20"/>
        <v>0.74322467763787081</v>
      </c>
      <c r="AD23" s="32">
        <f t="shared" si="21"/>
        <v>2.2350139832263615E-3</v>
      </c>
      <c r="AE23" s="32">
        <f t="shared" si="22"/>
        <v>1.2681092663719433E-3</v>
      </c>
    </row>
    <row r="24" spans="3:31" ht="13.5" thickBot="1" x14ac:dyDescent="0.25">
      <c r="C24" s="17">
        <v>2021</v>
      </c>
      <c r="D24" s="22">
        <v>357442.7445445112</v>
      </c>
      <c r="E24" s="22">
        <v>211498.49153539148</v>
      </c>
      <c r="F24" s="22">
        <v>58100.414393993655</v>
      </c>
      <c r="G24" s="22">
        <v>94980.174264919027</v>
      </c>
      <c r="H24" s="22">
        <v>2415.1088924000001</v>
      </c>
      <c r="I24" s="18">
        <v>0</v>
      </c>
      <c r="J24" s="20">
        <v>724436.93363121548</v>
      </c>
      <c r="L24" s="17">
        <v>2021</v>
      </c>
      <c r="M24" s="22">
        <v>998816.00359513389</v>
      </c>
      <c r="N24" s="22">
        <v>1363999.1080036596</v>
      </c>
      <c r="O24" s="22">
        <v>6980961.1835720632</v>
      </c>
      <c r="P24" s="22">
        <v>20255.486334159421</v>
      </c>
      <c r="Q24" s="22">
        <v>11892.901820200001</v>
      </c>
      <c r="R24" s="18">
        <v>0</v>
      </c>
      <c r="S24" s="20">
        <v>9375924.6833252143</v>
      </c>
      <c r="U24" s="32">
        <f t="shared" si="16"/>
        <v>0.49340767698416699</v>
      </c>
      <c r="V24" s="32">
        <f t="shared" si="17"/>
        <v>0.2919487973580564</v>
      </c>
      <c r="W24" s="32">
        <f t="shared" si="17"/>
        <v>8.0200790016002221E-2</v>
      </c>
      <c r="X24" s="32">
        <f t="shared" si="17"/>
        <v>0.13110896180960038</v>
      </c>
      <c r="Y24" s="32">
        <f t="shared" si="17"/>
        <v>3.3337738321738359E-3</v>
      </c>
      <c r="AA24" s="32">
        <f t="shared" si="18"/>
        <v>0.10652986636843367</v>
      </c>
      <c r="AB24" s="32">
        <f t="shared" si="19"/>
        <v>0.14547888918407045</v>
      </c>
      <c r="AC24" s="32">
        <f t="shared" si="20"/>
        <v>0.74456242123909999</v>
      </c>
      <c r="AD24" s="32">
        <f t="shared" si="21"/>
        <v>2.160372125235089E-3</v>
      </c>
      <c r="AE24" s="32">
        <f t="shared" si="22"/>
        <v>1.2684510831610187E-3</v>
      </c>
    </row>
    <row r="25" spans="3:31" ht="13.5" thickBot="1" x14ac:dyDescent="0.25">
      <c r="C25" s="17">
        <v>2022</v>
      </c>
      <c r="D25" s="22">
        <v>356264.55954302801</v>
      </c>
      <c r="E25" s="22">
        <v>207254.03886711888</v>
      </c>
      <c r="F25" s="22">
        <v>57817.429768451359</v>
      </c>
      <c r="G25" s="22">
        <v>94489.001011573637</v>
      </c>
      <c r="H25" s="22">
        <v>2415.1088924000001</v>
      </c>
      <c r="I25" s="18">
        <v>0</v>
      </c>
      <c r="J25" s="20">
        <v>718240.13808257191</v>
      </c>
      <c r="L25" s="17">
        <v>2022</v>
      </c>
      <c r="M25" s="22">
        <v>993165.29195828992</v>
      </c>
      <c r="N25" s="22">
        <v>1364315.7941527516</v>
      </c>
      <c r="O25" s="22">
        <v>7020281.0955187734</v>
      </c>
      <c r="P25" s="22">
        <v>19600.293793139204</v>
      </c>
      <c r="Q25" s="22">
        <v>11892.901820200001</v>
      </c>
      <c r="R25" s="18">
        <v>0</v>
      </c>
      <c r="S25" s="20">
        <v>9409255.3772431538</v>
      </c>
      <c r="U25" s="32">
        <f t="shared" si="16"/>
        <v>0.49602429696301703</v>
      </c>
      <c r="V25" s="32">
        <f t="shared" si="17"/>
        <v>0.28855814076390712</v>
      </c>
      <c r="W25" s="32">
        <f t="shared" si="17"/>
        <v>8.0498745061508142E-2</v>
      </c>
      <c r="X25" s="32">
        <f t="shared" si="17"/>
        <v>0.13155628041593909</v>
      </c>
      <c r="Y25" s="32">
        <f t="shared" si="17"/>
        <v>3.3625367956285797E-3</v>
      </c>
      <c r="AA25" s="32">
        <f t="shared" si="18"/>
        <v>0.10555195412809387</v>
      </c>
      <c r="AB25" s="32">
        <f t="shared" si="19"/>
        <v>0.14499721172967958</v>
      </c>
      <c r="AC25" s="32">
        <f t="shared" si="20"/>
        <v>0.74610378973215485</v>
      </c>
      <c r="AD25" s="32">
        <f t="shared" si="21"/>
        <v>2.0830866000877907E-3</v>
      </c>
      <c r="AE25" s="32">
        <f t="shared" si="22"/>
        <v>1.2639578099839541E-3</v>
      </c>
    </row>
    <row r="26" spans="3:31" ht="13.5" thickBot="1" x14ac:dyDescent="0.25">
      <c r="C26" s="17">
        <v>2023</v>
      </c>
      <c r="D26" s="22">
        <v>354360.85907944478</v>
      </c>
      <c r="E26" s="22">
        <v>204046.37083474046</v>
      </c>
      <c r="F26" s="22">
        <v>57718.600450369231</v>
      </c>
      <c r="G26" s="22">
        <v>93947.950242638442</v>
      </c>
      <c r="H26" s="22">
        <v>2415.1088924000001</v>
      </c>
      <c r="I26" s="18">
        <v>0</v>
      </c>
      <c r="J26" s="20">
        <v>712488.88949959294</v>
      </c>
      <c r="L26" s="17">
        <v>2023</v>
      </c>
      <c r="M26" s="22">
        <v>986443.98915464501</v>
      </c>
      <c r="N26" s="22">
        <v>1363111.7843770622</v>
      </c>
      <c r="O26" s="22">
        <v>7108769.8862606278</v>
      </c>
      <c r="P26" s="22">
        <v>18754.413420778881</v>
      </c>
      <c r="Q26" s="22">
        <v>11892.901820200001</v>
      </c>
      <c r="R26" s="18">
        <v>0</v>
      </c>
      <c r="S26" s="20">
        <v>9488972.9750333149</v>
      </c>
      <c r="U26" s="32">
        <f t="shared" si="16"/>
        <v>0.49735632976441974</v>
      </c>
      <c r="V26" s="32">
        <f t="shared" si="17"/>
        <v>0.28638533714967779</v>
      </c>
      <c r="W26" s="32">
        <f t="shared" si="17"/>
        <v>8.1009825277285549E-2</v>
      </c>
      <c r="X26" s="32">
        <f t="shared" si="17"/>
        <v>0.13185882843537608</v>
      </c>
      <c r="Y26" s="32">
        <f t="shared" si="17"/>
        <v>3.3896793732407808E-3</v>
      </c>
      <c r="AA26" s="32">
        <f t="shared" si="18"/>
        <v>0.10395687623414078</v>
      </c>
      <c r="AB26" s="32">
        <f t="shared" si="19"/>
        <v>0.14365219375833205</v>
      </c>
      <c r="AC26" s="32">
        <f t="shared" si="20"/>
        <v>0.74916114788868071</v>
      </c>
      <c r="AD26" s="32">
        <f t="shared" si="21"/>
        <v>1.9764429164382813E-3</v>
      </c>
      <c r="AE26" s="32">
        <f t="shared" si="22"/>
        <v>1.2533392024080714E-3</v>
      </c>
    </row>
    <row r="27" spans="3:31" ht="13.5" thickBot="1" x14ac:dyDescent="0.25">
      <c r="C27" s="17">
        <v>2024</v>
      </c>
      <c r="D27" s="22">
        <v>354909.72387340839</v>
      </c>
      <c r="E27" s="22">
        <v>200623.74932582502</v>
      </c>
      <c r="F27" s="22">
        <v>57479.415155008028</v>
      </c>
      <c r="G27" s="22">
        <v>93239.341346026587</v>
      </c>
      <c r="H27" s="22">
        <v>2421.9081354</v>
      </c>
      <c r="I27" s="18">
        <v>0</v>
      </c>
      <c r="J27" s="20">
        <v>708674.13783566805</v>
      </c>
      <c r="L27" s="17">
        <v>2024</v>
      </c>
      <c r="M27" s="22">
        <v>987641.09089632076</v>
      </c>
      <c r="N27" s="22">
        <v>1362365.7208799107</v>
      </c>
      <c r="O27" s="22">
        <v>7091762.0035118917</v>
      </c>
      <c r="P27" s="22">
        <v>17442.467317360068</v>
      </c>
      <c r="Q27" s="22">
        <v>11927.971100700001</v>
      </c>
      <c r="R27" s="18">
        <v>0</v>
      </c>
      <c r="S27" s="20">
        <v>9471139.2537061833</v>
      </c>
      <c r="U27" s="32">
        <f t="shared" si="16"/>
        <v>0.50080806526582622</v>
      </c>
      <c r="V27" s="32">
        <f t="shared" si="17"/>
        <v>0.28309732021340811</v>
      </c>
      <c r="W27" s="32">
        <f t="shared" si="17"/>
        <v>8.1108385485257714E-2</v>
      </c>
      <c r="X27" s="32">
        <f t="shared" si="17"/>
        <v>0.13156870890023578</v>
      </c>
      <c r="Y27" s="32">
        <f t="shared" si="17"/>
        <v>3.4175201352721124E-3</v>
      </c>
      <c r="AA27" s="32">
        <f t="shared" si="18"/>
        <v>0.10427901696301674</v>
      </c>
      <c r="AB27" s="32">
        <f t="shared" si="19"/>
        <v>0.14384391195038113</v>
      </c>
      <c r="AC27" s="32">
        <f t="shared" si="20"/>
        <v>0.74877602509505814</v>
      </c>
      <c r="AD27" s="32">
        <f t="shared" si="21"/>
        <v>1.8416440567627171E-3</v>
      </c>
      <c r="AE27" s="32">
        <f t="shared" si="22"/>
        <v>1.2594019347812277E-3</v>
      </c>
    </row>
    <row r="28" spans="3:31" ht="13.5" thickBot="1" x14ac:dyDescent="0.25">
      <c r="C28" s="17">
        <v>2025</v>
      </c>
      <c r="D28" s="22">
        <v>351419.29991914431</v>
      </c>
      <c r="E28" s="22">
        <v>197037.46606825836</v>
      </c>
      <c r="F28" s="22">
        <v>57138.454490042888</v>
      </c>
      <c r="G28" s="22">
        <v>92501.019142498844</v>
      </c>
      <c r="H28" s="22">
        <v>2415.1088924000001</v>
      </c>
      <c r="I28" s="18">
        <v>0</v>
      </c>
      <c r="J28" s="20">
        <v>700511.34851234441</v>
      </c>
      <c r="L28" s="17">
        <v>2025</v>
      </c>
      <c r="M28" s="22">
        <v>968154.82859310717</v>
      </c>
      <c r="N28" s="22">
        <v>1343800.8636786507</v>
      </c>
      <c r="O28" s="22">
        <v>7149796.2435923312</v>
      </c>
      <c r="P28" s="22">
        <v>15746.637967531007</v>
      </c>
      <c r="Q28" s="22">
        <v>11892.901820200001</v>
      </c>
      <c r="R28" s="18">
        <v>0</v>
      </c>
      <c r="S28" s="20">
        <v>9489391.4756518211</v>
      </c>
      <c r="U28" s="32">
        <f t="shared" si="16"/>
        <v>0.50166110893912463</v>
      </c>
      <c r="V28" s="32">
        <f t="shared" si="17"/>
        <v>0.28127662240833229</v>
      </c>
      <c r="W28" s="32">
        <f t="shared" si="17"/>
        <v>8.1566779198347275E-2</v>
      </c>
      <c r="X28" s="32">
        <f t="shared" si="17"/>
        <v>0.1320478523851763</v>
      </c>
      <c r="Y28" s="32">
        <f t="shared" si="17"/>
        <v>3.4476370690195049E-3</v>
      </c>
      <c r="AA28" s="32">
        <f t="shared" si="18"/>
        <v>0.10202496451719051</v>
      </c>
      <c r="AB28" s="32">
        <f t="shared" si="19"/>
        <v>0.14161085746400254</v>
      </c>
      <c r="AC28" s="32">
        <f t="shared" si="20"/>
        <v>0.75345150022923002</v>
      </c>
      <c r="AD28" s="32">
        <f t="shared" si="21"/>
        <v>1.6593938618650339E-3</v>
      </c>
      <c r="AE28" s="32">
        <f t="shared" si="22"/>
        <v>1.2532839277118223E-3</v>
      </c>
    </row>
    <row r="29" spans="3:31" ht="13.5" thickBot="1" x14ac:dyDescent="0.25">
      <c r="C29" s="17">
        <v>2026</v>
      </c>
      <c r="D29" s="22">
        <v>349166.60754820297</v>
      </c>
      <c r="E29" s="22">
        <v>193931.27555143551</v>
      </c>
      <c r="F29" s="22">
        <v>56803.322956318472</v>
      </c>
      <c r="G29" s="22">
        <v>91810.070469459315</v>
      </c>
      <c r="H29" s="22">
        <v>2415.1088924000001</v>
      </c>
      <c r="I29" s="18">
        <v>0</v>
      </c>
      <c r="J29" s="20">
        <v>694126.38541781623</v>
      </c>
      <c r="L29" s="17">
        <v>2026</v>
      </c>
      <c r="M29" s="22">
        <v>963818.00109859463</v>
      </c>
      <c r="N29" s="22">
        <v>1347430.3340084231</v>
      </c>
      <c r="O29" s="22">
        <v>7253187.8929579686</v>
      </c>
      <c r="P29" s="22">
        <v>13399.39014363123</v>
      </c>
      <c r="Q29" s="22">
        <v>11892.901820200001</v>
      </c>
      <c r="R29" s="18">
        <v>0</v>
      </c>
      <c r="S29" s="20">
        <v>9589728.5200288165</v>
      </c>
      <c r="U29" s="32">
        <f t="shared" si="16"/>
        <v>0.50303030526354175</v>
      </c>
      <c r="V29" s="32">
        <f t="shared" si="17"/>
        <v>0.27938899835179476</v>
      </c>
      <c r="W29" s="32">
        <f t="shared" si="17"/>
        <v>8.1834265559760838E-2</v>
      </c>
      <c r="X29" s="32">
        <f t="shared" si="17"/>
        <v>0.13226708045998853</v>
      </c>
      <c r="Y29" s="32">
        <f t="shared" si="17"/>
        <v>3.4793503649141228E-3</v>
      </c>
      <c r="AA29" s="32">
        <f t="shared" si="18"/>
        <v>0.10050524361410164</v>
      </c>
      <c r="AB29" s="32">
        <f t="shared" si="19"/>
        <v>0.14050766204634688</v>
      </c>
      <c r="AC29" s="32">
        <f t="shared" si="20"/>
        <v>0.75634965868003246</v>
      </c>
      <c r="AD29" s="32">
        <f t="shared" si="21"/>
        <v>1.397264804279461E-3</v>
      </c>
      <c r="AE29" s="32">
        <f t="shared" si="22"/>
        <v>1.2401708552396292E-3</v>
      </c>
    </row>
    <row r="30" spans="3:31" ht="15" thickBot="1" x14ac:dyDescent="0.25">
      <c r="C30" s="45" t="s">
        <v>42</v>
      </c>
      <c r="D30" s="46"/>
      <c r="E30" s="46"/>
      <c r="F30" s="46"/>
      <c r="G30" s="46"/>
      <c r="H30" s="46"/>
      <c r="I30" s="46"/>
      <c r="J30" s="47"/>
      <c r="L30" s="45" t="s">
        <v>42</v>
      </c>
      <c r="M30" s="46"/>
      <c r="N30" s="46"/>
      <c r="O30" s="46"/>
      <c r="P30" s="46"/>
      <c r="Q30" s="46"/>
      <c r="R30" s="46"/>
      <c r="S30" s="47"/>
    </row>
    <row r="31" spans="3:31" ht="13.5" thickBot="1" x14ac:dyDescent="0.25">
      <c r="C31" s="17" t="str">
        <f>C20&amp;"-"&amp;RIGHT(C29,2)</f>
        <v>2017-26</v>
      </c>
      <c r="D31" s="21">
        <f>(D29/D20)^(1/(COUNT(D21:D29)))-1</f>
        <v>-4.3893927339185845E-3</v>
      </c>
      <c r="E31" s="21">
        <f t="shared" ref="E31:H31" si="23">(E29/E20)^(1/(COUNT(E21:E29)))-1</f>
        <v>-2.0250414379853643E-2</v>
      </c>
      <c r="F31" s="21">
        <f t="shared" si="23"/>
        <v>-4.7902208195679252E-3</v>
      </c>
      <c r="G31" s="21">
        <f t="shared" si="23"/>
        <v>-5.8094997442207363E-3</v>
      </c>
      <c r="H31" s="21">
        <f t="shared" si="23"/>
        <v>-2.7830923566107835E-4</v>
      </c>
      <c r="I31" s="21">
        <v>0</v>
      </c>
      <c r="J31" s="21">
        <f t="shared" ref="J31" si="24">(J29/J20)^(1/(COUNT(J21:J29)))-1</f>
        <v>-9.2810828026048675E-3</v>
      </c>
      <c r="L31" s="17" t="str">
        <f>L20&amp;"-"&amp;RIGHT(L29,2)</f>
        <v>2017-26</v>
      </c>
      <c r="M31" s="21">
        <f>(M29/M20)^(1/(COUNT(M21:M29)))-1</f>
        <v>-6.9802508770424598E-3</v>
      </c>
      <c r="N31" s="21">
        <f t="shared" ref="N31:Q31" si="25">(N29/N20)^(1/(COUNT(N21:N29)))-1</f>
        <v>-1.9440991324964907E-3</v>
      </c>
      <c r="O31" s="21">
        <f t="shared" si="25"/>
        <v>6.1404268605913526E-3</v>
      </c>
      <c r="P31" s="21">
        <f t="shared" si="25"/>
        <v>-5.7436047082213504E-2</v>
      </c>
      <c r="Q31" s="21">
        <f t="shared" si="25"/>
        <v>1.868527554904631E-11</v>
      </c>
      <c r="R31" s="21">
        <v>0</v>
      </c>
      <c r="S31" s="21">
        <f t="shared" ref="S31" si="26">(S29/S20)^(1/(COUNT(S21:S29)))-1</f>
        <v>3.4520624017455592E-3</v>
      </c>
    </row>
    <row r="32" spans="3:31" ht="13.5" thickBot="1" x14ac:dyDescent="0.25"/>
    <row r="33" spans="3:31" ht="15" thickBot="1" x14ac:dyDescent="0.25">
      <c r="C33" s="45" t="s">
        <v>69</v>
      </c>
      <c r="D33" s="46"/>
      <c r="E33" s="46"/>
      <c r="F33" s="46"/>
      <c r="G33" s="46"/>
      <c r="H33" s="46"/>
      <c r="I33" s="46"/>
      <c r="J33" s="47"/>
      <c r="L33" s="45" t="s">
        <v>68</v>
      </c>
      <c r="M33" s="46"/>
      <c r="N33" s="46"/>
      <c r="O33" s="46"/>
      <c r="P33" s="46"/>
      <c r="Q33" s="46"/>
      <c r="R33" s="46"/>
      <c r="S33" s="47"/>
      <c r="U33" s="88" t="s">
        <v>51</v>
      </c>
      <c r="V33" s="89"/>
      <c r="W33" s="89"/>
      <c r="X33" s="89"/>
      <c r="Y33" s="90"/>
      <c r="AA33" s="88" t="s">
        <v>49</v>
      </c>
      <c r="AB33" s="89"/>
      <c r="AC33" s="89"/>
      <c r="AD33" s="89"/>
      <c r="AE33" s="90"/>
    </row>
    <row r="34" spans="3:31" ht="13.5" thickBot="1" x14ac:dyDescent="0.25">
      <c r="C34" s="17" t="s">
        <v>32</v>
      </c>
      <c r="D34" s="18" t="s">
        <v>36</v>
      </c>
      <c r="E34" s="18" t="s">
        <v>37</v>
      </c>
      <c r="F34" s="18" t="s">
        <v>38</v>
      </c>
      <c r="G34" s="18" t="s">
        <v>39</v>
      </c>
      <c r="H34" s="18" t="s">
        <v>40</v>
      </c>
      <c r="I34" s="18" t="s">
        <v>47</v>
      </c>
      <c r="J34" s="19" t="s">
        <v>33</v>
      </c>
      <c r="L34" s="17" t="s">
        <v>32</v>
      </c>
      <c r="M34" s="18" t="s">
        <v>36</v>
      </c>
      <c r="N34" s="18" t="s">
        <v>37</v>
      </c>
      <c r="O34" s="18" t="s">
        <v>38</v>
      </c>
      <c r="P34" s="18" t="s">
        <v>39</v>
      </c>
      <c r="Q34" s="18" t="s">
        <v>40</v>
      </c>
      <c r="R34" s="18" t="s">
        <v>41</v>
      </c>
      <c r="S34" s="19" t="s">
        <v>33</v>
      </c>
      <c r="U34" s="38" t="s">
        <v>36</v>
      </c>
      <c r="V34" s="39" t="s">
        <v>37</v>
      </c>
      <c r="W34" s="39" t="s">
        <v>38</v>
      </c>
      <c r="X34" s="39" t="s">
        <v>39</v>
      </c>
      <c r="Y34" s="37" t="s">
        <v>40</v>
      </c>
      <c r="AA34" s="38" t="s">
        <v>36</v>
      </c>
      <c r="AB34" s="39" t="s">
        <v>37</v>
      </c>
      <c r="AC34" s="39" t="s">
        <v>38</v>
      </c>
      <c r="AD34" s="39" t="s">
        <v>39</v>
      </c>
      <c r="AE34" s="37" t="s">
        <v>40</v>
      </c>
    </row>
    <row r="35" spans="3:31" ht="13.5" thickBot="1" x14ac:dyDescent="0.25">
      <c r="C35" s="17">
        <v>2017</v>
      </c>
      <c r="D35" s="22">
        <v>6696419.1490372457</v>
      </c>
      <c r="E35" s="22">
        <v>8402810.0786671266</v>
      </c>
      <c r="F35" s="22">
        <v>8329787.1165631451</v>
      </c>
      <c r="G35" s="22">
        <v>199895.44824767741</v>
      </c>
      <c r="H35" s="22">
        <v>77765.0850183</v>
      </c>
      <c r="I35" s="22">
        <v>280968.6511058</v>
      </c>
      <c r="J35" s="20">
        <v>23987645.528639294</v>
      </c>
      <c r="L35" s="17">
        <v>2017</v>
      </c>
      <c r="M35" s="22">
        <v>690258.75164114567</v>
      </c>
      <c r="N35" s="22">
        <v>474749.25363108394</v>
      </c>
      <c r="O35" s="22">
        <v>1735016.8831938338</v>
      </c>
      <c r="P35" s="22">
        <v>594800.81855756091</v>
      </c>
      <c r="Q35" s="22">
        <v>2633.6569590000004</v>
      </c>
      <c r="R35" s="18">
        <v>0</v>
      </c>
      <c r="S35" s="20">
        <v>3497459.3639826244</v>
      </c>
      <c r="U35" s="32">
        <f t="shared" ref="U35:U44" si="27">D35/$J35</f>
        <v>0.27916116823730225</v>
      </c>
      <c r="V35" s="32">
        <f t="shared" ref="V35:V44" si="28">E35/$J35</f>
        <v>0.35029740908230683</v>
      </c>
      <c r="W35" s="32">
        <f t="shared" ref="W35:W44" si="29">F35/$J35</f>
        <v>0.34725321860447111</v>
      </c>
      <c r="X35" s="32">
        <f t="shared" ref="X35:X37" si="30">G35/$J35</f>
        <v>8.3332667230311755E-3</v>
      </c>
      <c r="Y35" s="32">
        <f t="shared" ref="Y35" si="31">H35/$J35</f>
        <v>3.2418806975221819E-3</v>
      </c>
      <c r="AA35" s="32">
        <f t="shared" ref="AA35:AA44" si="32">M35/$S35</f>
        <v>0.1973600490543326</v>
      </c>
      <c r="AB35" s="32">
        <f t="shared" ref="AB35:AB44" si="33">N35/$S35</f>
        <v>0.13574117787332282</v>
      </c>
      <c r="AC35" s="32">
        <f t="shared" ref="AC35:AC44" si="34">O35/$S35</f>
        <v>0.4960792114016549</v>
      </c>
      <c r="AD35" s="32">
        <f t="shared" ref="AD35:AD44" si="35">P35/$S35</f>
        <v>0.17006654163960028</v>
      </c>
      <c r="AE35" s="32">
        <f t="shared" ref="AE35:AE44" si="36">Q35/$S35</f>
        <v>7.53020031089369E-4</v>
      </c>
    </row>
    <row r="36" spans="3:31" ht="13.5" thickBot="1" x14ac:dyDescent="0.25">
      <c r="C36" s="17">
        <v>2018</v>
      </c>
      <c r="D36" s="22">
        <v>6625351.9063399844</v>
      </c>
      <c r="E36" s="22">
        <v>8470813.636904981</v>
      </c>
      <c r="F36" s="22">
        <v>8317408.2836059891</v>
      </c>
      <c r="G36" s="22">
        <v>196470.40904945627</v>
      </c>
      <c r="H36" s="22">
        <v>77981.7697032</v>
      </c>
      <c r="I36" s="22">
        <v>280959.42895540001</v>
      </c>
      <c r="J36" s="20">
        <v>23968985.434559006</v>
      </c>
      <c r="L36" s="17">
        <v>2018</v>
      </c>
      <c r="M36" s="22">
        <v>689057.82994598674</v>
      </c>
      <c r="N36" s="22">
        <v>485147.89624423295</v>
      </c>
      <c r="O36" s="22">
        <v>1735210.6054973614</v>
      </c>
      <c r="P36" s="22">
        <v>593350.56028891494</v>
      </c>
      <c r="Q36" s="22">
        <v>2633.6570765000001</v>
      </c>
      <c r="R36" s="18">
        <v>0</v>
      </c>
      <c r="S36" s="20">
        <v>3505400.5490529961</v>
      </c>
      <c r="U36" s="32">
        <f t="shared" si="27"/>
        <v>0.27641353132900681</v>
      </c>
      <c r="V36" s="32">
        <f t="shared" si="28"/>
        <v>0.35340726707153725</v>
      </c>
      <c r="W36" s="32">
        <f t="shared" si="29"/>
        <v>0.34700710659257894</v>
      </c>
      <c r="X36" s="32">
        <f t="shared" si="30"/>
        <v>8.1968596287008855E-3</v>
      </c>
      <c r="Y36" s="32">
        <f>H36/$J36</f>
        <v>3.2534447449229197E-3</v>
      </c>
      <c r="AA36" s="32">
        <f t="shared" si="32"/>
        <v>0.1965703548863024</v>
      </c>
      <c r="AB36" s="32">
        <f t="shared" si="33"/>
        <v>0.13840013129891773</v>
      </c>
      <c r="AC36" s="32">
        <f t="shared" si="34"/>
        <v>0.49501065034240904</v>
      </c>
      <c r="AD36" s="32">
        <f t="shared" si="35"/>
        <v>0.1692675493102242</v>
      </c>
      <c r="AE36" s="32">
        <f t="shared" si="36"/>
        <v>7.5131416214660473E-4</v>
      </c>
    </row>
    <row r="37" spans="3:31" ht="13.5" thickBot="1" x14ac:dyDescent="0.25">
      <c r="C37" s="17">
        <v>2019</v>
      </c>
      <c r="D37" s="22">
        <v>6526579.7116629258</v>
      </c>
      <c r="E37" s="22">
        <v>8528238.3038142808</v>
      </c>
      <c r="F37" s="22">
        <v>8422789.4513620939</v>
      </c>
      <c r="G37" s="22">
        <v>192466.47724292995</v>
      </c>
      <c r="H37" s="22">
        <v>78087.312643400001</v>
      </c>
      <c r="I37" s="22">
        <v>280959.42453029996</v>
      </c>
      <c r="J37" s="20">
        <v>24029120.681255933</v>
      </c>
      <c r="L37" s="17">
        <v>2019</v>
      </c>
      <c r="M37" s="22">
        <v>686683.08121240698</v>
      </c>
      <c r="N37" s="22">
        <v>495578.93498091953</v>
      </c>
      <c r="O37" s="22">
        <v>1735442.6630728135</v>
      </c>
      <c r="P37" s="22">
        <v>591908.2177497911</v>
      </c>
      <c r="Q37" s="22">
        <v>2633.6570766</v>
      </c>
      <c r="R37" s="18">
        <v>0</v>
      </c>
      <c r="S37" s="20">
        <v>3512246.5540925306</v>
      </c>
      <c r="U37" s="32">
        <f t="shared" si="27"/>
        <v>0.27161125861563573</v>
      </c>
      <c r="V37" s="32">
        <f t="shared" si="28"/>
        <v>0.354912625265842</v>
      </c>
      <c r="W37" s="32">
        <f>F37/$J37</f>
        <v>0.35052424776959668</v>
      </c>
      <c r="X37" s="32">
        <f t="shared" si="30"/>
        <v>8.0097178667492656E-3</v>
      </c>
      <c r="Y37" s="32">
        <f t="shared" ref="Y37" si="37">H37/$J37</f>
        <v>3.2496949713317017E-3</v>
      </c>
      <c r="AA37" s="32">
        <f t="shared" si="32"/>
        <v>0.19551106980581187</v>
      </c>
      <c r="AB37" s="32">
        <f t="shared" si="33"/>
        <v>0.14110026939978412</v>
      </c>
      <c r="AC37" s="32">
        <f t="shared" si="34"/>
        <v>0.49411185585779721</v>
      </c>
      <c r="AD37" s="32">
        <f t="shared" si="35"/>
        <v>0.16852695522189048</v>
      </c>
      <c r="AE37" s="32">
        <f t="shared" si="36"/>
        <v>7.4984971471641617E-4</v>
      </c>
    </row>
    <row r="38" spans="3:31" ht="13.5" thickBot="1" x14ac:dyDescent="0.25">
      <c r="C38" s="17">
        <v>2020</v>
      </c>
      <c r="D38" s="22">
        <v>6454746.7469367553</v>
      </c>
      <c r="E38" s="22">
        <v>8575850.8510571085</v>
      </c>
      <c r="F38" s="22">
        <v>8504675.174539119</v>
      </c>
      <c r="G38" s="22">
        <v>188368.08897749754</v>
      </c>
      <c r="H38" s="22">
        <v>78357.590305099991</v>
      </c>
      <c r="I38" s="22">
        <v>281715.3975425</v>
      </c>
      <c r="J38" s="20">
        <v>24083713.849358074</v>
      </c>
      <c r="L38" s="17">
        <v>2020</v>
      </c>
      <c r="M38" s="22">
        <v>677472.20020554552</v>
      </c>
      <c r="N38" s="22">
        <v>508489.16506562557</v>
      </c>
      <c r="O38" s="22">
        <v>1736923.3105589962</v>
      </c>
      <c r="P38" s="22">
        <v>590465.70093797089</v>
      </c>
      <c r="Q38" s="22">
        <v>2641.1297855000003</v>
      </c>
      <c r="R38" s="18">
        <v>0</v>
      </c>
      <c r="S38" s="20">
        <v>3515991.5065536378</v>
      </c>
      <c r="U38" s="32">
        <f t="shared" si="27"/>
        <v>0.2680129313656</v>
      </c>
      <c r="V38" s="32">
        <f t="shared" si="28"/>
        <v>0.35608506664289608</v>
      </c>
      <c r="W38" s="32">
        <f t="shared" si="29"/>
        <v>0.35312972192475217</v>
      </c>
      <c r="X38" s="32">
        <f>G38/$J38</f>
        <v>7.8213887673523521E-3</v>
      </c>
      <c r="Y38" s="32">
        <f>H38/$J38</f>
        <v>3.2535509595912481E-3</v>
      </c>
      <c r="AA38" s="32">
        <f t="shared" si="32"/>
        <v>0.19268311625405526</v>
      </c>
      <c r="AB38" s="32">
        <f t="shared" si="33"/>
        <v>0.14462184112726847</v>
      </c>
      <c r="AC38" s="32">
        <f t="shared" si="34"/>
        <v>0.49400668554558658</v>
      </c>
      <c r="AD38" s="32">
        <f t="shared" si="35"/>
        <v>0.16793718068925123</v>
      </c>
      <c r="AE38" s="32">
        <f t="shared" si="36"/>
        <v>7.5117638383854525E-4</v>
      </c>
    </row>
    <row r="39" spans="3:31" ht="13.5" thickBot="1" x14ac:dyDescent="0.25">
      <c r="C39" s="17">
        <v>2021</v>
      </c>
      <c r="D39" s="22">
        <v>6410141.3696238268</v>
      </c>
      <c r="E39" s="22">
        <v>8588882.3663783483</v>
      </c>
      <c r="F39" s="22">
        <v>8572928.328409005</v>
      </c>
      <c r="G39" s="22">
        <v>184762.57418200371</v>
      </c>
      <c r="H39" s="22">
        <v>78163.76049320001</v>
      </c>
      <c r="I39" s="22">
        <v>280959.42452829995</v>
      </c>
      <c r="J39" s="20">
        <v>24115837.823614683</v>
      </c>
      <c r="L39" s="17">
        <v>2021</v>
      </c>
      <c r="M39" s="22">
        <v>672103.83399779932</v>
      </c>
      <c r="N39" s="22">
        <v>516760.590160614</v>
      </c>
      <c r="O39" s="22">
        <v>1736759.835852084</v>
      </c>
      <c r="P39" s="22">
        <v>589042.6087343134</v>
      </c>
      <c r="Q39" s="22">
        <v>2633.6570766</v>
      </c>
      <c r="R39" s="18">
        <v>0</v>
      </c>
      <c r="S39" s="20">
        <v>3517300.5258214106</v>
      </c>
      <c r="U39" s="32">
        <f t="shared" si="27"/>
        <v>0.26580628948113488</v>
      </c>
      <c r="V39" s="32">
        <f t="shared" si="28"/>
        <v>0.35615110821353896</v>
      </c>
      <c r="W39" s="32">
        <f t="shared" si="29"/>
        <v>0.35548954969394558</v>
      </c>
      <c r="X39" s="32">
        <f t="shared" ref="X39:X44" si="38">G39/$J39</f>
        <v>7.6614619626061966E-3</v>
      </c>
      <c r="Y39" s="32">
        <f t="shared" ref="Y39:Y44" si="39">H39/$J39</f>
        <v>3.2411795544859978E-3</v>
      </c>
      <c r="AA39" s="32">
        <f t="shared" si="32"/>
        <v>0.19108513164107294</v>
      </c>
      <c r="AB39" s="32">
        <f t="shared" si="33"/>
        <v>0.14691965794987979</v>
      </c>
      <c r="AC39" s="32">
        <f t="shared" si="34"/>
        <v>0.49377635578821938</v>
      </c>
      <c r="AD39" s="32">
        <f t="shared" si="35"/>
        <v>0.16747008235719399</v>
      </c>
      <c r="AE39" s="32">
        <f t="shared" si="36"/>
        <v>7.4877226363389876E-4</v>
      </c>
    </row>
    <row r="40" spans="3:31" ht="13.5" thickBot="1" x14ac:dyDescent="0.25">
      <c r="C40" s="17">
        <v>2022</v>
      </c>
      <c r="D40" s="22">
        <v>6420793.3732878035</v>
      </c>
      <c r="E40" s="22">
        <v>8648462.1893639136</v>
      </c>
      <c r="F40" s="22">
        <v>8671514.3477386609</v>
      </c>
      <c r="G40" s="22">
        <v>181249.7024324332</v>
      </c>
      <c r="H40" s="22">
        <v>78175.9569414</v>
      </c>
      <c r="I40" s="22">
        <v>280959.42452829995</v>
      </c>
      <c r="J40" s="20">
        <v>24281154.994292509</v>
      </c>
      <c r="L40" s="17">
        <v>2022</v>
      </c>
      <c r="M40" s="22">
        <v>672993.7486776337</v>
      </c>
      <c r="N40" s="22">
        <v>528326.82796093577</v>
      </c>
      <c r="O40" s="22">
        <v>1737299.7324734381</v>
      </c>
      <c r="P40" s="22">
        <v>587953.43227994465</v>
      </c>
      <c r="Q40" s="22">
        <v>2633.6570766</v>
      </c>
      <c r="R40" s="18">
        <v>0</v>
      </c>
      <c r="S40" s="20">
        <v>3529207.3984685522</v>
      </c>
      <c r="U40" s="32">
        <f t="shared" si="27"/>
        <v>0.26443525338053586</v>
      </c>
      <c r="V40" s="32">
        <f t="shared" si="28"/>
        <v>0.35618001661769416</v>
      </c>
      <c r="W40" s="32">
        <f t="shared" si="29"/>
        <v>0.35712940137225652</v>
      </c>
      <c r="X40" s="32">
        <f t="shared" si="38"/>
        <v>7.4646244165500978E-3</v>
      </c>
      <c r="Y40" s="32">
        <f t="shared" si="39"/>
        <v>3.2196144277228953E-3</v>
      </c>
      <c r="AA40" s="32">
        <f t="shared" si="32"/>
        <v>0.19069260394548349</v>
      </c>
      <c r="AB40" s="32">
        <f t="shared" si="33"/>
        <v>0.14970126952306501</v>
      </c>
      <c r="AC40" s="32">
        <f t="shared" si="34"/>
        <v>0.49226342810777113</v>
      </c>
      <c r="AD40" s="32">
        <f t="shared" si="35"/>
        <v>0.1665964523748529</v>
      </c>
      <c r="AE40" s="32">
        <f t="shared" si="36"/>
        <v>7.4624604882751776E-4</v>
      </c>
    </row>
    <row r="41" spans="3:31" ht="13.5" thickBot="1" x14ac:dyDescent="0.25">
      <c r="C41" s="17">
        <v>2023</v>
      </c>
      <c r="D41" s="22">
        <v>6433763.4736846648</v>
      </c>
      <c r="E41" s="22">
        <v>8713820.5474409796</v>
      </c>
      <c r="F41" s="22">
        <v>8773258.3098589182</v>
      </c>
      <c r="G41" s="22">
        <v>177495.39827885083</v>
      </c>
      <c r="H41" s="22">
        <v>78181.897602399986</v>
      </c>
      <c r="I41" s="22">
        <v>280959.42452829995</v>
      </c>
      <c r="J41" s="20">
        <v>24457479.051394112</v>
      </c>
      <c r="L41" s="17">
        <v>2023</v>
      </c>
      <c r="M41" s="22">
        <v>675008.27669821004</v>
      </c>
      <c r="N41" s="22">
        <v>541033.3978999696</v>
      </c>
      <c r="O41" s="22">
        <v>1737636.6529699317</v>
      </c>
      <c r="P41" s="22">
        <v>586913.16876503045</v>
      </c>
      <c r="Q41" s="22">
        <v>2633.6570766</v>
      </c>
      <c r="R41" s="18">
        <v>0</v>
      </c>
      <c r="S41" s="20">
        <v>3543225.1534097423</v>
      </c>
      <c r="U41" s="32">
        <f t="shared" si="27"/>
        <v>0.26305914277448522</v>
      </c>
      <c r="V41" s="32">
        <f t="shared" si="28"/>
        <v>0.35628449396317807</v>
      </c>
      <c r="W41" s="32">
        <f t="shared" si="29"/>
        <v>0.35871474289819866</v>
      </c>
      <c r="X41" s="32">
        <f t="shared" si="38"/>
        <v>7.2573055426468141E-3</v>
      </c>
      <c r="Y41" s="32">
        <f t="shared" si="39"/>
        <v>3.1966457964907671E-3</v>
      </c>
      <c r="AA41" s="32">
        <f t="shared" si="32"/>
        <v>0.19050674102621765</v>
      </c>
      <c r="AB41" s="32">
        <f t="shared" si="33"/>
        <v>0.15269517867904003</v>
      </c>
      <c r="AC41" s="32">
        <f t="shared" si="34"/>
        <v>0.49041101757187416</v>
      </c>
      <c r="AD41" s="32">
        <f t="shared" si="35"/>
        <v>0.16564376898268174</v>
      </c>
      <c r="AE41" s="32">
        <f t="shared" si="36"/>
        <v>7.4329374018627069E-4</v>
      </c>
    </row>
    <row r="42" spans="3:31" ht="13.5" thickBot="1" x14ac:dyDescent="0.25">
      <c r="C42" s="17">
        <v>2024</v>
      </c>
      <c r="D42" s="22">
        <v>6484638.1748576574</v>
      </c>
      <c r="E42" s="22">
        <v>8788396.2085518334</v>
      </c>
      <c r="F42" s="22">
        <v>8884189.6889367979</v>
      </c>
      <c r="G42" s="22">
        <v>173538.03521113246</v>
      </c>
      <c r="H42" s="22">
        <v>78403.822938000012</v>
      </c>
      <c r="I42" s="22">
        <v>281715.3975425</v>
      </c>
      <c r="J42" s="20">
        <v>24690881.328037921</v>
      </c>
      <c r="L42" s="17">
        <v>2024</v>
      </c>
      <c r="M42" s="22">
        <v>680047.17764658504</v>
      </c>
      <c r="N42" s="22">
        <v>553975.6348872399</v>
      </c>
      <c r="O42" s="22">
        <v>1738600.4663875368</v>
      </c>
      <c r="P42" s="22">
        <v>585564.0463402688</v>
      </c>
      <c r="Q42" s="22">
        <v>2641.1297855000003</v>
      </c>
      <c r="R42" s="18">
        <v>0</v>
      </c>
      <c r="S42" s="20">
        <v>3560828.4550471306</v>
      </c>
      <c r="U42" s="32">
        <f t="shared" si="27"/>
        <v>0.262632916529147</v>
      </c>
      <c r="V42" s="32">
        <f t="shared" si="28"/>
        <v>0.35593691824082851</v>
      </c>
      <c r="W42" s="32">
        <f t="shared" si="29"/>
        <v>0.35981662909894946</v>
      </c>
      <c r="X42" s="32">
        <f t="shared" si="38"/>
        <v>7.0284261183528509E-3</v>
      </c>
      <c r="Y42" s="32">
        <f t="shared" si="39"/>
        <v>3.1754161342539013E-3</v>
      </c>
      <c r="AA42" s="32">
        <f t="shared" si="32"/>
        <v>0.19098004473725316</v>
      </c>
      <c r="AB42" s="32">
        <f t="shared" si="33"/>
        <v>0.15557492922806571</v>
      </c>
      <c r="AC42" s="32">
        <f t="shared" si="34"/>
        <v>0.48825729414828689</v>
      </c>
      <c r="AD42" s="32">
        <f t="shared" si="35"/>
        <v>0.16444601410390561</v>
      </c>
      <c r="AE42" s="32">
        <f t="shared" si="36"/>
        <v>7.4171778248863793E-4</v>
      </c>
    </row>
    <row r="43" spans="3:31" ht="13.5" thickBot="1" x14ac:dyDescent="0.25">
      <c r="C43" s="17">
        <v>2025</v>
      </c>
      <c r="D43" s="22">
        <v>6440021.0071429741</v>
      </c>
      <c r="E43" s="22">
        <v>8839446.9409120064</v>
      </c>
      <c r="F43" s="22">
        <v>8984607.1409664005</v>
      </c>
      <c r="G43" s="22">
        <v>154147.2901489526</v>
      </c>
      <c r="H43" s="22">
        <v>78186.200597400006</v>
      </c>
      <c r="I43" s="22">
        <v>280959.42452829995</v>
      </c>
      <c r="J43" s="20">
        <v>24777368.004296031</v>
      </c>
      <c r="L43" s="17">
        <v>2025</v>
      </c>
      <c r="M43" s="22">
        <v>678022.76118603349</v>
      </c>
      <c r="N43" s="22">
        <v>562832.63266467862</v>
      </c>
      <c r="O43" s="22">
        <v>1737846.8053612164</v>
      </c>
      <c r="P43" s="22">
        <v>584140.10658620356</v>
      </c>
      <c r="Q43" s="22">
        <v>2633.6570766</v>
      </c>
      <c r="R43" s="18">
        <v>0</v>
      </c>
      <c r="S43" s="20">
        <v>3565475.962874732</v>
      </c>
      <c r="U43" s="32">
        <f t="shared" si="27"/>
        <v>0.25991546019037892</v>
      </c>
      <c r="V43" s="32">
        <f t="shared" si="28"/>
        <v>0.35675487967000274</v>
      </c>
      <c r="W43" s="32">
        <f t="shared" si="29"/>
        <v>0.36261345996913802</v>
      </c>
      <c r="X43" s="32">
        <f t="shared" si="38"/>
        <v>6.2212939696510835E-3</v>
      </c>
      <c r="Y43" s="32">
        <f t="shared" si="39"/>
        <v>3.1555490713881989E-3</v>
      </c>
      <c r="AA43" s="32">
        <f t="shared" si="32"/>
        <v>0.1901633241244361</v>
      </c>
      <c r="AB43" s="32">
        <f t="shared" si="33"/>
        <v>0.15785624094093856</v>
      </c>
      <c r="AC43" s="32">
        <f t="shared" si="34"/>
        <v>0.48740948570581438</v>
      </c>
      <c r="AD43" s="32">
        <f t="shared" si="35"/>
        <v>0.16383229410842237</v>
      </c>
      <c r="AE43" s="32">
        <f t="shared" si="36"/>
        <v>7.3865512038862957E-4</v>
      </c>
    </row>
    <row r="44" spans="3:31" ht="13.5" thickBot="1" x14ac:dyDescent="0.25">
      <c r="C44" s="17">
        <v>2026</v>
      </c>
      <c r="D44" s="22">
        <v>6463387.7596107712</v>
      </c>
      <c r="E44" s="22">
        <v>8896419.6775704436</v>
      </c>
      <c r="F44" s="22">
        <v>8396407.9135415088</v>
      </c>
      <c r="G44" s="22">
        <v>118935.56468894942</v>
      </c>
      <c r="H44" s="22">
        <v>78186.887095000013</v>
      </c>
      <c r="I44" s="22">
        <v>280959.42452829995</v>
      </c>
      <c r="J44" s="20">
        <v>24234297.227034971</v>
      </c>
      <c r="L44" s="17">
        <v>2026</v>
      </c>
      <c r="M44" s="22">
        <v>678865.3941386533</v>
      </c>
      <c r="N44" s="22">
        <v>572063.36697284831</v>
      </c>
      <c r="O44" s="22">
        <v>1737598.7049434334</v>
      </c>
      <c r="P44" s="22">
        <v>582674.18760851095</v>
      </c>
      <c r="Q44" s="22">
        <v>2633.6570766</v>
      </c>
      <c r="R44" s="18">
        <v>0</v>
      </c>
      <c r="S44" s="20">
        <v>3573835.3107400462</v>
      </c>
      <c r="U44" s="32">
        <f t="shared" si="27"/>
        <v>0.26670415482073201</v>
      </c>
      <c r="V44" s="32">
        <f t="shared" si="28"/>
        <v>0.36710037820473274</v>
      </c>
      <c r="W44" s="32">
        <f t="shared" si="29"/>
        <v>0.34646797614476549</v>
      </c>
      <c r="X44" s="32">
        <f t="shared" si="38"/>
        <v>4.9077373102558502E-3</v>
      </c>
      <c r="Y44" s="32">
        <f t="shared" si="39"/>
        <v>3.2262906723689653E-3</v>
      </c>
      <c r="AA44" s="32">
        <f t="shared" si="32"/>
        <v>0.18995430262232155</v>
      </c>
      <c r="AB44" s="32">
        <f t="shared" si="33"/>
        <v>0.16006987374423506</v>
      </c>
      <c r="AC44" s="32">
        <f t="shared" si="34"/>
        <v>0.48619999352561744</v>
      </c>
      <c r="AD44" s="32">
        <f t="shared" si="35"/>
        <v>0.16303890273216162</v>
      </c>
      <c r="AE44" s="32">
        <f t="shared" si="36"/>
        <v>7.3692737566428035E-4</v>
      </c>
    </row>
    <row r="45" spans="3:31" ht="15" thickBot="1" x14ac:dyDescent="0.25">
      <c r="C45" s="45" t="s">
        <v>42</v>
      </c>
      <c r="D45" s="46"/>
      <c r="E45" s="46"/>
      <c r="F45" s="46"/>
      <c r="G45" s="46"/>
      <c r="H45" s="46"/>
      <c r="I45" s="46"/>
      <c r="J45" s="47"/>
      <c r="L45" s="45" t="s">
        <v>42</v>
      </c>
      <c r="M45" s="46"/>
      <c r="N45" s="46"/>
      <c r="O45" s="46"/>
      <c r="P45" s="46"/>
      <c r="Q45" s="46"/>
      <c r="R45" s="46"/>
      <c r="S45" s="47"/>
    </row>
    <row r="46" spans="3:31" ht="13.5" thickBot="1" x14ac:dyDescent="0.25">
      <c r="C46" s="17" t="str">
        <f>C35&amp;"-"&amp;RIGHT(C44,2)</f>
        <v>2017-26</v>
      </c>
      <c r="D46" s="21">
        <f>(D44/D35)^(1/(COUNT(D36:D44)))-1</f>
        <v>-3.927746903394147E-3</v>
      </c>
      <c r="E46" s="21">
        <f t="shared" ref="E46:I46" si="40">(E44/E35)^(1/(COUNT(E36:E44)))-1</f>
        <v>6.3626818842685839E-3</v>
      </c>
      <c r="F46" s="21">
        <f t="shared" si="40"/>
        <v>8.855124384179458E-4</v>
      </c>
      <c r="G46" s="21">
        <f t="shared" si="40"/>
        <v>-5.6057748200410096E-2</v>
      </c>
      <c r="H46" s="21">
        <f t="shared" si="40"/>
        <v>6.012248316369373E-4</v>
      </c>
      <c r="I46" s="21">
        <f t="shared" si="40"/>
        <v>-3.6487709086374664E-6</v>
      </c>
      <c r="J46" s="21">
        <f t="shared" ref="J46" si="41">(J44/J35)^(1/(COUNT(J36:J44)))-1</f>
        <v>1.1373065145401373E-3</v>
      </c>
      <c r="L46" s="17" t="str">
        <f>L35&amp;"-"&amp;RIGHT(L44,2)</f>
        <v>2017-26</v>
      </c>
      <c r="M46" s="21">
        <f>(M44/M35)^(1/(COUNT(M36:M44)))-1</f>
        <v>-1.847587005376683E-3</v>
      </c>
      <c r="N46" s="21">
        <f t="shared" ref="N46:Q46" si="42">(N44/N35)^(1/(COUNT(N36:N44)))-1</f>
        <v>2.0934219822135169E-2</v>
      </c>
      <c r="O46" s="21">
        <f t="shared" si="42"/>
        <v>1.6523155421510616E-4</v>
      </c>
      <c r="P46" s="21">
        <f t="shared" si="42"/>
        <v>-2.2860957288324268E-3</v>
      </c>
      <c r="Q46" s="21">
        <f t="shared" si="42"/>
        <v>4.9614155006594274E-9</v>
      </c>
      <c r="R46" s="21">
        <v>0</v>
      </c>
      <c r="S46" s="21">
        <f t="shared" ref="S46" si="43">(S44/S35)^(1/(COUNT(S36:S44)))-1</f>
        <v>2.4031637534076555E-3</v>
      </c>
    </row>
    <row r="47" spans="3:31" x14ac:dyDescent="0.2">
      <c r="M47" s="32">
        <f>SUM(M35:M44)/SUM($S35:$S44)</f>
        <v>0.19253471535930541</v>
      </c>
      <c r="N47" s="32">
        <f>SUM(N35:N44)/SUM($S35:$S44)</f>
        <v>0.14832428398112424</v>
      </c>
      <c r="O47" s="32">
        <f t="shared" ref="O47:P47" si="44">SUM(O35:O44)/SUM($S35:$S44)</f>
        <v>0.49172871743728747</v>
      </c>
      <c r="P47" s="32">
        <f t="shared" si="44"/>
        <v>0.16666622456409386</v>
      </c>
    </row>
    <row r="48" spans="3:31" ht="13.5" thickBot="1" x14ac:dyDescent="0.25"/>
    <row r="49" spans="3:25" ht="15" thickBot="1" x14ac:dyDescent="0.25">
      <c r="C49" s="45" t="s">
        <v>70</v>
      </c>
      <c r="D49" s="46"/>
      <c r="E49" s="46"/>
      <c r="F49" s="46"/>
      <c r="G49" s="46"/>
      <c r="H49" s="46"/>
      <c r="I49" s="46"/>
      <c r="J49" s="47"/>
      <c r="L49" s="45" t="s">
        <v>46</v>
      </c>
      <c r="M49" s="46"/>
      <c r="N49" s="46"/>
      <c r="O49" s="46"/>
      <c r="P49" s="46"/>
      <c r="Q49" s="46"/>
      <c r="R49" s="46"/>
      <c r="S49" s="47"/>
      <c r="U49" s="88" t="s">
        <v>7</v>
      </c>
      <c r="V49" s="89"/>
      <c r="W49" s="89"/>
      <c r="X49" s="89"/>
      <c r="Y49" s="90"/>
    </row>
    <row r="50" spans="3:25" ht="13.5" thickBot="1" x14ac:dyDescent="0.25">
      <c r="C50" s="17" t="s">
        <v>32</v>
      </c>
      <c r="D50" s="18" t="s">
        <v>36</v>
      </c>
      <c r="E50" s="18" t="s">
        <v>37</v>
      </c>
      <c r="F50" s="18" t="s">
        <v>38</v>
      </c>
      <c r="G50" s="18" t="s">
        <v>39</v>
      </c>
      <c r="H50" s="18" t="s">
        <v>40</v>
      </c>
      <c r="I50" s="18" t="s">
        <v>47</v>
      </c>
      <c r="J50" s="19" t="s">
        <v>33</v>
      </c>
      <c r="L50" s="17" t="s">
        <v>32</v>
      </c>
      <c r="M50" s="18" t="s">
        <v>36</v>
      </c>
      <c r="N50" s="18" t="s">
        <v>37</v>
      </c>
      <c r="O50" s="18" t="s">
        <v>38</v>
      </c>
      <c r="P50" s="18" t="s">
        <v>39</v>
      </c>
      <c r="Q50" s="18" t="s">
        <v>40</v>
      </c>
      <c r="R50" s="18" t="s">
        <v>41</v>
      </c>
      <c r="S50" s="19" t="s">
        <v>33</v>
      </c>
      <c r="U50" s="38" t="s">
        <v>36</v>
      </c>
      <c r="V50" s="39" t="s">
        <v>37</v>
      </c>
      <c r="W50" s="39" t="s">
        <v>38</v>
      </c>
      <c r="X50" s="39" t="s">
        <v>39</v>
      </c>
      <c r="Y50" s="37" t="s">
        <v>40</v>
      </c>
    </row>
    <row r="51" spans="3:25" ht="13.5" thickBot="1" x14ac:dyDescent="0.25">
      <c r="C51" s="17">
        <v>2017</v>
      </c>
      <c r="D51" s="22">
        <v>15760322.024813654</v>
      </c>
      <c r="E51" s="22">
        <v>16973309.295691606</v>
      </c>
      <c r="F51" s="22">
        <v>19610574.609534282</v>
      </c>
      <c r="G51" s="22">
        <v>1402815.386481669</v>
      </c>
      <c r="H51" s="22">
        <v>142836.5892628</v>
      </c>
      <c r="I51" s="22">
        <v>280968.6511058</v>
      </c>
      <c r="J51" s="20">
        <v>54170826.556889817</v>
      </c>
      <c r="L51" s="17">
        <f>IF(AVERAGE(C35,L35,C20,L20,L4,C4)=C51,C51,"ERROR")</f>
        <v>2017</v>
      </c>
      <c r="M51" s="22">
        <f>D51-D35-M35-M20-D20-D4-M4</f>
        <v>0</v>
      </c>
      <c r="N51" s="22">
        <f t="shared" ref="N51:R51" si="45">E51-E35-N35-N20-E20-E4-N4</f>
        <v>-2.7939677238464355E-9</v>
      </c>
      <c r="O51" s="22">
        <f t="shared" si="45"/>
        <v>-1.0477378964424133E-9</v>
      </c>
      <c r="P51" s="22">
        <f t="shared" si="45"/>
        <v>0</v>
      </c>
      <c r="Q51" s="22">
        <f t="shared" si="45"/>
        <v>0</v>
      </c>
      <c r="R51" s="22">
        <f t="shared" si="45"/>
        <v>0</v>
      </c>
      <c r="S51" s="22">
        <f t="shared" ref="S51:S60" si="46">SUM(M51:R51)</f>
        <v>-3.8417056202888489E-9</v>
      </c>
      <c r="U51" s="32">
        <f t="shared" ref="U51:U60" si="47">D51/$J51</f>
        <v>0.29093744782096459</v>
      </c>
      <c r="V51" s="32">
        <f t="shared" ref="V51:V60" si="48">E51/$J51</f>
        <v>0.31332933932374757</v>
      </c>
      <c r="W51" s="32">
        <f t="shared" ref="W51:W60" si="49">F51/$J51</f>
        <v>0.36201357549786317</v>
      </c>
      <c r="X51" s="32">
        <f t="shared" ref="X51:X53" si="50">G51/$J51</f>
        <v>2.5896141440789024E-2</v>
      </c>
      <c r="Y51" s="32">
        <f t="shared" ref="Y51" si="51">H51/$J51</f>
        <v>2.6367806869772243E-3</v>
      </c>
    </row>
    <row r="52" spans="3:25" ht="13.5" thickBot="1" x14ac:dyDescent="0.25">
      <c r="C52" s="17">
        <v>2018</v>
      </c>
      <c r="D52" s="22">
        <v>15665011.108029736</v>
      </c>
      <c r="E52" s="22">
        <v>17100675.69158148</v>
      </c>
      <c r="F52" s="22">
        <v>19507343.72886771</v>
      </c>
      <c r="G52" s="22">
        <v>1392956.5362633378</v>
      </c>
      <c r="H52" s="22">
        <v>143072.80248459999</v>
      </c>
      <c r="I52" s="22">
        <v>280959.42895540001</v>
      </c>
      <c r="J52" s="20">
        <v>54090019.29618226</v>
      </c>
      <c r="L52" s="17">
        <f t="shared" ref="L52:L60" si="52">IF(AVERAGE(C36,L36,C21,L21,L5,C5)=C52,C52,"ERROR")</f>
        <v>2018</v>
      </c>
      <c r="M52" s="22">
        <f t="shared" ref="M52:M60" si="53">D52-D36-M36-M21-D21-D5-M5</f>
        <v>-1.862645149230957E-9</v>
      </c>
      <c r="N52" s="22">
        <f t="shared" ref="N52:N60" si="54">E52-E36-N36-N21-E21-E5-N5</f>
        <v>2.5611370801925659E-9</v>
      </c>
      <c r="O52" s="22">
        <f t="shared" ref="O52:O60" si="55">F52-F36-O36-O21-F21-F5-O5</f>
        <v>1.1641532182693481E-9</v>
      </c>
      <c r="P52" s="22">
        <f t="shared" ref="P52:P60" si="56">G52-G36-P36-P21-G21-G5-P5</f>
        <v>0</v>
      </c>
      <c r="Q52" s="22">
        <f t="shared" ref="Q52:Q60" si="57">H52-H36-Q36-Q21-H21-H5-Q5</f>
        <v>0</v>
      </c>
      <c r="R52" s="22">
        <f t="shared" ref="R52:R60" si="58">I52-I36-R36-R21-I21-I5-R5</f>
        <v>0</v>
      </c>
      <c r="S52" s="22">
        <f t="shared" si="46"/>
        <v>1.862645149230957E-9</v>
      </c>
      <c r="U52" s="32">
        <f t="shared" si="47"/>
        <v>0.28961001145613186</v>
      </c>
      <c r="V52" s="32">
        <f t="shared" si="48"/>
        <v>0.31615214625720178</v>
      </c>
      <c r="W52" s="32">
        <f t="shared" si="49"/>
        <v>0.36064590071692881</v>
      </c>
      <c r="X52" s="32">
        <f t="shared" si="50"/>
        <v>2.5752561274491065E-2</v>
      </c>
      <c r="Y52" s="32">
        <f>H52/$J52</f>
        <v>2.6450869189225497E-3</v>
      </c>
    </row>
    <row r="53" spans="3:25" ht="13.5" thickBot="1" x14ac:dyDescent="0.25">
      <c r="C53" s="17">
        <v>2019</v>
      </c>
      <c r="D53" s="22">
        <v>15535613.336748257</v>
      </c>
      <c r="E53" s="22">
        <v>17165098.069305588</v>
      </c>
      <c r="F53" s="22">
        <v>19643267.994742744</v>
      </c>
      <c r="G53" s="22">
        <v>1381347.3618078297</v>
      </c>
      <c r="H53" s="22">
        <v>143190.71577750001</v>
      </c>
      <c r="I53" s="22">
        <v>280959.42453029996</v>
      </c>
      <c r="J53" s="20">
        <v>54149476.902912222</v>
      </c>
      <c r="L53" s="17">
        <f t="shared" si="52"/>
        <v>2019</v>
      </c>
      <c r="M53" s="22">
        <f t="shared" si="53"/>
        <v>0</v>
      </c>
      <c r="N53" s="22">
        <f t="shared" si="54"/>
        <v>0</v>
      </c>
      <c r="O53" s="22">
        <f t="shared" si="55"/>
        <v>2.3283064365386963E-9</v>
      </c>
      <c r="P53" s="22">
        <f t="shared" si="56"/>
        <v>0</v>
      </c>
      <c r="Q53" s="22">
        <f t="shared" si="57"/>
        <v>0</v>
      </c>
      <c r="R53" s="22">
        <f t="shared" si="58"/>
        <v>0</v>
      </c>
      <c r="S53" s="22">
        <f t="shared" si="46"/>
        <v>2.3283064365386963E-9</v>
      </c>
      <c r="U53" s="32">
        <f t="shared" si="47"/>
        <v>0.28690237145970904</v>
      </c>
      <c r="V53" s="32">
        <f t="shared" si="48"/>
        <v>0.31699471631243825</v>
      </c>
      <c r="W53" s="32">
        <f t="shared" si="49"/>
        <v>0.36276006931631699</v>
      </c>
      <c r="X53" s="32">
        <f t="shared" si="50"/>
        <v>2.5509893000158219E-2</v>
      </c>
      <c r="Y53" s="32">
        <f t="shared" ref="Y53" si="59">H53/$J53</f>
        <v>2.6443600929743987E-3</v>
      </c>
    </row>
    <row r="54" spans="3:25" ht="13.5" thickBot="1" x14ac:dyDescent="0.25">
      <c r="C54" s="17">
        <v>2020</v>
      </c>
      <c r="D54" s="22">
        <v>15362775.365526628</v>
      </c>
      <c r="E54" s="22">
        <v>17233843.76824091</v>
      </c>
      <c r="F54" s="22">
        <v>19795688.273082837</v>
      </c>
      <c r="G54" s="22">
        <v>1369342.6857880929</v>
      </c>
      <c r="H54" s="22">
        <v>143651.47388799998</v>
      </c>
      <c r="I54" s="22">
        <v>281715.3975425</v>
      </c>
      <c r="J54" s="20">
        <v>54187016.964068949</v>
      </c>
      <c r="L54" s="17">
        <f t="shared" si="52"/>
        <v>2020</v>
      </c>
      <c r="M54" s="22">
        <f t="shared" si="53"/>
        <v>0</v>
      </c>
      <c r="N54" s="22">
        <f t="shared" si="54"/>
        <v>0</v>
      </c>
      <c r="O54" s="22">
        <f t="shared" si="55"/>
        <v>-2.3283064365386963E-9</v>
      </c>
      <c r="P54" s="22">
        <f t="shared" si="56"/>
        <v>-2.6193447411060333E-10</v>
      </c>
      <c r="Q54" s="22">
        <f t="shared" si="57"/>
        <v>0</v>
      </c>
      <c r="R54" s="22">
        <f t="shared" si="58"/>
        <v>0</v>
      </c>
      <c r="S54" s="22">
        <f t="shared" si="46"/>
        <v>-2.5902409106492996E-9</v>
      </c>
      <c r="U54" s="32">
        <f t="shared" si="47"/>
        <v>0.2835139527188511</v>
      </c>
      <c r="V54" s="32">
        <f t="shared" si="48"/>
        <v>0.31804378121919052</v>
      </c>
      <c r="W54" s="32">
        <f t="shared" si="49"/>
        <v>0.36532160990167123</v>
      </c>
      <c r="X54" s="32">
        <f>G54/$J54</f>
        <v>2.527067852242346E-2</v>
      </c>
      <c r="Y54" s="32">
        <f>H54/$J54</f>
        <v>2.651031223646327E-3</v>
      </c>
    </row>
    <row r="55" spans="3:25" ht="13.5" thickBot="1" x14ac:dyDescent="0.25">
      <c r="C55" s="17">
        <v>2021</v>
      </c>
      <c r="D55" s="22">
        <v>15210722.275948251</v>
      </c>
      <c r="E55" s="22">
        <v>17262251.586929996</v>
      </c>
      <c r="F55" s="22">
        <v>19845887.421141554</v>
      </c>
      <c r="G55" s="22">
        <v>1357839.7975668507</v>
      </c>
      <c r="H55" s="22">
        <v>143273.48804300002</v>
      </c>
      <c r="I55" s="22">
        <v>280959.42452829995</v>
      </c>
      <c r="J55" s="20">
        <v>54100933.99415794</v>
      </c>
      <c r="L55" s="17">
        <f t="shared" si="52"/>
        <v>2021</v>
      </c>
      <c r="M55" s="22">
        <f t="shared" si="53"/>
        <v>0</v>
      </c>
      <c r="N55" s="22">
        <f t="shared" si="54"/>
        <v>0</v>
      </c>
      <c r="O55" s="22">
        <f t="shared" si="55"/>
        <v>-2.4447217583656311E-9</v>
      </c>
      <c r="P55" s="22">
        <f t="shared" si="56"/>
        <v>0</v>
      </c>
      <c r="Q55" s="22">
        <f t="shared" si="57"/>
        <v>0</v>
      </c>
      <c r="R55" s="22">
        <f t="shared" si="58"/>
        <v>0</v>
      </c>
      <c r="S55" s="22">
        <f t="shared" si="46"/>
        <v>-2.4447217583656311E-9</v>
      </c>
      <c r="U55" s="32">
        <f t="shared" si="47"/>
        <v>0.28115452272211738</v>
      </c>
      <c r="V55" s="32">
        <f t="shared" si="48"/>
        <v>0.31907492740872184</v>
      </c>
      <c r="W55" s="32">
        <f t="shared" si="49"/>
        <v>0.36683077270504427</v>
      </c>
      <c r="X55" s="32">
        <f t="shared" ref="X55:X60" si="60">G55/$J55</f>
        <v>2.5098269056010682E-2</v>
      </c>
      <c r="Y55" s="32">
        <f t="shared" ref="Y55:Y60" si="61">H55/$J55</f>
        <v>2.6482627464152714E-3</v>
      </c>
    </row>
    <row r="56" spans="3:25" ht="13.5" thickBot="1" x14ac:dyDescent="0.25">
      <c r="C56" s="17">
        <v>2022</v>
      </c>
      <c r="D56" s="22">
        <v>15217031.761564204</v>
      </c>
      <c r="E56" s="22">
        <v>17346946.770510133</v>
      </c>
      <c r="F56" s="22">
        <v>19968519.89441302</v>
      </c>
      <c r="G56" s="22">
        <v>1347604.0798854679</v>
      </c>
      <c r="H56" s="22">
        <v>143286.39853490001</v>
      </c>
      <c r="I56" s="22">
        <v>280959.42452829995</v>
      </c>
      <c r="J56" s="20">
        <v>54304348.329436027</v>
      </c>
      <c r="L56" s="17">
        <f t="shared" si="52"/>
        <v>2022</v>
      </c>
      <c r="M56" s="22">
        <f t="shared" si="53"/>
        <v>0</v>
      </c>
      <c r="N56" s="22">
        <f t="shared" si="54"/>
        <v>-2.3283064365386963E-9</v>
      </c>
      <c r="O56" s="22">
        <f t="shared" si="55"/>
        <v>0</v>
      </c>
      <c r="P56" s="22">
        <f t="shared" si="56"/>
        <v>0</v>
      </c>
      <c r="Q56" s="22">
        <f t="shared" si="57"/>
        <v>1.6370904631912708E-11</v>
      </c>
      <c r="R56" s="22">
        <f t="shared" si="58"/>
        <v>0</v>
      </c>
      <c r="S56" s="22">
        <f t="shared" si="46"/>
        <v>-2.3119355319067836E-9</v>
      </c>
      <c r="U56" s="32">
        <f t="shared" si="47"/>
        <v>0.28021755586220182</v>
      </c>
      <c r="V56" s="32">
        <f t="shared" si="48"/>
        <v>0.31943936911415083</v>
      </c>
      <c r="W56" s="32">
        <f t="shared" si="49"/>
        <v>0.36771493459924193</v>
      </c>
      <c r="X56" s="32">
        <f t="shared" si="60"/>
        <v>2.4815767454021545E-2</v>
      </c>
      <c r="Y56" s="32">
        <f t="shared" si="61"/>
        <v>2.6385805730630724E-3</v>
      </c>
    </row>
    <row r="57" spans="3:25" ht="13.5" thickBot="1" x14ac:dyDescent="0.25">
      <c r="C57" s="17">
        <v>2023</v>
      </c>
      <c r="D57" s="22">
        <v>15222915.670190975</v>
      </c>
      <c r="E57" s="22">
        <v>17445564.423647624</v>
      </c>
      <c r="F57" s="22">
        <v>20161583.883703627</v>
      </c>
      <c r="G57" s="22">
        <v>1336706.8076991437</v>
      </c>
      <c r="H57" s="22">
        <v>143292.62320669999</v>
      </c>
      <c r="I57" s="22">
        <v>280959.42452829995</v>
      </c>
      <c r="J57" s="20">
        <v>54591022.832976371</v>
      </c>
      <c r="L57" s="17">
        <f t="shared" si="52"/>
        <v>2023</v>
      </c>
      <c r="M57" s="22">
        <f t="shared" si="53"/>
        <v>0</v>
      </c>
      <c r="N57" s="22">
        <f t="shared" si="54"/>
        <v>0</v>
      </c>
      <c r="O57" s="22">
        <f t="shared" si="55"/>
        <v>-1.6298145055770874E-9</v>
      </c>
      <c r="P57" s="22">
        <f t="shared" si="56"/>
        <v>0</v>
      </c>
      <c r="Q57" s="22">
        <f t="shared" si="57"/>
        <v>0</v>
      </c>
      <c r="R57" s="22">
        <f t="shared" si="58"/>
        <v>0</v>
      </c>
      <c r="S57" s="22">
        <f t="shared" si="46"/>
        <v>-1.6298145055770874E-9</v>
      </c>
      <c r="U57" s="32">
        <f t="shared" si="47"/>
        <v>0.2788538276112934</v>
      </c>
      <c r="V57" s="32">
        <f t="shared" si="48"/>
        <v>0.31956837440146696</v>
      </c>
      <c r="W57" s="32">
        <f t="shared" si="49"/>
        <v>0.3693205006506084</v>
      </c>
      <c r="X57" s="32">
        <f t="shared" si="60"/>
        <v>2.4485835551915868E-2</v>
      </c>
      <c r="Y57" s="32">
        <f t="shared" si="61"/>
        <v>2.6248385864670472E-3</v>
      </c>
    </row>
    <row r="58" spans="3:25" ht="13.5" thickBot="1" x14ac:dyDescent="0.25">
      <c r="C58" s="17">
        <v>2024</v>
      </c>
      <c r="D58" s="22">
        <v>15313009.243759029</v>
      </c>
      <c r="E58" s="22">
        <v>17579119.342886962</v>
      </c>
      <c r="F58" s="22">
        <v>20252811.405321404</v>
      </c>
      <c r="G58" s="22">
        <v>1322690.9521529349</v>
      </c>
      <c r="H58" s="22">
        <v>143700.66632700001</v>
      </c>
      <c r="I58" s="22">
        <v>281715.3975425</v>
      </c>
      <c r="J58" s="20">
        <v>54893047.007989839</v>
      </c>
      <c r="L58" s="17">
        <f t="shared" si="52"/>
        <v>2024</v>
      </c>
      <c r="M58" s="22">
        <f t="shared" si="53"/>
        <v>-1.862645149230957E-9</v>
      </c>
      <c r="N58" s="22">
        <f t="shared" si="54"/>
        <v>0</v>
      </c>
      <c r="O58" s="22">
        <f t="shared" si="55"/>
        <v>0</v>
      </c>
      <c r="P58" s="22">
        <f t="shared" si="56"/>
        <v>0</v>
      </c>
      <c r="Q58" s="22">
        <f t="shared" si="57"/>
        <v>0</v>
      </c>
      <c r="R58" s="22">
        <f t="shared" si="58"/>
        <v>0</v>
      </c>
      <c r="S58" s="22">
        <f t="shared" si="46"/>
        <v>-1.862645149230957E-9</v>
      </c>
      <c r="U58" s="32">
        <f t="shared" si="47"/>
        <v>0.2789608170508403</v>
      </c>
      <c r="V58" s="32">
        <f t="shared" si="48"/>
        <v>0.32024309636752851</v>
      </c>
      <c r="W58" s="32">
        <f t="shared" si="49"/>
        <v>0.36895039552775327</v>
      </c>
      <c r="X58" s="32">
        <f t="shared" si="60"/>
        <v>2.4095783059016808E-2</v>
      </c>
      <c r="Y58" s="32">
        <f t="shared" si="61"/>
        <v>2.6178300196395359E-3</v>
      </c>
    </row>
    <row r="59" spans="3:25" ht="13.5" thickBot="1" x14ac:dyDescent="0.25">
      <c r="C59" s="17">
        <v>2025</v>
      </c>
      <c r="D59" s="22">
        <v>15205483.320937162</v>
      </c>
      <c r="E59" s="22">
        <v>17645517.700870171</v>
      </c>
      <c r="F59" s="22">
        <v>20422452.399687242</v>
      </c>
      <c r="G59" s="22">
        <v>1291632.9352730606</v>
      </c>
      <c r="H59" s="22">
        <v>143297.08209880002</v>
      </c>
      <c r="I59" s="22">
        <v>280959.42452829995</v>
      </c>
      <c r="J59" s="20">
        <v>54989342.863394737</v>
      </c>
      <c r="L59" s="17">
        <f t="shared" si="52"/>
        <v>2025</v>
      </c>
      <c r="M59" s="22">
        <f t="shared" si="53"/>
        <v>0</v>
      </c>
      <c r="N59" s="22">
        <f t="shared" si="54"/>
        <v>0</v>
      </c>
      <c r="O59" s="22">
        <f t="shared" si="55"/>
        <v>0</v>
      </c>
      <c r="P59" s="22">
        <f t="shared" si="56"/>
        <v>0</v>
      </c>
      <c r="Q59" s="22">
        <f t="shared" si="57"/>
        <v>1.8189894035458565E-11</v>
      </c>
      <c r="R59" s="22">
        <f t="shared" si="58"/>
        <v>0</v>
      </c>
      <c r="S59" s="22">
        <f t="shared" si="46"/>
        <v>1.8189894035458565E-11</v>
      </c>
      <c r="U59" s="32">
        <f t="shared" si="47"/>
        <v>0.27651691271726647</v>
      </c>
      <c r="V59" s="32">
        <f t="shared" si="48"/>
        <v>0.32088977212739933</v>
      </c>
      <c r="W59" s="32">
        <f t="shared" si="49"/>
        <v>0.37138927901759022</v>
      </c>
      <c r="X59" s="32">
        <f t="shared" si="60"/>
        <v>2.3488786517812232E-2</v>
      </c>
      <c r="Y59" s="32">
        <f t="shared" si="61"/>
        <v>2.6059064290835507E-3</v>
      </c>
    </row>
    <row r="60" spans="3:25" ht="13.5" thickBot="1" x14ac:dyDescent="0.25">
      <c r="C60" s="17">
        <v>2026</v>
      </c>
      <c r="D60" s="22">
        <v>15213344.748632031</v>
      </c>
      <c r="E60" s="22">
        <v>17741889.850433405</v>
      </c>
      <c r="F60" s="22">
        <v>19943873.438257277</v>
      </c>
      <c r="G60" s="22">
        <v>1243849.7257640683</v>
      </c>
      <c r="H60" s="22">
        <v>143297.78601950002</v>
      </c>
      <c r="I60" s="22">
        <v>280959.42452829995</v>
      </c>
      <c r="J60" s="20">
        <v>54567214.973634586</v>
      </c>
      <c r="L60" s="17">
        <f t="shared" si="52"/>
        <v>2026</v>
      </c>
      <c r="M60" s="22">
        <f t="shared" si="53"/>
        <v>1.862645149230957E-9</v>
      </c>
      <c r="N60" s="22">
        <f t="shared" si="54"/>
        <v>0</v>
      </c>
      <c r="O60" s="22">
        <f t="shared" si="55"/>
        <v>0</v>
      </c>
      <c r="P60" s="22">
        <f t="shared" si="56"/>
        <v>0</v>
      </c>
      <c r="Q60" s="22">
        <f t="shared" si="57"/>
        <v>1.4551915228366852E-11</v>
      </c>
      <c r="R60" s="22">
        <f t="shared" si="58"/>
        <v>0</v>
      </c>
      <c r="S60" s="22">
        <f t="shared" si="46"/>
        <v>1.8771970644593239E-9</v>
      </c>
      <c r="U60" s="32">
        <f t="shared" si="47"/>
        <v>0.27880009555156354</v>
      </c>
      <c r="V60" s="32">
        <f t="shared" si="48"/>
        <v>0.32513826954529035</v>
      </c>
      <c r="W60" s="32">
        <f t="shared" si="49"/>
        <v>0.36549186994230182</v>
      </c>
      <c r="X60" s="32">
        <f t="shared" si="60"/>
        <v>2.2794817847402751E-2</v>
      </c>
      <c r="Y60" s="32">
        <f t="shared" si="61"/>
        <v>2.6260784261893824E-3</v>
      </c>
    </row>
    <row r="61" spans="3:25" ht="15" thickBot="1" x14ac:dyDescent="0.25">
      <c r="C61" s="45" t="s">
        <v>42</v>
      </c>
      <c r="D61" s="46"/>
      <c r="E61" s="46"/>
      <c r="F61" s="46"/>
      <c r="G61" s="46"/>
      <c r="H61" s="46"/>
      <c r="I61" s="46"/>
      <c r="J61" s="47"/>
    </row>
    <row r="62" spans="3:25" ht="13.5" thickBot="1" x14ac:dyDescent="0.25">
      <c r="C62" s="17" t="str">
        <f>C51&amp;"-"&amp;RIGHT(C60,2)</f>
        <v>2017-26</v>
      </c>
      <c r="D62" s="40">
        <f>(D60/D51)^(1/(COUNT(D52:D60)))-1</f>
        <v>-3.9170339517810016E-3</v>
      </c>
      <c r="E62" s="40">
        <f t="shared" ref="E62:I62" si="62">(E60/E51)^(1/(COUNT(E52:E60)))-1</f>
        <v>4.9328413605569388E-3</v>
      </c>
      <c r="F62" s="40">
        <f t="shared" si="62"/>
        <v>1.8743164174097604E-3</v>
      </c>
      <c r="G62" s="40">
        <f t="shared" si="62"/>
        <v>-1.3274442578346535E-2</v>
      </c>
      <c r="H62" s="40">
        <f t="shared" si="62"/>
        <v>3.5824641390003187E-4</v>
      </c>
      <c r="I62" s="40">
        <f t="shared" si="62"/>
        <v>-3.6487709086374664E-6</v>
      </c>
      <c r="J62" s="40">
        <f t="shared" ref="J62" si="63">(J60/J51)^(1/(COUNT(J52:J60)))-1</f>
        <v>8.1040997362991085E-4</v>
      </c>
    </row>
    <row r="65" spans="3:3" x14ac:dyDescent="0.2">
      <c r="C65" s="28" t="s">
        <v>88</v>
      </c>
    </row>
  </sheetData>
  <mergeCells count="22">
    <mergeCell ref="C2:J2"/>
    <mergeCell ref="C14:J14"/>
    <mergeCell ref="L2:S2"/>
    <mergeCell ref="L14:S14"/>
    <mergeCell ref="C61:J61"/>
    <mergeCell ref="C30:J30"/>
    <mergeCell ref="C33:J33"/>
    <mergeCell ref="C45:J45"/>
    <mergeCell ref="L18:S18"/>
    <mergeCell ref="L30:S30"/>
    <mergeCell ref="L33:S33"/>
    <mergeCell ref="L45:S45"/>
    <mergeCell ref="L49:S49"/>
    <mergeCell ref="C49:J49"/>
    <mergeCell ref="C18:J18"/>
    <mergeCell ref="U2:Y2"/>
    <mergeCell ref="AA2:AE2"/>
    <mergeCell ref="U49:Y49"/>
    <mergeCell ref="U33:Y33"/>
    <mergeCell ref="AA33:AE33"/>
    <mergeCell ref="AA18:AE18"/>
    <mergeCell ref="U18:Y1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6"/>
  <sheetViews>
    <sheetView workbookViewId="0"/>
  </sheetViews>
  <sheetFormatPr defaultRowHeight="12.75" x14ac:dyDescent="0.2"/>
  <cols>
    <col min="2" max="9" width="10.7109375" customWidth="1"/>
    <col min="11" max="18" width="10.7109375" customWidth="1"/>
  </cols>
  <sheetData>
    <row r="1" spans="2:18" ht="13.5" thickBot="1" x14ac:dyDescent="0.25"/>
    <row r="2" spans="2:18" ht="15" thickBot="1" x14ac:dyDescent="0.25">
      <c r="B2" s="45" t="s">
        <v>64</v>
      </c>
      <c r="C2" s="46"/>
      <c r="D2" s="46"/>
      <c r="E2" s="46"/>
      <c r="F2" s="46"/>
      <c r="G2" s="46"/>
      <c r="H2" s="46"/>
      <c r="I2" s="47"/>
      <c r="K2" s="45" t="s">
        <v>66</v>
      </c>
      <c r="L2" s="46"/>
      <c r="M2" s="46"/>
      <c r="N2" s="46"/>
      <c r="O2" s="46"/>
      <c r="P2" s="46"/>
      <c r="Q2" s="46"/>
      <c r="R2" s="47"/>
    </row>
    <row r="3" spans="2:18" ht="13.5" thickBot="1" x14ac:dyDescent="0.25">
      <c r="B3" s="17" t="s">
        <v>32</v>
      </c>
      <c r="C3" s="18" t="s">
        <v>36</v>
      </c>
      <c r="D3" s="18" t="s">
        <v>37</v>
      </c>
      <c r="E3" s="18" t="s">
        <v>38</v>
      </c>
      <c r="F3" s="18" t="s">
        <v>39</v>
      </c>
      <c r="G3" s="18" t="s">
        <v>40</v>
      </c>
      <c r="H3" s="18" t="s">
        <v>41</v>
      </c>
      <c r="I3" s="19" t="s">
        <v>33</v>
      </c>
      <c r="K3" s="17" t="s">
        <v>32</v>
      </c>
      <c r="L3" s="18" t="s">
        <v>36</v>
      </c>
      <c r="M3" s="18" t="s">
        <v>37</v>
      </c>
      <c r="N3" s="18" t="s">
        <v>38</v>
      </c>
      <c r="O3" s="18" t="s">
        <v>39</v>
      </c>
      <c r="P3" s="18" t="s">
        <v>40</v>
      </c>
      <c r="Q3" s="18" t="s">
        <v>41</v>
      </c>
      <c r="R3" s="19" t="s">
        <v>33</v>
      </c>
    </row>
    <row r="4" spans="2:18" ht="13.5" thickBot="1" x14ac:dyDescent="0.25">
      <c r="B4" s="17">
        <v>2013</v>
      </c>
      <c r="C4" s="22">
        <v>5411439.9270995352</v>
      </c>
      <c r="D4" s="22">
        <v>5258836.9588709641</v>
      </c>
      <c r="E4" s="22">
        <v>2147544.1841987059</v>
      </c>
      <c r="F4" s="22">
        <v>238210</v>
      </c>
      <c r="G4" s="22">
        <v>36750</v>
      </c>
      <c r="H4" s="18">
        <v>0</v>
      </c>
      <c r="I4" s="20">
        <f>SUM(C4:H4)</f>
        <v>13092781.070169205</v>
      </c>
      <c r="K4" s="17">
        <v>2013</v>
      </c>
      <c r="L4" s="22">
        <v>1604806.0735824653</v>
      </c>
      <c r="M4" s="22">
        <v>1393879.3640315081</v>
      </c>
      <c r="N4" s="22">
        <v>787341.68732408946</v>
      </c>
      <c r="O4" s="22">
        <v>157950</v>
      </c>
      <c r="P4" s="22">
        <v>9930</v>
      </c>
      <c r="Q4" s="18">
        <v>0</v>
      </c>
      <c r="R4" s="20">
        <f>SUM(L4:Q4)</f>
        <v>3953907.1249380629</v>
      </c>
    </row>
    <row r="5" spans="2:18" ht="13.5" thickBot="1" x14ac:dyDescent="0.25">
      <c r="B5" s="17">
        <v>2014</v>
      </c>
      <c r="C5" s="22">
        <v>5381651.85203957</v>
      </c>
      <c r="D5" s="22">
        <v>5378564.4178035306</v>
      </c>
      <c r="E5" s="22">
        <v>2132753.0891306102</v>
      </c>
      <c r="F5" s="22">
        <v>238210</v>
      </c>
      <c r="G5" s="22">
        <v>36940</v>
      </c>
      <c r="H5" s="18">
        <v>0</v>
      </c>
      <c r="I5" s="20">
        <f t="shared" ref="I5:I15" si="0">SUM(C5:H5)</f>
        <v>13168119.358973712</v>
      </c>
      <c r="K5" s="17">
        <v>2014</v>
      </c>
      <c r="L5" s="22">
        <v>1596722.0602314579</v>
      </c>
      <c r="M5" s="22">
        <v>1396079.9459979404</v>
      </c>
      <c r="N5" s="22">
        <v>783373.54783520685</v>
      </c>
      <c r="O5" s="22">
        <v>157950</v>
      </c>
      <c r="P5" s="22">
        <v>9870</v>
      </c>
      <c r="Q5" s="18">
        <v>0</v>
      </c>
      <c r="R5" s="20">
        <f t="shared" ref="R5:R15" si="1">SUM(L5:Q5)</f>
        <v>3943995.5540646054</v>
      </c>
    </row>
    <row r="6" spans="2:18" ht="13.5" thickBot="1" x14ac:dyDescent="0.25">
      <c r="B6" s="17">
        <v>2015</v>
      </c>
      <c r="C6" s="22">
        <v>5380411.5047064647</v>
      </c>
      <c r="D6" s="22">
        <v>5440133.2037010984</v>
      </c>
      <c r="E6" s="22">
        <v>2137673.7283685859</v>
      </c>
      <c r="F6" s="22">
        <v>238210</v>
      </c>
      <c r="G6" s="22">
        <v>36960</v>
      </c>
      <c r="H6" s="18">
        <v>0</v>
      </c>
      <c r="I6" s="20">
        <f t="shared" si="0"/>
        <v>13233388.436776148</v>
      </c>
      <c r="K6" s="17">
        <v>2015</v>
      </c>
      <c r="L6" s="22">
        <v>1593869.9021285435</v>
      </c>
      <c r="M6" s="22">
        <v>1398210.4124579532</v>
      </c>
      <c r="N6" s="22">
        <v>779486.66391282773</v>
      </c>
      <c r="O6" s="22">
        <v>157950</v>
      </c>
      <c r="P6" s="22">
        <v>9880</v>
      </c>
      <c r="Q6" s="18">
        <v>0</v>
      </c>
      <c r="R6" s="20">
        <f t="shared" si="1"/>
        <v>3939396.9784993245</v>
      </c>
    </row>
    <row r="7" spans="2:18" ht="13.5" thickBot="1" x14ac:dyDescent="0.25">
      <c r="B7" s="17">
        <v>2016</v>
      </c>
      <c r="C7" s="22">
        <v>5407423.8549572676</v>
      </c>
      <c r="D7" s="22">
        <v>5523430.8727428084</v>
      </c>
      <c r="E7" s="22">
        <v>2136728.1072982191</v>
      </c>
      <c r="F7" s="22">
        <v>238240</v>
      </c>
      <c r="G7" s="22">
        <v>37070</v>
      </c>
      <c r="H7" s="18">
        <v>0</v>
      </c>
      <c r="I7" s="20">
        <f t="shared" si="0"/>
        <v>13342892.834998297</v>
      </c>
      <c r="K7" s="17">
        <v>2016</v>
      </c>
      <c r="L7" s="22">
        <v>1601704.377083811</v>
      </c>
      <c r="M7" s="22">
        <v>1402673.9435677016</v>
      </c>
      <c r="N7" s="22">
        <v>780101.09083820763</v>
      </c>
      <c r="O7" s="22">
        <v>157960</v>
      </c>
      <c r="P7" s="22">
        <v>9910</v>
      </c>
      <c r="Q7" s="18">
        <v>0</v>
      </c>
      <c r="R7" s="20">
        <f t="shared" si="1"/>
        <v>3952349.4114897205</v>
      </c>
    </row>
    <row r="8" spans="2:18" ht="13.5" thickBot="1" x14ac:dyDescent="0.25">
      <c r="B8" s="17">
        <v>2017</v>
      </c>
      <c r="C8" s="22">
        <v>5402600.3106217766</v>
      </c>
      <c r="D8" s="22">
        <v>5576598.1895502005</v>
      </c>
      <c r="E8" s="22">
        <v>2134157.2013473157</v>
      </c>
      <c r="F8" s="22">
        <v>238210</v>
      </c>
      <c r="G8" s="22">
        <v>36960</v>
      </c>
      <c r="H8" s="18">
        <v>0</v>
      </c>
      <c r="I8" s="20">
        <f t="shared" si="0"/>
        <v>13388525.701519294</v>
      </c>
      <c r="K8" s="17">
        <v>2017</v>
      </c>
      <c r="L8" s="22">
        <v>1599472.3885837176</v>
      </c>
      <c r="M8" s="22">
        <v>1399530.3511469895</v>
      </c>
      <c r="N8" s="22">
        <v>776337.09867763834</v>
      </c>
      <c r="O8" s="22">
        <v>157950</v>
      </c>
      <c r="P8" s="22">
        <v>9880</v>
      </c>
      <c r="Q8" s="18">
        <v>0</v>
      </c>
      <c r="R8" s="20">
        <f t="shared" si="1"/>
        <v>3943169.8384083458</v>
      </c>
    </row>
    <row r="9" spans="2:18" ht="13.5" thickBot="1" x14ac:dyDescent="0.25">
      <c r="B9" s="17">
        <v>2018</v>
      </c>
      <c r="C9" s="22">
        <v>5429131.0363557953</v>
      </c>
      <c r="D9" s="22">
        <v>5602092.7716563595</v>
      </c>
      <c r="E9" s="22">
        <v>2131610.9639458084</v>
      </c>
      <c r="F9" s="22">
        <v>238210</v>
      </c>
      <c r="G9" s="22">
        <v>36960</v>
      </c>
      <c r="H9" s="18">
        <v>0</v>
      </c>
      <c r="I9" s="20">
        <f t="shared" si="0"/>
        <v>13438004.771957962</v>
      </c>
      <c r="K9" s="17">
        <v>2018</v>
      </c>
      <c r="L9" s="22">
        <v>1608223.1040948802</v>
      </c>
      <c r="M9" s="22">
        <v>1401754.5480030701</v>
      </c>
      <c r="N9" s="22">
        <v>775894.45094715268</v>
      </c>
      <c r="O9" s="22">
        <v>157950</v>
      </c>
      <c r="P9" s="22">
        <v>9880</v>
      </c>
      <c r="Q9" s="18">
        <v>0</v>
      </c>
      <c r="R9" s="20">
        <f t="shared" si="1"/>
        <v>3953702.1030451031</v>
      </c>
    </row>
    <row r="10" spans="2:18" ht="13.5" thickBot="1" x14ac:dyDescent="0.25">
      <c r="B10" s="17">
        <v>2019</v>
      </c>
      <c r="C10" s="22">
        <v>5463250.1956437808</v>
      </c>
      <c r="D10" s="22">
        <v>5630590.9522678191</v>
      </c>
      <c r="E10" s="22">
        <v>2131077.1756565548</v>
      </c>
      <c r="F10" s="22">
        <v>238210</v>
      </c>
      <c r="G10" s="22">
        <v>36960</v>
      </c>
      <c r="H10" s="18">
        <v>0</v>
      </c>
      <c r="I10" s="20">
        <f t="shared" si="0"/>
        <v>13500088.323568156</v>
      </c>
      <c r="K10" s="17">
        <v>2019</v>
      </c>
      <c r="L10" s="22">
        <v>1617305.5878783625</v>
      </c>
      <c r="M10" s="22">
        <v>1403765.1830939201</v>
      </c>
      <c r="N10" s="22">
        <v>775472.59367369243</v>
      </c>
      <c r="O10" s="22">
        <v>157950</v>
      </c>
      <c r="P10" s="22">
        <v>9880</v>
      </c>
      <c r="Q10" s="18">
        <v>0</v>
      </c>
      <c r="R10" s="20">
        <f t="shared" si="1"/>
        <v>3964373.3646459752</v>
      </c>
    </row>
    <row r="11" spans="2:18" ht="13.5" thickBot="1" x14ac:dyDescent="0.25">
      <c r="B11" s="17">
        <v>2020</v>
      </c>
      <c r="C11" s="22">
        <v>5504944.0689901961</v>
      </c>
      <c r="D11" s="22">
        <v>5677590.8987177173</v>
      </c>
      <c r="E11" s="22">
        <v>2132198.8775795004</v>
      </c>
      <c r="F11" s="22">
        <v>238240</v>
      </c>
      <c r="G11" s="22">
        <v>37070</v>
      </c>
      <c r="H11" s="18">
        <v>0</v>
      </c>
      <c r="I11" s="20">
        <f t="shared" si="0"/>
        <v>13590043.845287414</v>
      </c>
      <c r="K11" s="17">
        <v>2020</v>
      </c>
      <c r="L11" s="22">
        <v>1628171.2919105906</v>
      </c>
      <c r="M11" s="22">
        <v>1409971.6441110207</v>
      </c>
      <c r="N11" s="22">
        <v>777640.63475133211</v>
      </c>
      <c r="O11" s="22">
        <v>157960</v>
      </c>
      <c r="P11" s="22">
        <v>9910</v>
      </c>
      <c r="Q11" s="18">
        <v>0</v>
      </c>
      <c r="R11" s="20">
        <f t="shared" si="1"/>
        <v>3983653.5707729431</v>
      </c>
    </row>
    <row r="12" spans="2:18" ht="13.5" thickBot="1" x14ac:dyDescent="0.25">
      <c r="B12" s="17">
        <v>2021</v>
      </c>
      <c r="C12" s="22">
        <v>5510143.5058602169</v>
      </c>
      <c r="D12" s="22">
        <v>5690504.0576383593</v>
      </c>
      <c r="E12" s="22">
        <v>2134049.8776488099</v>
      </c>
      <c r="F12" s="22">
        <v>238210</v>
      </c>
      <c r="G12" s="22">
        <v>36960</v>
      </c>
      <c r="H12" s="18">
        <v>0</v>
      </c>
      <c r="I12" s="20">
        <f t="shared" si="0"/>
        <v>13609867.441147385</v>
      </c>
      <c r="K12" s="17">
        <v>2021</v>
      </c>
      <c r="L12" s="22">
        <v>1627509.1120373756</v>
      </c>
      <c r="M12" s="22">
        <v>1408601.0267319453</v>
      </c>
      <c r="N12" s="22">
        <v>775424.63288678986</v>
      </c>
      <c r="O12" s="22">
        <v>157950</v>
      </c>
      <c r="P12" s="22">
        <v>9880</v>
      </c>
      <c r="Q12" s="18">
        <v>0</v>
      </c>
      <c r="R12" s="20">
        <f t="shared" si="1"/>
        <v>3979364.7716561109</v>
      </c>
    </row>
    <row r="13" spans="2:18" ht="13.5" thickBot="1" x14ac:dyDescent="0.25">
      <c r="B13" s="17">
        <v>2022</v>
      </c>
      <c r="C13" s="22">
        <v>5540018.9867558675</v>
      </c>
      <c r="D13" s="22">
        <v>5715826.9600273464</v>
      </c>
      <c r="E13" s="22">
        <v>2134811.2579374509</v>
      </c>
      <c r="F13" s="22">
        <v>238210</v>
      </c>
      <c r="G13" s="22">
        <v>36960</v>
      </c>
      <c r="H13" s="18">
        <v>0</v>
      </c>
      <c r="I13" s="20">
        <f t="shared" si="0"/>
        <v>13665827.204720665</v>
      </c>
      <c r="K13" s="17">
        <v>2022</v>
      </c>
      <c r="L13" s="22">
        <v>1634602.745852764</v>
      </c>
      <c r="M13" s="22">
        <v>1410690.8714240361</v>
      </c>
      <c r="N13" s="22">
        <v>775362.36354216386</v>
      </c>
      <c r="O13" s="22">
        <v>157950</v>
      </c>
      <c r="P13" s="22">
        <v>9880</v>
      </c>
      <c r="Q13" s="18">
        <v>0</v>
      </c>
      <c r="R13" s="20">
        <f t="shared" si="1"/>
        <v>3988485.9808189636</v>
      </c>
    </row>
    <row r="14" spans="2:18" ht="13.5" thickBot="1" x14ac:dyDescent="0.25">
      <c r="B14" s="17">
        <v>2023</v>
      </c>
      <c r="C14" s="22">
        <v>5575230.8031585403</v>
      </c>
      <c r="D14" s="22">
        <v>5742306.0882657208</v>
      </c>
      <c r="E14" s="22">
        <v>2150891.1393445404</v>
      </c>
      <c r="F14" s="22">
        <v>238210</v>
      </c>
      <c r="G14" s="22">
        <v>36960</v>
      </c>
      <c r="H14" s="18">
        <v>0</v>
      </c>
      <c r="I14" s="20">
        <f t="shared" si="0"/>
        <v>13743598.030768801</v>
      </c>
      <c r="K14" s="17">
        <v>2023</v>
      </c>
      <c r="L14" s="22">
        <v>1645993.3554502579</v>
      </c>
      <c r="M14" s="22">
        <v>1415252.2050252298</v>
      </c>
      <c r="N14" s="22">
        <v>776742.41727035039</v>
      </c>
      <c r="O14" s="22">
        <v>157950</v>
      </c>
      <c r="P14" s="22">
        <v>9880</v>
      </c>
      <c r="Q14" s="18">
        <v>0</v>
      </c>
      <c r="R14" s="20">
        <f t="shared" si="1"/>
        <v>4005817.977745838</v>
      </c>
    </row>
    <row r="15" spans="2:18" ht="13.5" thickBot="1" x14ac:dyDescent="0.25">
      <c r="B15" s="17">
        <v>2024</v>
      </c>
      <c r="C15" s="22">
        <v>5637223.0913550761</v>
      </c>
      <c r="D15" s="22">
        <v>5786042.3351028152</v>
      </c>
      <c r="E15" s="22">
        <v>2154565.2489685332</v>
      </c>
      <c r="F15" s="22">
        <v>238240</v>
      </c>
      <c r="G15" s="22">
        <v>37070</v>
      </c>
      <c r="H15" s="18">
        <v>0</v>
      </c>
      <c r="I15" s="20">
        <f t="shared" si="0"/>
        <v>13853140.675426424</v>
      </c>
      <c r="K15" s="17">
        <v>2024</v>
      </c>
      <c r="L15" s="22">
        <v>1665520.3997743409</v>
      </c>
      <c r="M15" s="22">
        <v>1423705.7937937016</v>
      </c>
      <c r="N15" s="22">
        <v>780463.7617853987</v>
      </c>
      <c r="O15" s="22">
        <v>157960</v>
      </c>
      <c r="P15" s="22">
        <v>9910</v>
      </c>
      <c r="Q15" s="18">
        <v>0</v>
      </c>
      <c r="R15" s="20">
        <f t="shared" si="1"/>
        <v>4037559.9553534412</v>
      </c>
    </row>
    <row r="16" spans="2:18" ht="15" thickBot="1" x14ac:dyDescent="0.25">
      <c r="B16" s="45" t="s">
        <v>42</v>
      </c>
      <c r="C16" s="46"/>
      <c r="D16" s="46"/>
      <c r="E16" s="46"/>
      <c r="F16" s="46"/>
      <c r="G16" s="46"/>
      <c r="H16" s="46"/>
      <c r="I16" s="47"/>
      <c r="K16" s="45" t="s">
        <v>42</v>
      </c>
      <c r="L16" s="46"/>
      <c r="M16" s="46"/>
      <c r="N16" s="46"/>
      <c r="O16" s="46"/>
      <c r="P16" s="46"/>
      <c r="Q16" s="46"/>
      <c r="R16" s="47"/>
    </row>
    <row r="17" spans="2:18" ht="13.5" thickBot="1" x14ac:dyDescent="0.25">
      <c r="B17" s="17" t="s">
        <v>45</v>
      </c>
      <c r="C17" s="21">
        <f>(C15/C6)^(1/(COUNT(C7:C15)))-1</f>
        <v>5.1941905498702479E-3</v>
      </c>
      <c r="D17" s="21">
        <f t="shared" ref="D17:I17" si="2">(D15/D6)^(1/(COUNT(D7:D15)))-1</f>
        <v>6.8729529423801061E-3</v>
      </c>
      <c r="E17" s="21">
        <f t="shared" si="2"/>
        <v>8.7491224926261602E-4</v>
      </c>
      <c r="F17" s="21">
        <f t="shared" si="2"/>
        <v>1.3992472068347084E-5</v>
      </c>
      <c r="G17" s="21">
        <f t="shared" si="2"/>
        <v>3.3025123084073904E-4</v>
      </c>
      <c r="H17" s="21"/>
      <c r="I17" s="21">
        <f t="shared" si="2"/>
        <v>5.0983869334546572E-3</v>
      </c>
      <c r="K17" s="17" t="s">
        <v>45</v>
      </c>
      <c r="L17" s="21">
        <f>(L15/L6)^(1/(COUNT(L7:L15)))-1</f>
        <v>4.8978071495011655E-3</v>
      </c>
      <c r="M17" s="21">
        <f t="shared" ref="M17:R17" si="3">(M15/M6)^(1/(COUNT(M7:M15)))-1</f>
        <v>2.0097996174017752E-3</v>
      </c>
      <c r="N17" s="21">
        <f t="shared" si="3"/>
        <v>1.392018603223466E-4</v>
      </c>
      <c r="O17" s="21">
        <f t="shared" si="3"/>
        <v>7.0343770026681796E-6</v>
      </c>
      <c r="P17" s="21">
        <f t="shared" si="3"/>
        <v>3.3692747866354011E-4</v>
      </c>
      <c r="Q17" s="21"/>
      <c r="R17" s="21">
        <f t="shared" si="3"/>
        <v>2.7385070573695547E-3</v>
      </c>
    </row>
    <row r="18" spans="2:18" ht="13.5" thickBot="1" x14ac:dyDescent="0.25">
      <c r="B18" s="30" t="s">
        <v>55</v>
      </c>
      <c r="C18" s="21">
        <f>'Post DSM by class and state'!D15</f>
        <v>-3.7189092029216164E-3</v>
      </c>
      <c r="D18" s="21">
        <f>'Post DSM by class and state'!E15</f>
        <v>1.7243819762164936E-3</v>
      </c>
      <c r="E18" s="21">
        <f>'Post DSM by class and state'!F15</f>
        <v>-3.3415204767039963E-4</v>
      </c>
      <c r="F18" s="21">
        <f>'Post DSM by class and state'!G15</f>
        <v>-1.5315620064345836E-2</v>
      </c>
      <c r="G18" s="21">
        <f>'Post DSM by class and state'!H15</f>
        <v>1.4312340105027133E-4</v>
      </c>
      <c r="H18" s="21">
        <f>'Post DSM by class and state'!I15</f>
        <v>0</v>
      </c>
      <c r="I18" s="21">
        <f>'Post DSM by class and state'!J15</f>
        <v>-1.2960843276433875E-3</v>
      </c>
      <c r="K18" s="30" t="s">
        <v>55</v>
      </c>
      <c r="L18" s="21">
        <f>'Post DSM by class and state'!M15</f>
        <v>-3.3873137305219236E-3</v>
      </c>
      <c r="M18" s="21">
        <f>'Post DSM by class and state'!N15</f>
        <v>1.2069247957819051E-2</v>
      </c>
      <c r="N18" s="21">
        <f>'Post DSM by class and state'!O15</f>
        <v>-1.802515733737009E-2</v>
      </c>
      <c r="O18" s="21">
        <f>'Post DSM by class and state'!P15</f>
        <v>-6.2299430875426554E-3</v>
      </c>
      <c r="P18" s="21">
        <f>'Post DSM by class and state'!Q15</f>
        <v>-3.6778854265229199E-5</v>
      </c>
      <c r="Q18" s="21">
        <f>'Post DSM by class and state'!R15</f>
        <v>0</v>
      </c>
      <c r="R18" s="21">
        <f>'Post DSM by class and state'!S15</f>
        <v>-3.2051670194699344E-4</v>
      </c>
    </row>
    <row r="19" spans="2:18" ht="13.5" thickBot="1" x14ac:dyDescent="0.25">
      <c r="B19" s="4" t="s">
        <v>56</v>
      </c>
      <c r="C19" s="29">
        <f>('Post DSM by class and state'!D13/'2013 IRP Post DSM'!C15)-1</f>
        <v>-7.2232923001448679E-2</v>
      </c>
      <c r="D19" s="29">
        <f>('Post DSM by class and state'!E13/'2013 IRP Post DSM'!D15)-1</f>
        <v>-0.10895313561800168</v>
      </c>
      <c r="E19" s="29">
        <f>('Post DSM by class and state'!F13/'2013 IRP Post DSM'!E15)-1</f>
        <v>-0.14410385628545352</v>
      </c>
      <c r="F19" s="29">
        <f>('Post DSM by class and state'!G13/'2013 IRP Post DSM'!F15)-1</f>
        <v>0.20784394985374877</v>
      </c>
      <c r="G19" s="29">
        <f>('Post DSM by class and state'!H13/'2013 IRP Post DSM'!G15)-1</f>
        <v>2.35182256946318E-2</v>
      </c>
      <c r="H19" s="29"/>
      <c r="I19" s="29">
        <f>('Post DSM by class and state'!J13/'2013 IRP Post DSM'!I15)-1</f>
        <v>-9.3675014560781977E-2</v>
      </c>
      <c r="K19" s="4" t="s">
        <v>56</v>
      </c>
      <c r="L19" s="29">
        <f>('Post DSM by class and state'!M13/'2013 IRP Post DSM'!L15)-1</f>
        <v>-8.2522797926937175E-2</v>
      </c>
      <c r="M19" s="29">
        <f>('Post DSM by class and state'!N13/'2013 IRP Post DSM'!M15)-1</f>
        <v>0.10725848228431256</v>
      </c>
      <c r="N19" s="29">
        <f>('Post DSM by class and state'!O13/'2013 IRP Post DSM'!N15)-1</f>
        <v>-0.15974123592322764</v>
      </c>
      <c r="O19" s="29">
        <f>('Post DSM by class and state'!P13/'2013 IRP Post DSM'!O15)-1</f>
        <v>-5.499005925322642E-2</v>
      </c>
      <c r="P19" s="29">
        <f>('Post DSM by class and state'!Q13/'2013 IRP Post DSM'!P15)-1</f>
        <v>3.2029314712411772E-2</v>
      </c>
      <c r="Q19" s="29"/>
      <c r="R19" s="29">
        <f>('Post DSM by class and state'!S13/'2013 IRP Post DSM'!R15)-1</f>
        <v>-2.917107044506928E-2</v>
      </c>
    </row>
    <row r="20" spans="2:18" ht="13.5" thickBot="1" x14ac:dyDescent="0.25"/>
    <row r="21" spans="2:18" ht="15" thickBot="1" x14ac:dyDescent="0.25">
      <c r="B21" s="45" t="s">
        <v>65</v>
      </c>
      <c r="C21" s="46"/>
      <c r="D21" s="46"/>
      <c r="E21" s="46"/>
      <c r="F21" s="46"/>
      <c r="G21" s="46"/>
      <c r="H21" s="46"/>
      <c r="I21" s="47"/>
      <c r="K21" s="45" t="s">
        <v>67</v>
      </c>
      <c r="L21" s="46"/>
      <c r="M21" s="46"/>
      <c r="N21" s="46"/>
      <c r="O21" s="46"/>
      <c r="P21" s="46"/>
      <c r="Q21" s="46"/>
      <c r="R21" s="47"/>
    </row>
    <row r="22" spans="2:18" ht="13.5" thickBot="1" x14ac:dyDescent="0.25">
      <c r="B22" s="17" t="s">
        <v>32</v>
      </c>
      <c r="C22" s="18" t="s">
        <v>36</v>
      </c>
      <c r="D22" s="18" t="s">
        <v>37</v>
      </c>
      <c r="E22" s="18" t="s">
        <v>38</v>
      </c>
      <c r="F22" s="18" t="s">
        <v>39</v>
      </c>
      <c r="G22" s="18" t="s">
        <v>40</v>
      </c>
      <c r="H22" s="18" t="s">
        <v>41</v>
      </c>
      <c r="I22" s="19" t="s">
        <v>33</v>
      </c>
      <c r="K22" s="17" t="s">
        <v>32</v>
      </c>
      <c r="L22" s="18" t="s">
        <v>36</v>
      </c>
      <c r="M22" s="18" t="s">
        <v>37</v>
      </c>
      <c r="N22" s="18" t="s">
        <v>38</v>
      </c>
      <c r="O22" s="18" t="s">
        <v>39</v>
      </c>
      <c r="P22" s="18" t="s">
        <v>40</v>
      </c>
      <c r="Q22" s="18" t="s">
        <v>41</v>
      </c>
      <c r="R22" s="19" t="s">
        <v>33</v>
      </c>
    </row>
    <row r="23" spans="2:18" ht="13.5" thickBot="1" x14ac:dyDescent="0.25">
      <c r="B23" s="17">
        <v>2013</v>
      </c>
      <c r="C23" s="22">
        <v>380422.21973533218</v>
      </c>
      <c r="D23" s="22">
        <v>274429.49426602287</v>
      </c>
      <c r="E23" s="22">
        <v>24147.674464881402</v>
      </c>
      <c r="F23" s="22">
        <v>95740</v>
      </c>
      <c r="G23" s="22">
        <v>2480</v>
      </c>
      <c r="H23" s="18">
        <v>0</v>
      </c>
      <c r="I23" s="20">
        <f>SUM(C23:H23)</f>
        <v>777219.38846623641</v>
      </c>
      <c r="K23" s="17">
        <v>2013</v>
      </c>
      <c r="L23" s="22">
        <v>1069075.7427901202</v>
      </c>
      <c r="M23" s="22">
        <v>1627767.8713950603</v>
      </c>
      <c r="N23" s="22">
        <v>6814675.7427901197</v>
      </c>
      <c r="O23" s="22">
        <v>20360</v>
      </c>
      <c r="P23" s="22">
        <v>11940</v>
      </c>
      <c r="Q23" s="18">
        <v>0</v>
      </c>
      <c r="R23" s="20">
        <f>SUM(L23:Q23)</f>
        <v>9543819.3569753002</v>
      </c>
    </row>
    <row r="24" spans="2:18" ht="13.5" thickBot="1" x14ac:dyDescent="0.25">
      <c r="B24" s="17">
        <v>2014</v>
      </c>
      <c r="C24" s="22">
        <v>377522.03793596476</v>
      </c>
      <c r="D24" s="22">
        <v>274946.04573298892</v>
      </c>
      <c r="E24" s="22">
        <v>23399.265654005234</v>
      </c>
      <c r="F24" s="22">
        <v>95740</v>
      </c>
      <c r="G24" s="22">
        <v>2480</v>
      </c>
      <c r="H24" s="18">
        <v>0</v>
      </c>
      <c r="I24" s="20">
        <f t="shared" ref="I24:I34" si="4">SUM(C24:H24)</f>
        <v>774087.34932295897</v>
      </c>
      <c r="K24" s="17">
        <v>2014</v>
      </c>
      <c r="L24" s="22">
        <v>1083460.2655875853</v>
      </c>
      <c r="M24" s="22">
        <v>1661040.1327937925</v>
      </c>
      <c r="N24" s="22">
        <v>6944420.265587585</v>
      </c>
      <c r="O24" s="22">
        <v>20460</v>
      </c>
      <c r="P24" s="22">
        <v>11940</v>
      </c>
      <c r="Q24" s="18">
        <v>0</v>
      </c>
      <c r="R24" s="20">
        <f t="shared" ref="R24:R34" si="5">SUM(L24:Q24)</f>
        <v>9721320.6639689617</v>
      </c>
    </row>
    <row r="25" spans="2:18" ht="13.5" thickBot="1" x14ac:dyDescent="0.25">
      <c r="B25" s="17">
        <v>2015</v>
      </c>
      <c r="C25" s="22">
        <v>376262.50739037152</v>
      </c>
      <c r="D25" s="22">
        <v>275409.60639111523</v>
      </c>
      <c r="E25" s="22">
        <v>22500.160238899451</v>
      </c>
      <c r="F25" s="22">
        <v>95740</v>
      </c>
      <c r="G25" s="22">
        <v>2480</v>
      </c>
      <c r="H25" s="18">
        <v>0</v>
      </c>
      <c r="I25" s="20">
        <f t="shared" si="4"/>
        <v>772392.27402038616</v>
      </c>
      <c r="K25" s="17">
        <v>2015</v>
      </c>
      <c r="L25" s="22">
        <v>1096839.6433869314</v>
      </c>
      <c r="M25" s="22">
        <v>1691409.8216934656</v>
      </c>
      <c r="N25" s="22">
        <v>7073789.6433869321</v>
      </c>
      <c r="O25" s="22">
        <v>20580</v>
      </c>
      <c r="P25" s="22">
        <v>11940</v>
      </c>
      <c r="Q25" s="18">
        <v>0</v>
      </c>
      <c r="R25" s="20">
        <f t="shared" si="5"/>
        <v>9894559.1084673293</v>
      </c>
    </row>
    <row r="26" spans="2:18" ht="13.5" thickBot="1" x14ac:dyDescent="0.25">
      <c r="B26" s="17">
        <v>2016</v>
      </c>
      <c r="C26" s="22">
        <v>377322.33393573656</v>
      </c>
      <c r="D26" s="22">
        <v>275947.99795240856</v>
      </c>
      <c r="E26" s="22">
        <v>22440.42799883139</v>
      </c>
      <c r="F26" s="22">
        <v>95760</v>
      </c>
      <c r="G26" s="22">
        <v>2480</v>
      </c>
      <c r="H26" s="18">
        <v>0</v>
      </c>
      <c r="I26" s="20">
        <f t="shared" si="4"/>
        <v>773950.75988697645</v>
      </c>
      <c r="K26" s="17">
        <v>2016</v>
      </c>
      <c r="L26" s="22">
        <v>1109388.4350076602</v>
      </c>
      <c r="M26" s="22">
        <v>1725386.7631407764</v>
      </c>
      <c r="N26" s="22">
        <v>7207543.6426482601</v>
      </c>
      <c r="O26" s="22">
        <v>20680</v>
      </c>
      <c r="P26" s="22">
        <v>11980</v>
      </c>
      <c r="Q26" s="18">
        <v>0</v>
      </c>
      <c r="R26" s="20">
        <f t="shared" si="5"/>
        <v>10074978.840796698</v>
      </c>
    </row>
    <row r="27" spans="2:18" ht="13.5" thickBot="1" x14ac:dyDescent="0.25">
      <c r="B27" s="17">
        <v>2017</v>
      </c>
      <c r="C27" s="22">
        <v>375568.717438019</v>
      </c>
      <c r="D27" s="22">
        <v>275028.02198291739</v>
      </c>
      <c r="E27" s="22">
        <v>22246.671760472007</v>
      </c>
      <c r="F27" s="22">
        <v>95740</v>
      </c>
      <c r="G27" s="22">
        <v>2480</v>
      </c>
      <c r="H27" s="18">
        <v>0</v>
      </c>
      <c r="I27" s="20">
        <f t="shared" si="4"/>
        <v>771063.41118140845</v>
      </c>
      <c r="K27" s="17">
        <v>2017</v>
      </c>
      <c r="L27" s="22">
        <v>1111555.7960672979</v>
      </c>
      <c r="M27" s="22">
        <v>1745759.8959176391</v>
      </c>
      <c r="N27" s="22">
        <v>7293243.0566496849</v>
      </c>
      <c r="O27" s="22">
        <v>20750</v>
      </c>
      <c r="P27" s="22">
        <v>11940</v>
      </c>
      <c r="Q27" s="18">
        <v>0</v>
      </c>
      <c r="R27" s="20">
        <f t="shared" si="5"/>
        <v>10183248.748634622</v>
      </c>
    </row>
    <row r="28" spans="2:18" ht="13.5" thickBot="1" x14ac:dyDescent="0.25">
      <c r="B28" s="17">
        <v>2018</v>
      </c>
      <c r="C28" s="22">
        <v>376272.64528496331</v>
      </c>
      <c r="D28" s="22">
        <v>275114.9862597023</v>
      </c>
      <c r="E28" s="22">
        <v>22165.107508443176</v>
      </c>
      <c r="F28" s="22">
        <v>95740</v>
      </c>
      <c r="G28" s="22">
        <v>2480</v>
      </c>
      <c r="H28" s="18">
        <v>0</v>
      </c>
      <c r="I28" s="20">
        <f t="shared" si="4"/>
        <v>771772.73905310885</v>
      </c>
      <c r="K28" s="17">
        <v>2018</v>
      </c>
      <c r="L28" s="22">
        <v>1117140.8519758868</v>
      </c>
      <c r="M28" s="22">
        <v>1766448.7322390259</v>
      </c>
      <c r="N28" s="22">
        <v>7391950.0405493435</v>
      </c>
      <c r="O28" s="22">
        <v>20840</v>
      </c>
      <c r="P28" s="22">
        <v>11940</v>
      </c>
      <c r="Q28" s="18">
        <v>0</v>
      </c>
      <c r="R28" s="20">
        <f t="shared" si="5"/>
        <v>10308319.624764256</v>
      </c>
    </row>
    <row r="29" spans="2:18" ht="13.5" thickBot="1" x14ac:dyDescent="0.25">
      <c r="B29" s="17">
        <v>2019</v>
      </c>
      <c r="C29" s="22">
        <v>377028.31767653523</v>
      </c>
      <c r="D29" s="22">
        <v>275052.1735554004</v>
      </c>
      <c r="E29" s="22">
        <v>22081.957071023466</v>
      </c>
      <c r="F29" s="22">
        <v>95740</v>
      </c>
      <c r="G29" s="22">
        <v>2480</v>
      </c>
      <c r="H29" s="18">
        <v>0</v>
      </c>
      <c r="I29" s="20">
        <f t="shared" si="4"/>
        <v>772382.44830295898</v>
      </c>
      <c r="K29" s="17">
        <v>2019</v>
      </c>
      <c r="L29" s="22">
        <v>1123623.2803161559</v>
      </c>
      <c r="M29" s="22">
        <v>1784747.9250162935</v>
      </c>
      <c r="N29" s="22">
        <v>7487943.8271544976</v>
      </c>
      <c r="O29" s="22">
        <v>20940</v>
      </c>
      <c r="P29" s="22">
        <v>11940</v>
      </c>
      <c r="Q29" s="18">
        <v>0</v>
      </c>
      <c r="R29" s="20">
        <f t="shared" si="5"/>
        <v>10429195.032486947</v>
      </c>
    </row>
    <row r="30" spans="2:18" ht="13.5" thickBot="1" x14ac:dyDescent="0.25">
      <c r="B30" s="17">
        <v>2020</v>
      </c>
      <c r="C30" s="22">
        <v>378116.86694503808</v>
      </c>
      <c r="D30" s="22">
        <v>275581.68021125911</v>
      </c>
      <c r="E30" s="22">
        <v>22074.29390400101</v>
      </c>
      <c r="F30" s="22">
        <v>95760</v>
      </c>
      <c r="G30" s="22">
        <v>2480</v>
      </c>
      <c r="H30" s="18">
        <v>0</v>
      </c>
      <c r="I30" s="20">
        <f t="shared" si="4"/>
        <v>774012.84106029815</v>
      </c>
      <c r="K30" s="17">
        <v>2020</v>
      </c>
      <c r="L30" s="22">
        <v>1129937.5517643448</v>
      </c>
      <c r="M30" s="22">
        <v>1808289.7069075312</v>
      </c>
      <c r="N30" s="22">
        <v>7606714.3144360259</v>
      </c>
      <c r="O30" s="22">
        <v>21050</v>
      </c>
      <c r="P30" s="22">
        <v>11980</v>
      </c>
      <c r="Q30" s="18">
        <v>0</v>
      </c>
      <c r="R30" s="20">
        <f t="shared" si="5"/>
        <v>10577971.573107902</v>
      </c>
    </row>
    <row r="31" spans="2:18" ht="13.5" thickBot="1" x14ac:dyDescent="0.25">
      <c r="B31" s="17">
        <v>2021</v>
      </c>
      <c r="C31" s="22">
        <v>375925.05479875428</v>
      </c>
      <c r="D31" s="22">
        <v>274252.04396693618</v>
      </c>
      <c r="E31" s="22">
        <v>21911.508997145425</v>
      </c>
      <c r="F31" s="22">
        <v>95740</v>
      </c>
      <c r="G31" s="22">
        <v>2480</v>
      </c>
      <c r="H31" s="18">
        <v>0</v>
      </c>
      <c r="I31" s="20">
        <f t="shared" si="4"/>
        <v>770308.60776283592</v>
      </c>
      <c r="K31" s="17">
        <v>2021</v>
      </c>
      <c r="L31" s="22">
        <v>1127459.4011375946</v>
      </c>
      <c r="M31" s="22">
        <v>1819194.7825745554</v>
      </c>
      <c r="N31" s="22">
        <v>7678981.6339705409</v>
      </c>
      <c r="O31" s="22">
        <v>21150</v>
      </c>
      <c r="P31" s="22">
        <v>11940</v>
      </c>
      <c r="Q31" s="18">
        <v>0</v>
      </c>
      <c r="R31" s="20">
        <f t="shared" si="5"/>
        <v>10658725.817682691</v>
      </c>
    </row>
    <row r="32" spans="2:18" ht="13.5" thickBot="1" x14ac:dyDescent="0.25">
      <c r="B32" s="17">
        <v>2022</v>
      </c>
      <c r="C32" s="22">
        <v>375445.41658768168</v>
      </c>
      <c r="D32" s="22">
        <v>273446.0262893613</v>
      </c>
      <c r="E32" s="22">
        <v>21823.535847008643</v>
      </c>
      <c r="F32" s="22">
        <v>95740</v>
      </c>
      <c r="G32" s="22">
        <v>2480</v>
      </c>
      <c r="H32" s="18">
        <v>0</v>
      </c>
      <c r="I32" s="20">
        <f t="shared" si="4"/>
        <v>768934.97872405173</v>
      </c>
      <c r="K32" s="17">
        <v>2022</v>
      </c>
      <c r="L32" s="22">
        <v>1130254.2358191169</v>
      </c>
      <c r="M32" s="22">
        <v>1833840.1668466143</v>
      </c>
      <c r="N32" s="22">
        <v>7770582.3746780548</v>
      </c>
      <c r="O32" s="22">
        <v>21230</v>
      </c>
      <c r="P32" s="22">
        <v>11940</v>
      </c>
      <c r="Q32" s="18">
        <v>0</v>
      </c>
      <c r="R32" s="20">
        <f t="shared" si="5"/>
        <v>10767846.777343787</v>
      </c>
    </row>
    <row r="33" spans="2:18" ht="13.5" thickBot="1" x14ac:dyDescent="0.25">
      <c r="B33" s="17">
        <v>2023</v>
      </c>
      <c r="C33" s="22">
        <v>375609.47386252397</v>
      </c>
      <c r="D33" s="22">
        <v>272922.86936117464</v>
      </c>
      <c r="E33" s="22">
        <v>21784.474521480828</v>
      </c>
      <c r="F33" s="22">
        <v>95740</v>
      </c>
      <c r="G33" s="22">
        <v>2480</v>
      </c>
      <c r="H33" s="18">
        <v>0</v>
      </c>
      <c r="I33" s="20">
        <f t="shared" si="4"/>
        <v>768536.81774517952</v>
      </c>
      <c r="K33" s="17">
        <v>2023</v>
      </c>
      <c r="L33" s="22">
        <v>1135679.5745085783</v>
      </c>
      <c r="M33" s="22">
        <v>1850902.3400189136</v>
      </c>
      <c r="N33" s="22">
        <v>7867790.6929573808</v>
      </c>
      <c r="O33" s="22">
        <v>21320</v>
      </c>
      <c r="P33" s="22">
        <v>11940</v>
      </c>
      <c r="Q33" s="18">
        <v>0</v>
      </c>
      <c r="R33" s="20">
        <f t="shared" si="5"/>
        <v>10887632.607484873</v>
      </c>
    </row>
    <row r="34" spans="2:18" ht="13.5" thickBot="1" x14ac:dyDescent="0.25">
      <c r="B34" s="17">
        <v>2024</v>
      </c>
      <c r="C34" s="22">
        <v>377204.91707204963</v>
      </c>
      <c r="D34" s="22">
        <v>272894.09197281086</v>
      </c>
      <c r="E34" s="22">
        <v>21790.172731314498</v>
      </c>
      <c r="F34" s="22">
        <v>95760</v>
      </c>
      <c r="G34" s="22">
        <v>2480</v>
      </c>
      <c r="H34" s="18">
        <v>0</v>
      </c>
      <c r="I34" s="20">
        <f t="shared" si="4"/>
        <v>770129.18177617504</v>
      </c>
      <c r="K34" s="17">
        <v>2024</v>
      </c>
      <c r="L34" s="22">
        <v>1147531.4353178649</v>
      </c>
      <c r="M34" s="22">
        <v>1875465.0663318164</v>
      </c>
      <c r="N34" s="22">
        <v>7990140.5355923567</v>
      </c>
      <c r="O34" s="22">
        <v>21420</v>
      </c>
      <c r="P34" s="22">
        <v>11980</v>
      </c>
      <c r="Q34" s="18">
        <v>0</v>
      </c>
      <c r="R34" s="20">
        <f t="shared" si="5"/>
        <v>11046537.037242038</v>
      </c>
    </row>
    <row r="35" spans="2:18" ht="15" thickBot="1" x14ac:dyDescent="0.25">
      <c r="B35" s="45" t="s">
        <v>42</v>
      </c>
      <c r="C35" s="46"/>
      <c r="D35" s="46"/>
      <c r="E35" s="46"/>
      <c r="F35" s="46"/>
      <c r="G35" s="46"/>
      <c r="H35" s="46"/>
      <c r="I35" s="47"/>
      <c r="K35" s="45" t="s">
        <v>42</v>
      </c>
      <c r="L35" s="46"/>
      <c r="M35" s="46"/>
      <c r="N35" s="46"/>
      <c r="O35" s="46"/>
      <c r="P35" s="46"/>
      <c r="Q35" s="46"/>
      <c r="R35" s="47"/>
    </row>
    <row r="36" spans="2:18" ht="13.5" thickBot="1" x14ac:dyDescent="0.25">
      <c r="B36" s="17" t="s">
        <v>45</v>
      </c>
      <c r="C36" s="21">
        <f>(C34/C25)^(1/(COUNT(C26:C34)))-1</f>
        <v>2.7798625837083257E-4</v>
      </c>
      <c r="D36" s="21">
        <f t="shared" ref="D36:I36" si="6">(D34/D25)^(1/(COUNT(D26:D34)))-1</f>
        <v>-1.0190014490568666E-3</v>
      </c>
      <c r="E36" s="21">
        <f t="shared" si="6"/>
        <v>-3.5562564765243554E-3</v>
      </c>
      <c r="F36" s="21">
        <f t="shared" si="6"/>
        <v>2.3208856583023518E-5</v>
      </c>
      <c r="G36" s="21">
        <f t="shared" si="6"/>
        <v>0</v>
      </c>
      <c r="H36" s="21"/>
      <c r="I36" s="21">
        <f t="shared" si="6"/>
        <v>-3.2597781598775466E-4</v>
      </c>
      <c r="K36" s="17" t="s">
        <v>45</v>
      </c>
      <c r="L36" s="21">
        <f>(L34/L25)^(1/(COUNT(L26:L34)))-1</f>
        <v>5.0326284562158818E-3</v>
      </c>
      <c r="M36" s="21">
        <f t="shared" ref="M36:R36" si="7">(M34/M25)^(1/(COUNT(M26:M34)))-1</f>
        <v>1.1543256061388174E-2</v>
      </c>
      <c r="N36" s="21">
        <f t="shared" si="7"/>
        <v>1.3626674314008769E-2</v>
      </c>
      <c r="O36" s="21">
        <f t="shared" si="7"/>
        <v>4.4549310111141605E-3</v>
      </c>
      <c r="P36" s="21">
        <f t="shared" si="7"/>
        <v>3.716784689815622E-4</v>
      </c>
      <c r="Q36" s="21"/>
      <c r="R36" s="21">
        <f t="shared" si="7"/>
        <v>1.2312062288718506E-2</v>
      </c>
    </row>
    <row r="37" spans="2:18" ht="13.5" thickBot="1" x14ac:dyDescent="0.25">
      <c r="B37" s="30" t="s">
        <v>55</v>
      </c>
      <c r="C37" s="21">
        <f>'Post DSM by class and state'!D31</f>
        <v>-4.3893927339185845E-3</v>
      </c>
      <c r="D37" s="21">
        <f>'Post DSM by class and state'!E31</f>
        <v>-2.0250414379853643E-2</v>
      </c>
      <c r="E37" s="21">
        <f>'Post DSM by class and state'!F31</f>
        <v>-4.7902208195679252E-3</v>
      </c>
      <c r="F37" s="21">
        <f>'Post DSM by class and state'!G31</f>
        <v>-5.8094997442207363E-3</v>
      </c>
      <c r="G37" s="21">
        <f>'Post DSM by class and state'!H31</f>
        <v>-2.7830923566107835E-4</v>
      </c>
      <c r="H37" s="21">
        <f>'Post DSM by class and state'!I31</f>
        <v>0</v>
      </c>
      <c r="I37" s="21">
        <f>'Post DSM by class and state'!J31</f>
        <v>-9.2810828026048675E-3</v>
      </c>
      <c r="K37" s="30" t="s">
        <v>55</v>
      </c>
      <c r="L37" s="21">
        <f>'Post DSM by class and state'!M31</f>
        <v>-6.9802508770424598E-3</v>
      </c>
      <c r="M37" s="21">
        <f>'Post DSM by class and state'!N31</f>
        <v>-1.9440991324964907E-3</v>
      </c>
      <c r="N37" s="21">
        <f>'Post DSM by class and state'!O31</f>
        <v>6.1404268605913526E-3</v>
      </c>
      <c r="O37" s="21">
        <f>'Post DSM by class and state'!P31</f>
        <v>-5.7436047082213504E-2</v>
      </c>
      <c r="P37" s="21">
        <f>'Post DSM by class and state'!Q31</f>
        <v>1.868527554904631E-11</v>
      </c>
      <c r="Q37" s="21">
        <f>'Post DSM by class and state'!R31</f>
        <v>0</v>
      </c>
      <c r="R37" s="21">
        <f>'Post DSM by class and state'!S31</f>
        <v>3.4520624017455592E-3</v>
      </c>
    </row>
    <row r="38" spans="2:18" ht="13.5" thickBot="1" x14ac:dyDescent="0.25">
      <c r="B38" s="4" t="s">
        <v>56</v>
      </c>
      <c r="C38" s="29">
        <f>('Post DSM by class and state'!D29/'2013 IRP Post DSM'!C34)-1</f>
        <v>-7.4331771021137305E-2</v>
      </c>
      <c r="D38" s="29">
        <f>('Post DSM by class and state'!E29/'2013 IRP Post DSM'!D34)-1</f>
        <v>-0.28935333795809193</v>
      </c>
      <c r="E38" s="29">
        <f>('Post DSM by class and state'!F29/'2013 IRP Post DSM'!E34)-1</f>
        <v>1.6068321557950216</v>
      </c>
      <c r="F38" s="29">
        <f>('Post DSM by class and state'!G29/'2013 IRP Post DSM'!F34)-1</f>
        <v>-4.1248219826030552E-2</v>
      </c>
      <c r="G38" s="29">
        <f>('Post DSM by class and state'!H29/'2013 IRP Post DSM'!G34)-1</f>
        <v>-2.6165769193548405E-2</v>
      </c>
      <c r="H38" s="29"/>
      <c r="I38" s="29">
        <f>('Post DSM by class and state'!J29/'2013 IRP Post DSM'!I34)-1</f>
        <v>-9.8688373531140572E-2</v>
      </c>
      <c r="K38" s="4" t="s">
        <v>56</v>
      </c>
      <c r="L38" s="29">
        <f>('Post DSM by class and state'!M29/'2013 IRP Post DSM'!L34)-1</f>
        <v>-0.16009446762421964</v>
      </c>
      <c r="M38" s="29">
        <f>('Post DSM by class and state'!N29/'2013 IRP Post DSM'!M34)-1</f>
        <v>-0.28154868987038262</v>
      </c>
      <c r="N38" s="29">
        <f>('Post DSM by class and state'!O29/'2013 IRP Post DSM'!N34)-1</f>
        <v>-9.2232751020036141E-2</v>
      </c>
      <c r="O38" s="29">
        <f>('Post DSM by class and state'!P29/'2013 IRP Post DSM'!O34)-1</f>
        <v>-0.37444490459237956</v>
      </c>
      <c r="P38" s="29">
        <f>('Post DSM by class and state'!Q29/'2013 IRP Post DSM'!P34)-1</f>
        <v>-7.2702988146911007E-3</v>
      </c>
      <c r="Q38" s="29"/>
      <c r="R38" s="29">
        <f>('Post DSM by class and state'!S29/'2013 IRP Post DSM'!R34)-1</f>
        <v>-0.13187920452371371</v>
      </c>
    </row>
    <row r="39" spans="2:18" ht="13.5" thickBot="1" x14ac:dyDescent="0.25"/>
    <row r="40" spans="2:18" ht="15" thickBot="1" x14ac:dyDescent="0.25">
      <c r="B40" s="45" t="s">
        <v>69</v>
      </c>
      <c r="C40" s="46"/>
      <c r="D40" s="46"/>
      <c r="E40" s="46"/>
      <c r="F40" s="46"/>
      <c r="G40" s="46"/>
      <c r="H40" s="46"/>
      <c r="I40" s="47"/>
      <c r="K40" s="45" t="s">
        <v>68</v>
      </c>
      <c r="L40" s="46"/>
      <c r="M40" s="46"/>
      <c r="N40" s="46"/>
      <c r="O40" s="46"/>
      <c r="P40" s="46"/>
      <c r="Q40" s="46"/>
      <c r="R40" s="47"/>
    </row>
    <row r="41" spans="2:18" ht="13.5" thickBot="1" x14ac:dyDescent="0.25">
      <c r="B41" s="17" t="s">
        <v>32</v>
      </c>
      <c r="C41" s="18" t="s">
        <v>36</v>
      </c>
      <c r="D41" s="18" t="s">
        <v>37</v>
      </c>
      <c r="E41" s="18" t="s">
        <v>38</v>
      </c>
      <c r="F41" s="18" t="s">
        <v>39</v>
      </c>
      <c r="G41" s="18" t="s">
        <v>40</v>
      </c>
      <c r="H41" s="18" t="s">
        <v>41</v>
      </c>
      <c r="I41" s="19" t="s">
        <v>33</v>
      </c>
      <c r="K41" s="17" t="s">
        <v>32</v>
      </c>
      <c r="L41" s="18" t="s">
        <v>36</v>
      </c>
      <c r="M41" s="18" t="s">
        <v>37</v>
      </c>
      <c r="N41" s="18" t="s">
        <v>38</v>
      </c>
      <c r="O41" s="18" t="s">
        <v>39</v>
      </c>
      <c r="P41" s="18" t="s">
        <v>40</v>
      </c>
      <c r="Q41" s="18" t="s">
        <v>41</v>
      </c>
      <c r="R41" s="19" t="s">
        <v>33</v>
      </c>
    </row>
    <row r="42" spans="2:18" ht="13.5" thickBot="1" x14ac:dyDescent="0.25">
      <c r="B42" s="17">
        <v>2013</v>
      </c>
      <c r="C42" s="22">
        <v>6720884.5811185054</v>
      </c>
      <c r="D42" s="22">
        <v>7979093.4358388809</v>
      </c>
      <c r="E42" s="22">
        <v>7754583.4358388809</v>
      </c>
      <c r="F42" s="22">
        <v>187500</v>
      </c>
      <c r="G42" s="22">
        <v>77610</v>
      </c>
      <c r="H42" s="22">
        <v>278110</v>
      </c>
      <c r="I42" s="20">
        <f>SUM(C42:H42)</f>
        <v>22997781.452796269</v>
      </c>
      <c r="K42" s="17">
        <v>2013</v>
      </c>
      <c r="L42" s="22">
        <v>705894.85755330289</v>
      </c>
      <c r="M42" s="22">
        <v>438864.77611216746</v>
      </c>
      <c r="N42" s="22">
        <v>1711758.0964832287</v>
      </c>
      <c r="O42" s="22">
        <v>545899.31091480318</v>
      </c>
      <c r="P42" s="22">
        <v>2710</v>
      </c>
      <c r="Q42" s="18">
        <v>0</v>
      </c>
      <c r="R42" s="20">
        <f>SUM(L42:Q42)</f>
        <v>3405127.0410635024</v>
      </c>
    </row>
    <row r="43" spans="2:18" ht="13.5" thickBot="1" x14ac:dyDescent="0.25">
      <c r="B43" s="17">
        <v>2014</v>
      </c>
      <c r="C43" s="22">
        <v>6734482.902885857</v>
      </c>
      <c r="D43" s="22">
        <v>8145494.6771643944</v>
      </c>
      <c r="E43" s="22">
        <v>7894804.6771643944</v>
      </c>
      <c r="F43" s="22">
        <v>187500</v>
      </c>
      <c r="G43" s="22">
        <v>77650</v>
      </c>
      <c r="H43" s="22">
        <v>276500</v>
      </c>
      <c r="I43" s="20">
        <f t="shared" ref="I43:I53" si="8">SUM(C43:H43)</f>
        <v>23316432.257214647</v>
      </c>
      <c r="K43" s="17">
        <v>2014</v>
      </c>
      <c r="L43" s="22">
        <v>717288.56338112499</v>
      </c>
      <c r="M43" s="22">
        <v>448476.46448286372</v>
      </c>
      <c r="N43" s="22">
        <v>1716590.8825513585</v>
      </c>
      <c r="O43" s="22">
        <v>545153.39713481918</v>
      </c>
      <c r="P43" s="22">
        <v>2770</v>
      </c>
      <c r="Q43" s="18">
        <v>0</v>
      </c>
      <c r="R43" s="20">
        <f t="shared" ref="R43:R53" si="9">SUM(L43:Q43)</f>
        <v>3430279.3075501663</v>
      </c>
    </row>
    <row r="44" spans="2:18" ht="13.5" thickBot="1" x14ac:dyDescent="0.25">
      <c r="B44" s="17">
        <v>2015</v>
      </c>
      <c r="C44" s="22">
        <v>6782580.0662651854</v>
      </c>
      <c r="D44" s="22">
        <v>8315720.0496988893</v>
      </c>
      <c r="E44" s="22">
        <v>7753540.0496988893</v>
      </c>
      <c r="F44" s="22">
        <v>187500</v>
      </c>
      <c r="G44" s="22">
        <v>77650</v>
      </c>
      <c r="H44" s="22">
        <v>275360</v>
      </c>
      <c r="I44" s="20">
        <f t="shared" si="8"/>
        <v>23392350.165662963</v>
      </c>
      <c r="K44" s="17">
        <v>2015</v>
      </c>
      <c r="L44" s="22">
        <v>731279.15976643562</v>
      </c>
      <c r="M44" s="22">
        <v>458455.59361401893</v>
      </c>
      <c r="N44" s="22">
        <v>1719879.1002974347</v>
      </c>
      <c r="O44" s="22">
        <v>544399.35139732354</v>
      </c>
      <c r="P44" s="22">
        <v>2810</v>
      </c>
      <c r="Q44" s="18">
        <v>0</v>
      </c>
      <c r="R44" s="20">
        <f t="shared" si="9"/>
        <v>3456823.2050752128</v>
      </c>
    </row>
    <row r="45" spans="2:18" ht="13.5" thickBot="1" x14ac:dyDescent="0.25">
      <c r="B45" s="17">
        <v>2016</v>
      </c>
      <c r="C45" s="22">
        <v>6875134.5721829925</v>
      </c>
      <c r="D45" s="22">
        <v>8460420.8661942482</v>
      </c>
      <c r="E45" s="22">
        <v>7760375.8934276048</v>
      </c>
      <c r="F45" s="22">
        <v>187520</v>
      </c>
      <c r="G45" s="22">
        <v>77870</v>
      </c>
      <c r="H45" s="22">
        <v>274640</v>
      </c>
      <c r="I45" s="20">
        <f t="shared" si="8"/>
        <v>23635961.331804845</v>
      </c>
      <c r="K45" s="17">
        <v>2016</v>
      </c>
      <c r="L45" s="22">
        <v>748393.46298013779</v>
      </c>
      <c r="M45" s="22">
        <v>469083.14772011334</v>
      </c>
      <c r="N45" s="22">
        <v>1726161.200067312</v>
      </c>
      <c r="O45" s="22">
        <v>543584.24120302638</v>
      </c>
      <c r="P45" s="22">
        <v>2890</v>
      </c>
      <c r="Q45" s="18">
        <v>0</v>
      </c>
      <c r="R45" s="20">
        <f t="shared" si="9"/>
        <v>3490112.0519705894</v>
      </c>
    </row>
    <row r="46" spans="2:18" ht="13.5" thickBot="1" x14ac:dyDescent="0.25">
      <c r="B46" s="17">
        <v>2017</v>
      </c>
      <c r="C46" s="22">
        <v>6928116.093772226</v>
      </c>
      <c r="D46" s="22">
        <v>8563742.56248728</v>
      </c>
      <c r="E46" s="22">
        <v>7912168.9483145177</v>
      </c>
      <c r="F46" s="22">
        <v>187500</v>
      </c>
      <c r="G46" s="22">
        <v>77650</v>
      </c>
      <c r="H46" s="22">
        <v>273960</v>
      </c>
      <c r="I46" s="20">
        <f t="shared" si="8"/>
        <v>23943137.604574025</v>
      </c>
      <c r="K46" s="17">
        <v>2017</v>
      </c>
      <c r="L46" s="22">
        <v>760770.89428291132</v>
      </c>
      <c r="M46" s="22">
        <v>476314.83911783487</v>
      </c>
      <c r="N46" s="22">
        <v>1720328.8942088492</v>
      </c>
      <c r="O46" s="22">
        <v>542503.62780564395</v>
      </c>
      <c r="P46" s="22">
        <v>2920</v>
      </c>
      <c r="Q46" s="18">
        <v>0</v>
      </c>
      <c r="R46" s="20">
        <f t="shared" si="9"/>
        <v>3502838.2554152394</v>
      </c>
    </row>
    <row r="47" spans="2:18" ht="13.5" thickBot="1" x14ac:dyDescent="0.25">
      <c r="B47" s="17">
        <v>2018</v>
      </c>
      <c r="C47" s="22">
        <v>7015003.9116146909</v>
      </c>
      <c r="D47" s="22">
        <v>8648996.4940455891</v>
      </c>
      <c r="E47" s="22">
        <v>8054145.7516807215</v>
      </c>
      <c r="F47" s="22">
        <v>187500</v>
      </c>
      <c r="G47" s="22">
        <v>77650</v>
      </c>
      <c r="H47" s="22">
        <v>273570</v>
      </c>
      <c r="I47" s="20">
        <f t="shared" si="8"/>
        <v>24256866.157341</v>
      </c>
      <c r="K47" s="17">
        <v>2018</v>
      </c>
      <c r="L47" s="22">
        <v>774716.62356125901</v>
      </c>
      <c r="M47" s="22">
        <v>483774.80478498986</v>
      </c>
      <c r="N47" s="22">
        <v>1720487.0890889764</v>
      </c>
      <c r="O47" s="22">
        <v>541525.98642881343</v>
      </c>
      <c r="P47" s="22">
        <v>2970</v>
      </c>
      <c r="Q47" s="18">
        <v>0</v>
      </c>
      <c r="R47" s="20">
        <f t="shared" si="9"/>
        <v>3523474.5038640387</v>
      </c>
    </row>
    <row r="48" spans="2:18" ht="13.5" thickBot="1" x14ac:dyDescent="0.25">
      <c r="B48" s="17">
        <v>2019</v>
      </c>
      <c r="C48" s="22">
        <v>7099052.3389501134</v>
      </c>
      <c r="D48" s="22">
        <v>8701691.5129311029</v>
      </c>
      <c r="E48" s="22">
        <v>8225170.7839923054</v>
      </c>
      <c r="F48" s="22">
        <v>187500</v>
      </c>
      <c r="G48" s="22">
        <v>77650</v>
      </c>
      <c r="H48" s="22">
        <v>273270</v>
      </c>
      <c r="I48" s="20">
        <f t="shared" si="8"/>
        <v>24564334.635873523</v>
      </c>
      <c r="K48" s="17">
        <v>2019</v>
      </c>
      <c r="L48" s="22">
        <v>787131.28351802751</v>
      </c>
      <c r="M48" s="22">
        <v>490075.64125399454</v>
      </c>
      <c r="N48" s="22">
        <v>1720572.6251727061</v>
      </c>
      <c r="O48" s="22">
        <v>540336.06173014117</v>
      </c>
      <c r="P48" s="22">
        <v>3020</v>
      </c>
      <c r="Q48" s="18">
        <v>0</v>
      </c>
      <c r="R48" s="20">
        <f t="shared" si="9"/>
        <v>3541135.6116748694</v>
      </c>
    </row>
    <row r="49" spans="2:18" ht="13.5" thickBot="1" x14ac:dyDescent="0.25">
      <c r="B49" s="17">
        <v>2020</v>
      </c>
      <c r="C49" s="22">
        <v>7191309.2109850347</v>
      </c>
      <c r="D49" s="22">
        <v>8783755.6552817784</v>
      </c>
      <c r="E49" s="22">
        <v>8399911.0659978893</v>
      </c>
      <c r="F49" s="22">
        <v>187520</v>
      </c>
      <c r="G49" s="22">
        <v>77870</v>
      </c>
      <c r="H49" s="22">
        <v>273150</v>
      </c>
      <c r="I49" s="20">
        <f t="shared" si="8"/>
        <v>24913515.932264701</v>
      </c>
      <c r="K49" s="17">
        <v>2020</v>
      </c>
      <c r="L49" s="22">
        <v>799308.8808250397</v>
      </c>
      <c r="M49" s="22">
        <v>497675.25470624573</v>
      </c>
      <c r="N49" s="22">
        <v>1725216.464108143</v>
      </c>
      <c r="O49" s="22">
        <v>539330.3605822681</v>
      </c>
      <c r="P49" s="22">
        <v>3070</v>
      </c>
      <c r="Q49" s="18">
        <v>0</v>
      </c>
      <c r="R49" s="20">
        <f t="shared" si="9"/>
        <v>3564600.9602216966</v>
      </c>
    </row>
    <row r="50" spans="2:18" ht="13.5" thickBot="1" x14ac:dyDescent="0.25">
      <c r="B50" s="17">
        <v>2021</v>
      </c>
      <c r="C50" s="22">
        <v>7241741.5639984943</v>
      </c>
      <c r="D50" s="22">
        <v>8820184.97787112</v>
      </c>
      <c r="E50" s="22">
        <v>8525735.6543934382</v>
      </c>
      <c r="F50" s="22">
        <v>187500</v>
      </c>
      <c r="G50" s="22">
        <v>77650</v>
      </c>
      <c r="H50" s="22">
        <v>272920</v>
      </c>
      <c r="I50" s="20">
        <f t="shared" si="8"/>
        <v>25125732.196263053</v>
      </c>
      <c r="K50" s="17">
        <v>2021</v>
      </c>
      <c r="L50" s="22">
        <v>806807.29908884759</v>
      </c>
      <c r="M50" s="22">
        <v>502047.8848256084</v>
      </c>
      <c r="N50" s="22">
        <v>1719649.0452623758</v>
      </c>
      <c r="O50" s="22">
        <v>538390.35854501149</v>
      </c>
      <c r="P50" s="22">
        <v>3140</v>
      </c>
      <c r="Q50" s="18">
        <v>0</v>
      </c>
      <c r="R50" s="20">
        <f t="shared" si="9"/>
        <v>3570034.5877218433</v>
      </c>
    </row>
    <row r="51" spans="2:18" ht="13.5" thickBot="1" x14ac:dyDescent="0.25">
      <c r="B51" s="17">
        <v>2022</v>
      </c>
      <c r="C51" s="22">
        <v>7324391.9599914299</v>
      </c>
      <c r="D51" s="22">
        <v>8889034.9425191786</v>
      </c>
      <c r="E51" s="22">
        <v>8681000.9554432593</v>
      </c>
      <c r="F51" s="22">
        <v>187500</v>
      </c>
      <c r="G51" s="22">
        <v>77650</v>
      </c>
      <c r="H51" s="22">
        <v>272810</v>
      </c>
      <c r="I51" s="20">
        <f t="shared" si="8"/>
        <v>25432387.857953869</v>
      </c>
      <c r="K51" s="17">
        <v>2022</v>
      </c>
      <c r="L51" s="22">
        <v>816694.28464186355</v>
      </c>
      <c r="M51" s="22">
        <v>507401.28382888017</v>
      </c>
      <c r="N51" s="22">
        <v>1720681.2097953307</v>
      </c>
      <c r="O51" s="22">
        <v>537313.90039004362</v>
      </c>
      <c r="P51" s="22">
        <v>3180</v>
      </c>
      <c r="Q51" s="18">
        <v>0</v>
      </c>
      <c r="R51" s="20">
        <f t="shared" si="9"/>
        <v>3585270.678656118</v>
      </c>
    </row>
    <row r="52" spans="2:18" ht="13.5" thickBot="1" x14ac:dyDescent="0.25">
      <c r="B52" s="17">
        <v>2023</v>
      </c>
      <c r="C52" s="22">
        <v>7427037.9652295196</v>
      </c>
      <c r="D52" s="22">
        <v>9020716.9660180844</v>
      </c>
      <c r="E52" s="22">
        <v>8834616.5594490729</v>
      </c>
      <c r="F52" s="22">
        <v>187500</v>
      </c>
      <c r="G52" s="22">
        <v>77650</v>
      </c>
      <c r="H52" s="22">
        <v>272730</v>
      </c>
      <c r="I52" s="20">
        <f t="shared" si="8"/>
        <v>25820251.490696676</v>
      </c>
      <c r="K52" s="17">
        <v>2023</v>
      </c>
      <c r="L52" s="22">
        <v>828418.85752047494</v>
      </c>
      <c r="M52" s="22">
        <v>513657.10357396142</v>
      </c>
      <c r="N52" s="22">
        <v>1719849.421740226</v>
      </c>
      <c r="O52" s="22">
        <v>536638.36095075496</v>
      </c>
      <c r="P52" s="22">
        <v>3240</v>
      </c>
      <c r="Q52" s="18">
        <v>0</v>
      </c>
      <c r="R52" s="20">
        <f t="shared" si="9"/>
        <v>3601803.7437854172</v>
      </c>
    </row>
    <row r="53" spans="2:18" ht="13.5" thickBot="1" x14ac:dyDescent="0.25">
      <c r="B53" s="17">
        <v>2024</v>
      </c>
      <c r="C53" s="22">
        <v>7560505.8805800918</v>
      </c>
      <c r="D53" s="22">
        <v>9137798.6877753753</v>
      </c>
      <c r="E53" s="22">
        <v>8997664.0351419766</v>
      </c>
      <c r="F53" s="22">
        <v>187520</v>
      </c>
      <c r="G53" s="22">
        <v>77870</v>
      </c>
      <c r="H53" s="22">
        <v>272740</v>
      </c>
      <c r="I53" s="20">
        <f t="shared" si="8"/>
        <v>26234098.603497446</v>
      </c>
      <c r="K53" s="17">
        <v>2024</v>
      </c>
      <c r="L53" s="22">
        <v>842569.25765918964</v>
      </c>
      <c r="M53" s="22">
        <v>521577.03168265626</v>
      </c>
      <c r="N53" s="22">
        <v>1725387.4015137125</v>
      </c>
      <c r="O53" s="22">
        <v>536043.10680812015</v>
      </c>
      <c r="P53" s="22">
        <v>3300</v>
      </c>
      <c r="Q53" s="18">
        <v>0</v>
      </c>
      <c r="R53" s="20">
        <f t="shared" si="9"/>
        <v>3628876.7976636784</v>
      </c>
    </row>
    <row r="54" spans="2:18" ht="15" thickBot="1" x14ac:dyDescent="0.25">
      <c r="B54" s="45" t="s">
        <v>42</v>
      </c>
      <c r="C54" s="46"/>
      <c r="D54" s="46"/>
      <c r="E54" s="46"/>
      <c r="F54" s="46"/>
      <c r="G54" s="46"/>
      <c r="H54" s="46"/>
      <c r="I54" s="47"/>
      <c r="K54" s="45" t="s">
        <v>42</v>
      </c>
      <c r="L54" s="46"/>
      <c r="M54" s="46"/>
      <c r="N54" s="46"/>
      <c r="O54" s="46"/>
      <c r="P54" s="46"/>
      <c r="Q54" s="46"/>
      <c r="R54" s="47"/>
    </row>
    <row r="55" spans="2:18" ht="13.5" thickBot="1" x14ac:dyDescent="0.25">
      <c r="B55" s="17" t="s">
        <v>45</v>
      </c>
      <c r="C55" s="21">
        <f>(C53/C44)^(1/(COUNT(C45:C53)))-1</f>
        <v>1.2137573352049458E-2</v>
      </c>
      <c r="D55" s="21">
        <f t="shared" ref="D55:I55" si="10">(D53/D44)^(1/(COUNT(D45:D53)))-1</f>
        <v>1.0529696397837629E-2</v>
      </c>
      <c r="E55" s="21">
        <f t="shared" si="10"/>
        <v>1.6672513054063254E-2</v>
      </c>
      <c r="F55" s="21">
        <f t="shared" si="10"/>
        <v>1.1851290024011973E-5</v>
      </c>
      <c r="G55" s="21">
        <f t="shared" si="10"/>
        <v>3.1440719271702555E-4</v>
      </c>
      <c r="H55" s="21">
        <f t="shared" si="10"/>
        <v>-1.0616995570716936E-3</v>
      </c>
      <c r="I55" s="21">
        <f t="shared" si="10"/>
        <v>1.2820485033899098E-2</v>
      </c>
      <c r="K55" s="17" t="s">
        <v>45</v>
      </c>
      <c r="L55" s="21">
        <f>(L53/L44)^(1/(COUNT(L45:L53)))-1</f>
        <v>1.5864592821279944E-2</v>
      </c>
      <c r="M55" s="21">
        <f t="shared" ref="M55:R55" si="11">(M53/M44)^(1/(COUNT(M45:M53)))-1</f>
        <v>1.4435819932756333E-2</v>
      </c>
      <c r="N55" s="21">
        <f t="shared" si="11"/>
        <v>3.5535290360266814E-4</v>
      </c>
      <c r="O55" s="21">
        <f t="shared" si="11"/>
        <v>-1.7172458855141404E-3</v>
      </c>
      <c r="P55" s="21">
        <f t="shared" si="11"/>
        <v>1.8020215641530779E-2</v>
      </c>
      <c r="Q55" s="21"/>
      <c r="R55" s="21">
        <f t="shared" si="11"/>
        <v>5.4116078889105967E-3</v>
      </c>
    </row>
    <row r="56" spans="2:18" ht="13.5" thickBot="1" x14ac:dyDescent="0.25">
      <c r="B56" s="30" t="s">
        <v>55</v>
      </c>
      <c r="C56" s="21">
        <f>'Post DSM by class and state'!D46</f>
        <v>-3.927746903394147E-3</v>
      </c>
      <c r="D56" s="21">
        <f>'Post DSM by class and state'!E46</f>
        <v>6.3626818842685839E-3</v>
      </c>
      <c r="E56" s="21">
        <f>'Post DSM by class and state'!F46</f>
        <v>8.855124384179458E-4</v>
      </c>
      <c r="F56" s="21">
        <f>'Post DSM by class and state'!G46</f>
        <v>-5.6057748200410096E-2</v>
      </c>
      <c r="G56" s="21">
        <f>'Post DSM by class and state'!H46</f>
        <v>6.012248316369373E-4</v>
      </c>
      <c r="H56" s="21">
        <f>'Post DSM by class and state'!I46</f>
        <v>-3.6487709086374664E-6</v>
      </c>
      <c r="I56" s="21">
        <f>'Post DSM by class and state'!J46</f>
        <v>1.1373065145401373E-3</v>
      </c>
      <c r="K56" s="30" t="s">
        <v>55</v>
      </c>
      <c r="L56" s="21">
        <f>'Post DSM by class and state'!M46</f>
        <v>-1.847587005376683E-3</v>
      </c>
      <c r="M56" s="21">
        <f>'Post DSM by class and state'!N46</f>
        <v>2.0934219822135169E-2</v>
      </c>
      <c r="N56" s="21">
        <f>'Post DSM by class and state'!O46</f>
        <v>1.6523155421510616E-4</v>
      </c>
      <c r="O56" s="21">
        <f>'Post DSM by class and state'!P46</f>
        <v>-2.2860957288324268E-3</v>
      </c>
      <c r="P56" s="21">
        <f>'Post DSM by class and state'!Q46</f>
        <v>4.9614155006594274E-9</v>
      </c>
      <c r="Q56" s="21">
        <f>'Post DSM by class and state'!R46</f>
        <v>0</v>
      </c>
      <c r="R56" s="21">
        <f>'Post DSM by class and state'!S46</f>
        <v>2.4031637534076555E-3</v>
      </c>
    </row>
    <row r="57" spans="2:18" ht="13.5" thickBot="1" x14ac:dyDescent="0.25">
      <c r="B57" s="4" t="s">
        <v>56</v>
      </c>
      <c r="C57" s="29">
        <f>('Post DSM by class and state'!D44/'2013 IRP Post DSM'!C53)-1</f>
        <v>-0.14511173435991598</v>
      </c>
      <c r="D57" s="29">
        <f>('Post DSM by class and state'!E44/'2013 IRP Post DSM'!D53)-1</f>
        <v>-2.6415444074933569E-2</v>
      </c>
      <c r="E57" s="29">
        <f>('Post DSM by class and state'!F44/'2013 IRP Post DSM'!E53)-1</f>
        <v>-6.682357990386778E-2</v>
      </c>
      <c r="F57" s="29">
        <f>('Post DSM by class and state'!G44/'2013 IRP Post DSM'!F53)-1</f>
        <v>-0.36574464223043179</v>
      </c>
      <c r="G57" s="29">
        <f>('Post DSM by class and state'!H44/'2013 IRP Post DSM'!G53)-1</f>
        <v>4.0694374598690963E-3</v>
      </c>
      <c r="H57" s="29">
        <f>('Post DSM by class and state'!I44/'2013 IRP Post DSM'!H53)-1</f>
        <v>3.0136483567866579E-2</v>
      </c>
      <c r="I57" s="29">
        <f>('Post DSM by class and state'!J44/'2013 IRP Post DSM'!I53)-1</f>
        <v>-7.6229086681707692E-2</v>
      </c>
      <c r="K57" s="4" t="s">
        <v>56</v>
      </c>
      <c r="L57" s="29">
        <f>('Post DSM by class and state'!M44/'2013 IRP Post DSM'!L53)-1</f>
        <v>-0.19429128470143264</v>
      </c>
      <c r="M57" s="29">
        <f>('Post DSM by class and state'!N44/'2013 IRP Post DSM'!M53)-1</f>
        <v>9.6795549311898155E-2</v>
      </c>
      <c r="N57" s="29">
        <f>('Post DSM by class and state'!O44/'2013 IRP Post DSM'!N53)-1</f>
        <v>7.0774270282765173E-3</v>
      </c>
      <c r="O57" s="29">
        <f>('Post DSM by class and state'!P44/'2013 IRP Post DSM'!O53)-1</f>
        <v>8.6991288961920432E-2</v>
      </c>
      <c r="P57" s="29">
        <f>('Post DSM by class and state'!Q44/'2013 IRP Post DSM'!P53)-1</f>
        <v>-0.20192209800000005</v>
      </c>
      <c r="Q57" s="29"/>
      <c r="R57" s="29">
        <f>('Post DSM by class and state'!S44/'2013 IRP Post DSM'!R53)-1</f>
        <v>-1.516763725874315E-2</v>
      </c>
    </row>
    <row r="58" spans="2:18" ht="13.5" thickBot="1" x14ac:dyDescent="0.25"/>
    <row r="59" spans="2:18" ht="15" thickBot="1" x14ac:dyDescent="0.25">
      <c r="B59" s="45" t="s">
        <v>70</v>
      </c>
      <c r="C59" s="46"/>
      <c r="D59" s="46"/>
      <c r="E59" s="46"/>
      <c r="F59" s="46"/>
      <c r="G59" s="46"/>
      <c r="H59" s="46"/>
      <c r="I59" s="47"/>
    </row>
    <row r="60" spans="2:18" ht="13.5" thickBot="1" x14ac:dyDescent="0.25">
      <c r="B60" s="17" t="s">
        <v>32</v>
      </c>
      <c r="C60" s="18" t="s">
        <v>36</v>
      </c>
      <c r="D60" s="18" t="s">
        <v>37</v>
      </c>
      <c r="E60" s="18" t="s">
        <v>38</v>
      </c>
      <c r="F60" s="18" t="s">
        <v>39</v>
      </c>
      <c r="G60" s="18" t="s">
        <v>40</v>
      </c>
      <c r="H60" s="18" t="s">
        <v>41</v>
      </c>
      <c r="I60" s="19" t="s">
        <v>33</v>
      </c>
    </row>
    <row r="61" spans="2:18" ht="13.5" thickBot="1" x14ac:dyDescent="0.25">
      <c r="B61" s="17">
        <v>2013</v>
      </c>
      <c r="C61" s="22">
        <v>15892523.40187926</v>
      </c>
      <c r="D61" s="22">
        <v>16972871.900514603</v>
      </c>
      <c r="E61" s="22">
        <v>19240050.821099907</v>
      </c>
      <c r="F61" s="22">
        <v>1245659.3109148033</v>
      </c>
      <c r="G61" s="22">
        <v>141420</v>
      </c>
      <c r="H61" s="22">
        <v>278110</v>
      </c>
      <c r="I61" s="20">
        <f>SUM(C61:H61)</f>
        <v>53770635.434408575</v>
      </c>
      <c r="K61" s="8"/>
    </row>
    <row r="62" spans="2:18" ht="13.5" thickBot="1" x14ac:dyDescent="0.25">
      <c r="B62" s="17">
        <v>2014</v>
      </c>
      <c r="C62" s="22">
        <v>15891127.682061559</v>
      </c>
      <c r="D62" s="22">
        <v>17304601.68397551</v>
      </c>
      <c r="E62" s="22">
        <v>19495341.727923159</v>
      </c>
      <c r="F62" s="22">
        <v>1245013.3971348191</v>
      </c>
      <c r="G62" s="22">
        <v>141650</v>
      </c>
      <c r="H62" s="22">
        <v>276500</v>
      </c>
      <c r="I62" s="20">
        <f t="shared" ref="I62:I72" si="12">SUM(C62:H62)</f>
        <v>54354234.491095044</v>
      </c>
      <c r="K62" s="8"/>
    </row>
    <row r="63" spans="2:18" ht="13.5" thickBot="1" x14ac:dyDescent="0.25">
      <c r="B63" s="17">
        <v>2015</v>
      </c>
      <c r="C63" s="22">
        <v>15961242.783643933</v>
      </c>
      <c r="D63" s="22">
        <v>17579338.687556542</v>
      </c>
      <c r="E63" s="22">
        <v>19486869.345903568</v>
      </c>
      <c r="F63" s="22">
        <v>1244379.3513973234</v>
      </c>
      <c r="G63" s="22">
        <v>141720</v>
      </c>
      <c r="H63" s="22">
        <v>275360</v>
      </c>
      <c r="I63" s="20">
        <f t="shared" si="12"/>
        <v>54688910.168501362</v>
      </c>
      <c r="K63" s="8"/>
    </row>
    <row r="64" spans="2:18" ht="13.5" thickBot="1" x14ac:dyDescent="0.25">
      <c r="B64" s="17">
        <v>2016</v>
      </c>
      <c r="C64" s="22">
        <v>16119367.036147606</v>
      </c>
      <c r="D64" s="22">
        <v>17856943.591318056</v>
      </c>
      <c r="E64" s="22">
        <v>19633350.362278435</v>
      </c>
      <c r="F64" s="22">
        <v>1243744.2412030264</v>
      </c>
      <c r="G64" s="22">
        <v>142200</v>
      </c>
      <c r="H64" s="22">
        <v>274640</v>
      </c>
      <c r="I64" s="20">
        <f t="shared" si="12"/>
        <v>55270245.230947122</v>
      </c>
      <c r="K64" s="8"/>
    </row>
    <row r="65" spans="2:11" ht="13.5" thickBot="1" x14ac:dyDescent="0.25">
      <c r="B65" s="17">
        <v>2017</v>
      </c>
      <c r="C65" s="22">
        <v>16178084.200765949</v>
      </c>
      <c r="D65" s="22">
        <v>18036973.860202864</v>
      </c>
      <c r="E65" s="22">
        <v>19858481.870958477</v>
      </c>
      <c r="F65" s="22">
        <v>1242653.6278056439</v>
      </c>
      <c r="G65" s="22">
        <v>141830</v>
      </c>
      <c r="H65" s="22">
        <v>273960</v>
      </c>
      <c r="I65" s="20">
        <f t="shared" si="12"/>
        <v>55731983.559732936</v>
      </c>
      <c r="K65" s="8"/>
    </row>
    <row r="66" spans="2:11" ht="13.5" thickBot="1" x14ac:dyDescent="0.25">
      <c r="B66" s="17">
        <v>2018</v>
      </c>
      <c r="C66" s="22">
        <v>16320488.172887478</v>
      </c>
      <c r="D66" s="22">
        <v>18178182.33698874</v>
      </c>
      <c r="E66" s="22">
        <v>20096253.403720446</v>
      </c>
      <c r="F66" s="22">
        <v>1241765.9864288135</v>
      </c>
      <c r="G66" s="22">
        <v>141880</v>
      </c>
      <c r="H66" s="22">
        <v>273570</v>
      </c>
      <c r="I66" s="20">
        <f t="shared" si="12"/>
        <v>56252139.900025479</v>
      </c>
      <c r="K66" s="8"/>
    </row>
    <row r="67" spans="2:11" ht="13.5" thickBot="1" x14ac:dyDescent="0.25">
      <c r="B67" s="17">
        <v>2019</v>
      </c>
      <c r="C67" s="22">
        <v>16467391.003982974</v>
      </c>
      <c r="D67" s="22">
        <v>18285923.388118532</v>
      </c>
      <c r="E67" s="22">
        <v>20362318.962720782</v>
      </c>
      <c r="F67" s="22">
        <v>1240676.0617301413</v>
      </c>
      <c r="G67" s="22">
        <v>141930</v>
      </c>
      <c r="H67" s="22">
        <v>273270</v>
      </c>
      <c r="I67" s="20">
        <f t="shared" si="12"/>
        <v>56771509.416552424</v>
      </c>
      <c r="K67" s="8"/>
    </row>
    <row r="68" spans="2:11" ht="13.5" thickBot="1" x14ac:dyDescent="0.25">
      <c r="B68" s="17">
        <v>2020</v>
      </c>
      <c r="C68" s="22">
        <v>16631787.871420244</v>
      </c>
      <c r="D68" s="22">
        <v>18452864.839935549</v>
      </c>
      <c r="E68" s="22">
        <v>20663755.650776893</v>
      </c>
      <c r="F68" s="22">
        <v>1239860.3605822681</v>
      </c>
      <c r="G68" s="22">
        <v>142380</v>
      </c>
      <c r="H68" s="22">
        <v>273150</v>
      </c>
      <c r="I68" s="20">
        <f t="shared" si="12"/>
        <v>57403798.722714953</v>
      </c>
      <c r="K68" s="8"/>
    </row>
    <row r="69" spans="2:11" ht="13.5" thickBot="1" x14ac:dyDescent="0.25">
      <c r="B69" s="17">
        <v>2021</v>
      </c>
      <c r="C69" s="22">
        <v>16689585.936921282</v>
      </c>
      <c r="D69" s="22">
        <v>18514784.773608524</v>
      </c>
      <c r="E69" s="22">
        <v>20855752.3531591</v>
      </c>
      <c r="F69" s="22">
        <v>1238940.3585450114</v>
      </c>
      <c r="G69" s="22">
        <v>142050</v>
      </c>
      <c r="H69" s="22">
        <v>272920</v>
      </c>
      <c r="I69" s="20">
        <f t="shared" si="12"/>
        <v>57714033.422233917</v>
      </c>
      <c r="K69" s="8"/>
    </row>
    <row r="70" spans="2:11" ht="13.5" thickBot="1" x14ac:dyDescent="0.25">
      <c r="B70" s="17">
        <v>2022</v>
      </c>
      <c r="C70" s="22">
        <v>16821407.629648723</v>
      </c>
      <c r="D70" s="22">
        <v>18630240.250935417</v>
      </c>
      <c r="E70" s="22">
        <v>21104261.69724327</v>
      </c>
      <c r="F70" s="22">
        <v>1237943.9003900436</v>
      </c>
      <c r="G70" s="22">
        <v>142090</v>
      </c>
      <c r="H70" s="22">
        <v>272810</v>
      </c>
      <c r="I70" s="20">
        <f t="shared" si="12"/>
        <v>58208753.478217453</v>
      </c>
      <c r="K70" s="8"/>
    </row>
    <row r="71" spans="2:11" ht="13.5" thickBot="1" x14ac:dyDescent="0.25">
      <c r="B71" s="17">
        <v>2023</v>
      </c>
      <c r="C71" s="22">
        <v>16987970.029729892</v>
      </c>
      <c r="D71" s="22">
        <v>18815757.572263084</v>
      </c>
      <c r="E71" s="22">
        <v>21371674.705283053</v>
      </c>
      <c r="F71" s="22">
        <v>1237358.360950755</v>
      </c>
      <c r="G71" s="22">
        <v>142150</v>
      </c>
      <c r="H71" s="22">
        <v>272730</v>
      </c>
      <c r="I71" s="20">
        <f t="shared" si="12"/>
        <v>58827640.668226786</v>
      </c>
      <c r="K71" s="8"/>
    </row>
    <row r="72" spans="2:11" ht="13.5" thickBot="1" x14ac:dyDescent="0.25">
      <c r="B72" s="17">
        <v>2024</v>
      </c>
      <c r="C72" s="22">
        <v>17230554.981758613</v>
      </c>
      <c r="D72" s="22">
        <v>19017483.006659172</v>
      </c>
      <c r="E72" s="22">
        <v>21670011.155733291</v>
      </c>
      <c r="F72" s="22">
        <v>1236943.1068081202</v>
      </c>
      <c r="G72" s="22">
        <v>142610</v>
      </c>
      <c r="H72" s="22">
        <v>272740</v>
      </c>
      <c r="I72" s="20">
        <f t="shared" si="12"/>
        <v>59570342.250959195</v>
      </c>
      <c r="K72" s="8"/>
    </row>
    <row r="73" spans="2:11" ht="15" thickBot="1" x14ac:dyDescent="0.25">
      <c r="B73" s="45" t="s">
        <v>42</v>
      </c>
      <c r="C73" s="46"/>
      <c r="D73" s="46"/>
      <c r="E73" s="46"/>
      <c r="F73" s="46"/>
      <c r="G73" s="46"/>
      <c r="H73" s="46"/>
      <c r="I73" s="47"/>
    </row>
    <row r="74" spans="2:11" ht="13.5" thickBot="1" x14ac:dyDescent="0.25">
      <c r="B74" s="17" t="s">
        <v>45</v>
      </c>
      <c r="C74" s="21">
        <f>(C72/C63)^(1/(COUNT(C64:C72)))-1</f>
        <v>8.538558703398591E-3</v>
      </c>
      <c r="D74" s="21">
        <f t="shared" ref="D74:I74" si="13">(D72/D63)^(1/(COUNT(D64:D72)))-1</f>
        <v>8.7754403990076835E-3</v>
      </c>
      <c r="E74" s="21">
        <f t="shared" si="13"/>
        <v>1.1868597035068262E-2</v>
      </c>
      <c r="F74" s="21">
        <f t="shared" si="13"/>
        <v>-6.6575530993628895E-4</v>
      </c>
      <c r="G74" s="21">
        <f t="shared" si="13"/>
        <v>6.9583662109984346E-4</v>
      </c>
      <c r="H74" s="21">
        <f t="shared" si="13"/>
        <v>-1.0616995570716936E-3</v>
      </c>
      <c r="I74" s="21">
        <f t="shared" si="13"/>
        <v>9.5449190743794876E-3</v>
      </c>
    </row>
    <row r="75" spans="2:11" ht="13.5" thickBot="1" x14ac:dyDescent="0.25">
      <c r="B75" s="30" t="s">
        <v>55</v>
      </c>
      <c r="C75" s="21">
        <f>'Post DSM by class and state'!D62</f>
        <v>-3.9170339517810016E-3</v>
      </c>
      <c r="D75" s="21">
        <f>'Post DSM by class and state'!E62</f>
        <v>4.9328413605569388E-3</v>
      </c>
      <c r="E75" s="21">
        <f>'Post DSM by class and state'!F62</f>
        <v>1.8743164174097604E-3</v>
      </c>
      <c r="F75" s="21">
        <f>'Post DSM by class and state'!G62</f>
        <v>-1.3274442578346535E-2</v>
      </c>
      <c r="G75" s="21">
        <f>'Post DSM by class and state'!H62</f>
        <v>3.5824641390003187E-4</v>
      </c>
      <c r="H75" s="21">
        <f>'Post DSM by class and state'!I62</f>
        <v>-3.6487709086374664E-6</v>
      </c>
      <c r="I75" s="21">
        <f>'Post DSM by class and state'!J62</f>
        <v>8.1040997362991085E-4</v>
      </c>
    </row>
    <row r="76" spans="2:11" ht="13.5" thickBot="1" x14ac:dyDescent="0.25">
      <c r="B76" s="4" t="s">
        <v>56</v>
      </c>
      <c r="C76" s="29">
        <f>('Post DSM by class and state'!D60/'2013 IRP Post DSM'!C72)-1</f>
        <v>-0.11707169242442472</v>
      </c>
      <c r="D76" s="29">
        <f>('Post DSM by class and state'!E60/'2013 IRP Post DSM'!D72)-1</f>
        <v>-6.7074762510848762E-2</v>
      </c>
      <c r="E76" s="29">
        <f>('Post DSM by class and state'!F60/'2013 IRP Post DSM'!E72)-1</f>
        <v>-7.9655598932136473E-2</v>
      </c>
      <c r="F76" s="29">
        <f>('Post DSM by class and state'!G60/'2013 IRP Post DSM'!F72)-1</f>
        <v>5.5836189376328171E-3</v>
      </c>
      <c r="G76" s="29">
        <f>('Post DSM by class and state'!H60/'2013 IRP Post DSM'!G72)-1</f>
        <v>4.8228456594912039E-3</v>
      </c>
      <c r="H76" s="29">
        <f>('Post DSM by class and state'!I60/'2013 IRP Post DSM'!H72)-1</f>
        <v>3.0136483567866579E-2</v>
      </c>
      <c r="I76" s="29">
        <f>('Post DSM by class and state'!J60/'2013 IRP Post DSM'!I72)-1</f>
        <v>-8.3986881529861446E-2</v>
      </c>
    </row>
  </sheetData>
  <mergeCells count="14">
    <mergeCell ref="B2:I2"/>
    <mergeCell ref="K2:R2"/>
    <mergeCell ref="B16:I16"/>
    <mergeCell ref="K16:R16"/>
    <mergeCell ref="B21:I21"/>
    <mergeCell ref="K21:R21"/>
    <mergeCell ref="B59:I59"/>
    <mergeCell ref="B73:I73"/>
    <mergeCell ref="B35:I35"/>
    <mergeCell ref="K35:R35"/>
    <mergeCell ref="B40:I40"/>
    <mergeCell ref="K40:R40"/>
    <mergeCell ref="B54:I54"/>
    <mergeCell ref="K54:R5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94"/>
  <sheetViews>
    <sheetView topLeftCell="A16" workbookViewId="0">
      <selection activeCell="O64" sqref="O64"/>
    </sheetView>
  </sheetViews>
  <sheetFormatPr defaultRowHeight="12.75" x14ac:dyDescent="0.2"/>
  <cols>
    <col min="3" max="8" width="10.7109375" customWidth="1"/>
    <col min="9" max="9" width="12.85546875" customWidth="1"/>
    <col min="10" max="10" width="10.7109375" customWidth="1"/>
    <col min="12" max="19" width="10.7109375" customWidth="1"/>
  </cols>
  <sheetData>
    <row r="1" spans="3:27" ht="13.5" thickBot="1" x14ac:dyDescent="0.25"/>
    <row r="2" spans="3:27" ht="15" thickBot="1" x14ac:dyDescent="0.25">
      <c r="C2" s="45" t="s">
        <v>74</v>
      </c>
      <c r="D2" s="46"/>
      <c r="E2" s="46"/>
      <c r="F2" s="46"/>
      <c r="G2" s="46"/>
      <c r="H2" s="46"/>
      <c r="I2" s="46"/>
      <c r="J2" s="47"/>
      <c r="L2" s="45" t="s">
        <v>73</v>
      </c>
      <c r="M2" s="46"/>
      <c r="N2" s="46"/>
      <c r="O2" s="46"/>
      <c r="P2" s="46"/>
      <c r="Q2" s="46"/>
      <c r="R2" s="46"/>
      <c r="S2" s="47"/>
      <c r="U2" s="45" t="s">
        <v>81</v>
      </c>
      <c r="V2" s="46"/>
      <c r="W2" s="46"/>
      <c r="X2" s="46"/>
      <c r="Y2" s="46"/>
      <c r="Z2" s="46"/>
      <c r="AA2" s="47"/>
    </row>
    <row r="3" spans="3:27" ht="13.5" thickBot="1" x14ac:dyDescent="0.25">
      <c r="C3" s="17" t="s">
        <v>32</v>
      </c>
      <c r="D3" s="18" t="s">
        <v>36</v>
      </c>
      <c r="E3" s="18" t="s">
        <v>37</v>
      </c>
      <c r="F3" s="18" t="s">
        <v>38</v>
      </c>
      <c r="G3" s="18" t="s">
        <v>39</v>
      </c>
      <c r="H3" s="18" t="s">
        <v>40</v>
      </c>
      <c r="I3" s="18" t="s">
        <v>41</v>
      </c>
      <c r="J3" s="19" t="s">
        <v>33</v>
      </c>
      <c r="L3" s="17" t="s">
        <v>32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18" t="s">
        <v>41</v>
      </c>
      <c r="S3" s="19" t="s">
        <v>33</v>
      </c>
      <c r="U3" s="17" t="s">
        <v>32</v>
      </c>
      <c r="V3" s="18" t="s">
        <v>36</v>
      </c>
      <c r="W3" s="18" t="s">
        <v>37</v>
      </c>
      <c r="X3" s="18" t="s">
        <v>38</v>
      </c>
      <c r="Y3" s="18" t="s">
        <v>39</v>
      </c>
      <c r="Z3" s="18" t="s">
        <v>40</v>
      </c>
      <c r="AA3" s="19" t="s">
        <v>33</v>
      </c>
    </row>
    <row r="4" spans="3:27" ht="13.5" thickBot="1" x14ac:dyDescent="0.25">
      <c r="C4" s="17">
        <v>2017</v>
      </c>
      <c r="D4" s="22">
        <v>500906.66666666669</v>
      </c>
      <c r="E4" s="22">
        <v>66156.166666666672</v>
      </c>
      <c r="F4" s="22">
        <v>1570</v>
      </c>
      <c r="G4" s="22">
        <v>7747.083333333333</v>
      </c>
      <c r="H4" s="22">
        <v>483</v>
      </c>
      <c r="I4" s="18">
        <v>0</v>
      </c>
      <c r="J4" s="20">
        <f>SUM(D4:I4)</f>
        <v>576862.91666666674</v>
      </c>
      <c r="L4" s="17">
        <v>2017</v>
      </c>
      <c r="M4" s="22">
        <v>108181.5</v>
      </c>
      <c r="N4" s="22">
        <v>15720.75</v>
      </c>
      <c r="O4" s="22">
        <v>483.5</v>
      </c>
      <c r="P4" s="22">
        <v>5039.25</v>
      </c>
      <c r="Q4" s="22">
        <v>242</v>
      </c>
      <c r="R4" s="22">
        <v>0</v>
      </c>
      <c r="S4" s="20">
        <f>SUM(M4:R4)</f>
        <v>129667</v>
      </c>
      <c r="U4" s="17">
        <v>2015</v>
      </c>
      <c r="V4" s="22">
        <f>M4+D4+D20</f>
        <v>644738.66666666674</v>
      </c>
      <c r="W4" s="22">
        <f t="shared" ref="W4:Z13" si="0">N4+E4+E20</f>
        <v>89123.25</v>
      </c>
      <c r="X4" s="22">
        <f t="shared" si="0"/>
        <v>2168.6666666666665</v>
      </c>
      <c r="Y4" s="22">
        <f t="shared" si="0"/>
        <v>14629.583333333332</v>
      </c>
      <c r="Z4" s="22">
        <f t="shared" si="0"/>
        <v>841.16666666666663</v>
      </c>
      <c r="AA4" s="20">
        <f t="shared" ref="AA4:AA13" si="1">SUM(V4:Z4)</f>
        <v>751501.33333333337</v>
      </c>
    </row>
    <row r="5" spans="3:27" ht="13.5" thickBot="1" x14ac:dyDescent="0.25">
      <c r="C5" s="17">
        <v>2018</v>
      </c>
      <c r="D5" s="22">
        <v>503741.83333333331</v>
      </c>
      <c r="E5" s="22">
        <v>66450.583333333328</v>
      </c>
      <c r="F5" s="22">
        <v>1570</v>
      </c>
      <c r="G5" s="22">
        <v>7716.666666666667</v>
      </c>
      <c r="H5" s="22">
        <v>483</v>
      </c>
      <c r="I5" s="18">
        <v>0</v>
      </c>
      <c r="J5" s="20">
        <f t="shared" ref="J5:J13" si="2">SUM(D5:I5)</f>
        <v>579962.08333333326</v>
      </c>
      <c r="L5" s="17">
        <v>2018</v>
      </c>
      <c r="M5" s="22">
        <v>108434.41666666667</v>
      </c>
      <c r="N5" s="22">
        <v>15778.416666666666</v>
      </c>
      <c r="O5" s="22">
        <v>478.83333333333331</v>
      </c>
      <c r="P5" s="22">
        <v>5016</v>
      </c>
      <c r="Q5" s="22">
        <v>243</v>
      </c>
      <c r="R5" s="22">
        <v>0</v>
      </c>
      <c r="S5" s="20">
        <f t="shared" ref="S5:S12" si="3">SUM(M5:R5)</f>
        <v>129950.66666666667</v>
      </c>
      <c r="U5" s="17">
        <f>U4+1</f>
        <v>2016</v>
      </c>
      <c r="V5" s="22">
        <f t="shared" ref="V5:V13" si="4">M5+D5+D21</f>
        <v>647893.08333333337</v>
      </c>
      <c r="W5" s="22">
        <f t="shared" si="0"/>
        <v>89484.25</v>
      </c>
      <c r="X5" s="22">
        <f t="shared" si="0"/>
        <v>2162.8333333333335</v>
      </c>
      <c r="Y5" s="22">
        <f t="shared" si="0"/>
        <v>14575.833333333334</v>
      </c>
      <c r="Z5" s="22">
        <f t="shared" si="0"/>
        <v>842</v>
      </c>
      <c r="AA5" s="20">
        <f t="shared" si="1"/>
        <v>754958.00000000012</v>
      </c>
    </row>
    <row r="6" spans="3:27" ht="13.5" thickBot="1" x14ac:dyDescent="0.25">
      <c r="C6" s="17">
        <v>2019</v>
      </c>
      <c r="D6" s="22">
        <v>506489.08333333331</v>
      </c>
      <c r="E6" s="22">
        <v>66731.083333333328</v>
      </c>
      <c r="F6" s="22">
        <v>1570</v>
      </c>
      <c r="G6" s="22">
        <v>7686.25</v>
      </c>
      <c r="H6" s="22">
        <v>483</v>
      </c>
      <c r="I6" s="18">
        <v>0</v>
      </c>
      <c r="J6" s="20">
        <f t="shared" si="2"/>
        <v>582959.41666666663</v>
      </c>
      <c r="L6" s="17">
        <v>2019</v>
      </c>
      <c r="M6" s="22">
        <v>108721.75</v>
      </c>
      <c r="N6" s="22">
        <v>15854.666666666666</v>
      </c>
      <c r="O6" s="22">
        <v>475.5</v>
      </c>
      <c r="P6" s="22">
        <v>4992.583333333333</v>
      </c>
      <c r="Q6" s="22">
        <v>243</v>
      </c>
      <c r="R6" s="22">
        <v>0</v>
      </c>
      <c r="S6" s="20">
        <f t="shared" si="3"/>
        <v>130287.5</v>
      </c>
      <c r="U6" s="17">
        <f t="shared" ref="U6:U13" si="5">U5+1</f>
        <v>2017</v>
      </c>
      <c r="V6" s="22">
        <f t="shared" si="4"/>
        <v>650995.24999999988</v>
      </c>
      <c r="W6" s="22">
        <f t="shared" si="0"/>
        <v>89851.666666666672</v>
      </c>
      <c r="X6" s="22">
        <f t="shared" si="0"/>
        <v>2158.5</v>
      </c>
      <c r="Y6" s="22">
        <f t="shared" si="0"/>
        <v>14521.583333333332</v>
      </c>
      <c r="Z6" s="22">
        <f t="shared" si="0"/>
        <v>841.75</v>
      </c>
      <c r="AA6" s="20">
        <f t="shared" si="1"/>
        <v>758368.74999999988</v>
      </c>
    </row>
    <row r="7" spans="3:27" ht="13.5" thickBot="1" x14ac:dyDescent="0.25">
      <c r="C7" s="17">
        <v>2020</v>
      </c>
      <c r="D7" s="22">
        <v>509223</v>
      </c>
      <c r="E7" s="22">
        <v>67001.333333333328</v>
      </c>
      <c r="F7" s="22">
        <v>1570</v>
      </c>
      <c r="G7" s="22">
        <v>7655.75</v>
      </c>
      <c r="H7" s="22">
        <v>483</v>
      </c>
      <c r="I7" s="18">
        <v>0</v>
      </c>
      <c r="J7" s="20">
        <f t="shared" si="2"/>
        <v>585933.08333333337</v>
      </c>
      <c r="L7" s="17">
        <v>2020</v>
      </c>
      <c r="M7" s="22">
        <v>109018.75</v>
      </c>
      <c r="N7" s="22">
        <v>15937.666666666666</v>
      </c>
      <c r="O7" s="22">
        <v>473.16666666666669</v>
      </c>
      <c r="P7" s="22">
        <v>4969.083333333333</v>
      </c>
      <c r="Q7" s="22">
        <v>243</v>
      </c>
      <c r="R7" s="22">
        <v>0</v>
      </c>
      <c r="S7" s="20">
        <f t="shared" si="3"/>
        <v>130641.66666666667</v>
      </c>
      <c r="U7" s="17">
        <f t="shared" si="5"/>
        <v>2018</v>
      </c>
      <c r="V7" s="22">
        <f t="shared" si="4"/>
        <v>654082.83333333337</v>
      </c>
      <c r="W7" s="22">
        <f t="shared" si="0"/>
        <v>90214.083333333328</v>
      </c>
      <c r="X7" s="22">
        <f t="shared" si="0"/>
        <v>2155.5</v>
      </c>
      <c r="Y7" s="22">
        <f t="shared" si="0"/>
        <v>14467.416666666666</v>
      </c>
      <c r="Z7" s="22">
        <f t="shared" si="0"/>
        <v>841</v>
      </c>
      <c r="AA7" s="20">
        <f t="shared" si="1"/>
        <v>761760.83333333337</v>
      </c>
    </row>
    <row r="8" spans="3:27" ht="13.5" thickBot="1" x14ac:dyDescent="0.25">
      <c r="C8" s="17">
        <v>2021</v>
      </c>
      <c r="D8" s="22">
        <v>511977.75</v>
      </c>
      <c r="E8" s="22">
        <v>67264.333333333328</v>
      </c>
      <c r="F8" s="22">
        <v>1570</v>
      </c>
      <c r="G8" s="22">
        <v>7625.5</v>
      </c>
      <c r="H8" s="22">
        <v>483</v>
      </c>
      <c r="I8" s="18">
        <v>0</v>
      </c>
      <c r="J8" s="20">
        <f t="shared" si="2"/>
        <v>588920.58333333337</v>
      </c>
      <c r="L8" s="17">
        <v>2021</v>
      </c>
      <c r="M8" s="22">
        <v>109317.58333333333</v>
      </c>
      <c r="N8" s="22">
        <v>16023.083333333334</v>
      </c>
      <c r="O8" s="22">
        <v>471.5</v>
      </c>
      <c r="P8" s="22">
        <v>4945.666666666667</v>
      </c>
      <c r="Q8" s="22">
        <v>243</v>
      </c>
      <c r="R8" s="22">
        <v>0</v>
      </c>
      <c r="S8" s="20">
        <f t="shared" si="3"/>
        <v>131000.83333333333</v>
      </c>
      <c r="U8" s="17">
        <f t="shared" si="5"/>
        <v>2019</v>
      </c>
      <c r="V8" s="22">
        <f t="shared" si="4"/>
        <v>657179.5</v>
      </c>
      <c r="W8" s="22">
        <f t="shared" si="0"/>
        <v>90569.416666666657</v>
      </c>
      <c r="X8" s="22">
        <f t="shared" si="0"/>
        <v>2153.5</v>
      </c>
      <c r="Y8" s="22">
        <f t="shared" si="0"/>
        <v>14413.750000000002</v>
      </c>
      <c r="Z8" s="22">
        <f t="shared" si="0"/>
        <v>841</v>
      </c>
      <c r="AA8" s="20">
        <f t="shared" si="1"/>
        <v>765157.16666666663</v>
      </c>
    </row>
    <row r="9" spans="3:27" ht="13.5" thickBot="1" x14ac:dyDescent="0.25">
      <c r="C9" s="17">
        <v>2022</v>
      </c>
      <c r="D9" s="22">
        <v>514639.08333333331</v>
      </c>
      <c r="E9" s="22">
        <v>67514.666666666672</v>
      </c>
      <c r="F9" s="22">
        <v>1570</v>
      </c>
      <c r="G9" s="22">
        <v>7595.083333333333</v>
      </c>
      <c r="H9" s="22">
        <v>483</v>
      </c>
      <c r="I9" s="18">
        <v>0</v>
      </c>
      <c r="J9" s="20">
        <f t="shared" si="2"/>
        <v>591801.83333333337</v>
      </c>
      <c r="L9" s="17">
        <v>2022</v>
      </c>
      <c r="M9" s="22">
        <v>109611.66666666667</v>
      </c>
      <c r="N9" s="22">
        <v>16108.083333333334</v>
      </c>
      <c r="O9" s="22">
        <v>470.33333333333331</v>
      </c>
      <c r="P9" s="22">
        <v>4922.5</v>
      </c>
      <c r="Q9" s="22">
        <v>243</v>
      </c>
      <c r="R9" s="22">
        <v>0</v>
      </c>
      <c r="S9" s="20">
        <f t="shared" si="3"/>
        <v>131355.58333333331</v>
      </c>
      <c r="U9" s="17">
        <f t="shared" si="5"/>
        <v>2020</v>
      </c>
      <c r="V9" s="22">
        <f t="shared" si="4"/>
        <v>660180.25</v>
      </c>
      <c r="W9" s="22">
        <f t="shared" si="0"/>
        <v>90911.833333333328</v>
      </c>
      <c r="X9" s="22">
        <f t="shared" si="0"/>
        <v>2151.4166666666665</v>
      </c>
      <c r="Y9" s="22">
        <f t="shared" si="0"/>
        <v>14360.166666666666</v>
      </c>
      <c r="Z9" s="22">
        <f t="shared" si="0"/>
        <v>841</v>
      </c>
      <c r="AA9" s="20">
        <f t="shared" si="1"/>
        <v>768444.66666666663</v>
      </c>
    </row>
    <row r="10" spans="3:27" ht="13.5" thickBot="1" x14ac:dyDescent="0.25">
      <c r="C10" s="17">
        <v>2023</v>
      </c>
      <c r="D10" s="22">
        <v>517163.83333333331</v>
      </c>
      <c r="E10" s="22">
        <v>67751.083333333328</v>
      </c>
      <c r="F10" s="22">
        <v>1570</v>
      </c>
      <c r="G10" s="22">
        <v>7564.75</v>
      </c>
      <c r="H10" s="22">
        <v>483</v>
      </c>
      <c r="I10" s="18">
        <v>0</v>
      </c>
      <c r="J10" s="20">
        <f t="shared" si="2"/>
        <v>594532.66666666663</v>
      </c>
      <c r="L10" s="17">
        <v>2023</v>
      </c>
      <c r="M10" s="22">
        <v>109895.08333333333</v>
      </c>
      <c r="N10" s="22">
        <v>16190.25</v>
      </c>
      <c r="O10" s="22">
        <v>469.5</v>
      </c>
      <c r="P10" s="22">
        <v>4899.083333333333</v>
      </c>
      <c r="Q10" s="22">
        <v>243</v>
      </c>
      <c r="R10" s="22">
        <v>0</v>
      </c>
      <c r="S10" s="20">
        <f t="shared" si="3"/>
        <v>131696.91666666666</v>
      </c>
      <c r="U10" s="17">
        <f t="shared" si="5"/>
        <v>2021</v>
      </c>
      <c r="V10" s="22">
        <f t="shared" si="4"/>
        <v>663033.5</v>
      </c>
      <c r="W10" s="22">
        <f t="shared" si="0"/>
        <v>91237.75</v>
      </c>
      <c r="X10" s="22">
        <f t="shared" si="0"/>
        <v>2150.5</v>
      </c>
      <c r="Y10" s="22">
        <f t="shared" si="0"/>
        <v>14306.416666666666</v>
      </c>
      <c r="Z10" s="22">
        <f t="shared" si="0"/>
        <v>840.58333333333337</v>
      </c>
      <c r="AA10" s="20">
        <f t="shared" si="1"/>
        <v>771568.75</v>
      </c>
    </row>
    <row r="11" spans="3:27" ht="13.5" thickBot="1" x14ac:dyDescent="0.25">
      <c r="C11" s="17">
        <v>2024</v>
      </c>
      <c r="D11" s="22">
        <v>519570</v>
      </c>
      <c r="E11" s="22">
        <v>67974.583333333328</v>
      </c>
      <c r="F11" s="22">
        <v>1570</v>
      </c>
      <c r="G11" s="22">
        <v>7534.333333333333</v>
      </c>
      <c r="H11" s="22">
        <v>483</v>
      </c>
      <c r="I11" s="18">
        <v>0</v>
      </c>
      <c r="J11" s="20">
        <f t="shared" si="2"/>
        <v>597131.91666666674</v>
      </c>
      <c r="L11" s="17">
        <v>2024</v>
      </c>
      <c r="M11" s="22">
        <v>110167.33333333333</v>
      </c>
      <c r="N11" s="22">
        <v>16269.333333333334</v>
      </c>
      <c r="O11" s="22">
        <v>469</v>
      </c>
      <c r="P11" s="22">
        <v>4875.75</v>
      </c>
      <c r="Q11" s="22">
        <v>243</v>
      </c>
      <c r="R11" s="22">
        <v>0</v>
      </c>
      <c r="S11" s="20">
        <f t="shared" si="3"/>
        <v>132024.41666666666</v>
      </c>
      <c r="U11" s="17">
        <f t="shared" si="5"/>
        <v>2022</v>
      </c>
      <c r="V11" s="22">
        <f t="shared" si="4"/>
        <v>665749.16666666674</v>
      </c>
      <c r="W11" s="22">
        <f t="shared" si="0"/>
        <v>91546.249999999985</v>
      </c>
      <c r="X11" s="22">
        <f t="shared" si="0"/>
        <v>2150</v>
      </c>
      <c r="Y11" s="22">
        <f t="shared" si="0"/>
        <v>14252.666666666666</v>
      </c>
      <c r="Z11" s="22">
        <f t="shared" si="0"/>
        <v>840</v>
      </c>
      <c r="AA11" s="20">
        <f t="shared" si="1"/>
        <v>774538.08333333337</v>
      </c>
    </row>
    <row r="12" spans="3:27" ht="13.5" thickBot="1" x14ac:dyDescent="0.25">
      <c r="C12" s="17">
        <v>2025</v>
      </c>
      <c r="D12" s="22">
        <v>521884.83333333331</v>
      </c>
      <c r="E12" s="22">
        <v>68186.916666666672</v>
      </c>
      <c r="F12" s="22">
        <v>1570</v>
      </c>
      <c r="G12" s="22">
        <v>7503.916666666667</v>
      </c>
      <c r="H12" s="22">
        <v>483</v>
      </c>
      <c r="I12" s="18">
        <v>0</v>
      </c>
      <c r="J12" s="20">
        <f t="shared" si="2"/>
        <v>599628.66666666663</v>
      </c>
      <c r="L12" s="17">
        <v>2025</v>
      </c>
      <c r="M12" s="22">
        <v>110420.08333333333</v>
      </c>
      <c r="N12" s="22">
        <v>16342.833333333334</v>
      </c>
      <c r="O12" s="22">
        <v>468.58333333333331</v>
      </c>
      <c r="P12" s="22">
        <v>4852.416666666667</v>
      </c>
      <c r="Q12" s="22">
        <v>243</v>
      </c>
      <c r="R12" s="22">
        <v>0</v>
      </c>
      <c r="S12" s="20">
        <f t="shared" si="3"/>
        <v>132326.91666666666</v>
      </c>
      <c r="U12" s="17">
        <f t="shared" si="5"/>
        <v>2023</v>
      </c>
      <c r="V12" s="22">
        <f t="shared" si="4"/>
        <v>668349</v>
      </c>
      <c r="W12" s="22">
        <f t="shared" si="0"/>
        <v>91837.333333333328</v>
      </c>
      <c r="X12" s="22">
        <f t="shared" si="0"/>
        <v>2148.583333333333</v>
      </c>
      <c r="Y12" s="22">
        <f t="shared" si="0"/>
        <v>14198.916666666668</v>
      </c>
      <c r="Z12" s="22">
        <f t="shared" si="0"/>
        <v>840</v>
      </c>
      <c r="AA12" s="20">
        <f t="shared" si="1"/>
        <v>777373.83333333337</v>
      </c>
    </row>
    <row r="13" spans="3:27" ht="13.5" thickBot="1" x14ac:dyDescent="0.25">
      <c r="C13" s="17">
        <v>2026</v>
      </c>
      <c r="D13" s="22">
        <v>524107.33333333331</v>
      </c>
      <c r="E13" s="22">
        <v>68388.666666666672</v>
      </c>
      <c r="F13" s="22">
        <v>1570</v>
      </c>
      <c r="G13" s="22">
        <v>7473.5</v>
      </c>
      <c r="H13" s="22">
        <v>483</v>
      </c>
      <c r="I13" s="18">
        <v>0</v>
      </c>
      <c r="J13" s="20">
        <f t="shared" si="2"/>
        <v>602022.5</v>
      </c>
      <c r="L13" s="17">
        <v>2026</v>
      </c>
      <c r="M13" s="22">
        <v>110659.25</v>
      </c>
      <c r="N13" s="22">
        <v>16412.5</v>
      </c>
      <c r="O13" s="22">
        <v>468</v>
      </c>
      <c r="P13" s="22">
        <v>4828.916666666667</v>
      </c>
      <c r="Q13" s="22">
        <v>243</v>
      </c>
      <c r="R13" s="22">
        <v>0</v>
      </c>
      <c r="S13" s="20">
        <f>SUM(M13:R13)</f>
        <v>132611.66666666666</v>
      </c>
      <c r="U13" s="17">
        <f t="shared" si="5"/>
        <v>2024</v>
      </c>
      <c r="V13" s="22">
        <f t="shared" si="4"/>
        <v>670843.49999999988</v>
      </c>
      <c r="W13" s="22">
        <f t="shared" si="0"/>
        <v>92114.166666666672</v>
      </c>
      <c r="X13" s="22">
        <f t="shared" si="0"/>
        <v>2148</v>
      </c>
      <c r="Y13" s="22">
        <f t="shared" si="0"/>
        <v>14145.000000000002</v>
      </c>
      <c r="Z13" s="22">
        <f t="shared" si="0"/>
        <v>840</v>
      </c>
      <c r="AA13" s="20">
        <f t="shared" si="1"/>
        <v>780090.66666666651</v>
      </c>
    </row>
    <row r="14" spans="3:27" ht="15" thickBot="1" x14ac:dyDescent="0.25">
      <c r="C14" s="45" t="s">
        <v>42</v>
      </c>
      <c r="D14" s="46"/>
      <c r="E14" s="46"/>
      <c r="F14" s="46"/>
      <c r="G14" s="46"/>
      <c r="H14" s="46"/>
      <c r="I14" s="46"/>
      <c r="J14" s="47"/>
      <c r="L14" s="45" t="s">
        <v>42</v>
      </c>
      <c r="M14" s="46"/>
      <c r="N14" s="46"/>
      <c r="O14" s="46"/>
      <c r="P14" s="46"/>
      <c r="Q14" s="46"/>
      <c r="R14" s="46"/>
      <c r="S14" s="47"/>
      <c r="U14" s="45" t="s">
        <v>42</v>
      </c>
      <c r="V14" s="46"/>
      <c r="W14" s="46"/>
      <c r="X14" s="46"/>
      <c r="Y14" s="46"/>
      <c r="Z14" s="46"/>
      <c r="AA14" s="47"/>
    </row>
    <row r="15" spans="3:27" ht="13.5" thickBot="1" x14ac:dyDescent="0.25">
      <c r="C15" s="17" t="str">
        <f>C4&amp;"-"&amp;RIGHT(C13,2)</f>
        <v>2017-26</v>
      </c>
      <c r="D15" s="21">
        <f>(D13/D4)^(1/(COUNT(D5:D13)))-1</f>
        <v>5.0434208128096181E-3</v>
      </c>
      <c r="E15" s="21">
        <f t="shared" ref="E15:J15" si="6">(E13/E4)^(1/(COUNT(E5:E13)))-1</f>
        <v>3.6944756128780565E-3</v>
      </c>
      <c r="F15" s="21">
        <f t="shared" si="6"/>
        <v>0</v>
      </c>
      <c r="G15" s="21">
        <f t="shared" si="6"/>
        <v>-3.9868090682014801E-3</v>
      </c>
      <c r="H15" s="21">
        <f t="shared" si="6"/>
        <v>0</v>
      </c>
      <c r="I15" s="21">
        <v>0</v>
      </c>
      <c r="J15" s="21">
        <f t="shared" si="6"/>
        <v>4.7546187406792839E-3</v>
      </c>
      <c r="L15" s="17" t="str">
        <f>L4&amp;"-"&amp;RIGHT(L13,2)</f>
        <v>2017-26</v>
      </c>
      <c r="M15" s="21">
        <f>(M13/M4)^(1/(COUNT(M5:M13)))-1</f>
        <v>2.5193112339529922E-3</v>
      </c>
      <c r="N15" s="21">
        <f t="shared" ref="N15:Q15" si="7">(N13/N4)^(1/(COUNT(N5:N13)))-1</f>
        <v>4.796102863527274E-3</v>
      </c>
      <c r="O15" s="21">
        <f t="shared" si="7"/>
        <v>-3.6137899287560504E-3</v>
      </c>
      <c r="P15" s="21">
        <f t="shared" si="7"/>
        <v>-4.7260316230951505E-3</v>
      </c>
      <c r="Q15" s="21">
        <f t="shared" si="7"/>
        <v>4.582957836445356E-4</v>
      </c>
      <c r="R15" s="21">
        <v>0</v>
      </c>
      <c r="S15" s="21">
        <f t="shared" ref="S15" si="8">(S13/S4)^(1/(COUNT(S5:S13)))-1</f>
        <v>2.4981632395075781E-3</v>
      </c>
      <c r="U15" s="17" t="s">
        <v>45</v>
      </c>
      <c r="V15" s="40">
        <f>(V13/V4)^(1/(COUNT(V5:V13)))-1</f>
        <v>4.4198286524288477E-3</v>
      </c>
      <c r="W15" s="40">
        <f t="shared" ref="W15:Z15" si="9">(W13/W4)^(1/(COUNT(W5:W13)))-1</f>
        <v>3.6743457568932936E-3</v>
      </c>
      <c r="X15" s="21">
        <f t="shared" si="9"/>
        <v>-1.063363420937935E-3</v>
      </c>
      <c r="Y15" s="21">
        <f t="shared" si="9"/>
        <v>-3.7357302417575511E-3</v>
      </c>
      <c r="Z15" s="21">
        <f t="shared" si="9"/>
        <v>-1.5420202907234781E-4</v>
      </c>
      <c r="AA15" s="21">
        <f t="shared" ref="AA15" si="10">(AA13/AA4)^(1/(COUNT(AA5:AA13)))-1</f>
        <v>4.1571915604865506E-3</v>
      </c>
    </row>
    <row r="17" spans="3:28" ht="13.5" thickBot="1" x14ac:dyDescent="0.25"/>
    <row r="18" spans="3:28" ht="15" thickBot="1" x14ac:dyDescent="0.25">
      <c r="C18" s="45" t="s">
        <v>75</v>
      </c>
      <c r="D18" s="46"/>
      <c r="E18" s="46"/>
      <c r="F18" s="46"/>
      <c r="G18" s="46"/>
      <c r="H18" s="46"/>
      <c r="I18" s="46"/>
      <c r="J18" s="47"/>
      <c r="L18" s="45" t="s">
        <v>72</v>
      </c>
      <c r="M18" s="46"/>
      <c r="N18" s="46"/>
      <c r="O18" s="46"/>
      <c r="P18" s="46"/>
      <c r="Q18" s="46"/>
      <c r="R18" s="46"/>
      <c r="S18" s="47"/>
      <c r="U18" s="45" t="s">
        <v>82</v>
      </c>
      <c r="V18" s="46"/>
      <c r="W18" s="46"/>
      <c r="X18" s="46"/>
      <c r="Y18" s="46"/>
      <c r="Z18" s="46"/>
      <c r="AA18" s="46"/>
      <c r="AB18" s="47"/>
    </row>
    <row r="19" spans="3:28" ht="13.5" thickBot="1" x14ac:dyDescent="0.25">
      <c r="C19" s="17" t="s">
        <v>32</v>
      </c>
      <c r="D19" s="18" t="s">
        <v>36</v>
      </c>
      <c r="E19" s="18" t="s">
        <v>37</v>
      </c>
      <c r="F19" s="18" t="s">
        <v>38</v>
      </c>
      <c r="G19" s="18" t="s">
        <v>39</v>
      </c>
      <c r="H19" s="18" t="s">
        <v>40</v>
      </c>
      <c r="I19" s="18" t="s">
        <v>41</v>
      </c>
      <c r="J19" s="19" t="s">
        <v>33</v>
      </c>
      <c r="L19" s="17" t="s">
        <v>32</v>
      </c>
      <c r="M19" s="18" t="s">
        <v>36</v>
      </c>
      <c r="N19" s="18" t="s">
        <v>37</v>
      </c>
      <c r="O19" s="18" t="s">
        <v>38</v>
      </c>
      <c r="P19" s="18" t="s">
        <v>39</v>
      </c>
      <c r="Q19" s="18" t="s">
        <v>40</v>
      </c>
      <c r="R19" s="18" t="s">
        <v>41</v>
      </c>
      <c r="S19" s="19" t="s">
        <v>33</v>
      </c>
      <c r="U19" s="17" t="s">
        <v>32</v>
      </c>
      <c r="V19" s="18" t="s">
        <v>36</v>
      </c>
      <c r="W19" s="18" t="s">
        <v>37</v>
      </c>
      <c r="X19" s="18" t="s">
        <v>38</v>
      </c>
      <c r="Y19" s="18" t="s">
        <v>39</v>
      </c>
      <c r="Z19" s="18" t="s">
        <v>40</v>
      </c>
      <c r="AA19" s="18" t="s">
        <v>41</v>
      </c>
      <c r="AB19" s="19" t="s">
        <v>33</v>
      </c>
    </row>
    <row r="20" spans="3:28" ht="13.5" thickBot="1" x14ac:dyDescent="0.25">
      <c r="C20" s="17">
        <v>2017</v>
      </c>
      <c r="D20" s="22">
        <v>35650.5</v>
      </c>
      <c r="E20" s="22">
        <v>7246.333333333333</v>
      </c>
      <c r="F20" s="22">
        <v>115.16666666666667</v>
      </c>
      <c r="G20" s="22">
        <v>1843.25</v>
      </c>
      <c r="H20" s="22">
        <v>116.16666666666667</v>
      </c>
      <c r="I20" s="18">
        <v>0</v>
      </c>
      <c r="J20" s="20">
        <f t="shared" ref="J20:J29" si="11">SUM(D20:I20)</f>
        <v>44971.416666666664</v>
      </c>
      <c r="L20" s="17">
        <v>2017</v>
      </c>
      <c r="M20" s="22">
        <v>115425</v>
      </c>
      <c r="N20" s="22">
        <v>22909.916666666668</v>
      </c>
      <c r="O20" s="22">
        <v>2045.6666666666667</v>
      </c>
      <c r="P20" s="22">
        <v>760.08333333333337</v>
      </c>
      <c r="Q20" s="22">
        <v>327.33333333333331</v>
      </c>
      <c r="R20" s="18">
        <v>0</v>
      </c>
      <c r="S20" s="20">
        <f t="shared" ref="S20:S29" si="12">SUM(M20:R20)</f>
        <v>141468</v>
      </c>
      <c r="U20" s="17">
        <v>2015</v>
      </c>
      <c r="V20" s="22">
        <f>M20+M35+D35</f>
        <v>969243.58333333337</v>
      </c>
      <c r="W20" s="22">
        <f t="shared" ref="W20:AA29" si="13">N20+N35+E35</f>
        <v>117218.66666666666</v>
      </c>
      <c r="X20" s="22">
        <f t="shared" si="13"/>
        <v>7628.666666666667</v>
      </c>
      <c r="Y20" s="22">
        <f t="shared" si="13"/>
        <v>8940.0833333333321</v>
      </c>
      <c r="Z20" s="22">
        <f t="shared" si="13"/>
        <v>2638.3333333333335</v>
      </c>
      <c r="AA20" s="22">
        <f t="shared" si="13"/>
        <v>3</v>
      </c>
      <c r="AB20" s="20">
        <f t="shared" ref="AB20:AB29" si="14">SUM(V20:AA20)</f>
        <v>1105672.3333333333</v>
      </c>
    </row>
    <row r="21" spans="3:28" ht="13.5" thickBot="1" x14ac:dyDescent="0.25">
      <c r="C21" s="17">
        <v>2018</v>
      </c>
      <c r="D21" s="22">
        <v>35716.833333333336</v>
      </c>
      <c r="E21" s="22">
        <v>7255.25</v>
      </c>
      <c r="F21" s="22">
        <v>114</v>
      </c>
      <c r="G21" s="22">
        <v>1843.1666666666667</v>
      </c>
      <c r="H21" s="22">
        <v>116</v>
      </c>
      <c r="I21" s="18">
        <v>0</v>
      </c>
      <c r="J21" s="20">
        <f t="shared" si="11"/>
        <v>45045.25</v>
      </c>
      <c r="L21" s="17">
        <v>2018</v>
      </c>
      <c r="M21" s="22">
        <v>116207.41666666667</v>
      </c>
      <c r="N21" s="22">
        <v>22972.916666666668</v>
      </c>
      <c r="O21" s="22">
        <v>2045</v>
      </c>
      <c r="P21" s="22">
        <v>772.25</v>
      </c>
      <c r="Q21" s="22">
        <v>325.33333333333331</v>
      </c>
      <c r="R21" s="18">
        <v>0</v>
      </c>
      <c r="S21" s="20">
        <f t="shared" si="12"/>
        <v>142322.91666666669</v>
      </c>
      <c r="U21" s="17">
        <f>U20+1</f>
        <v>2016</v>
      </c>
      <c r="V21" s="22">
        <f t="shared" ref="V21:V29" si="15">M21+M36+D36</f>
        <v>983054.41666666674</v>
      </c>
      <c r="W21" s="22">
        <f t="shared" si="13"/>
        <v>118685.08333333334</v>
      </c>
      <c r="X21" s="22">
        <f t="shared" si="13"/>
        <v>7628</v>
      </c>
      <c r="Y21" s="22">
        <f t="shared" si="13"/>
        <v>9043.0833333333339</v>
      </c>
      <c r="Z21" s="22">
        <f t="shared" si="13"/>
        <v>2636.3333333333335</v>
      </c>
      <c r="AA21" s="22">
        <f t="shared" si="13"/>
        <v>3</v>
      </c>
      <c r="AB21" s="20">
        <f t="shared" si="14"/>
        <v>1121049.9166666665</v>
      </c>
    </row>
    <row r="22" spans="3:28" ht="13.5" thickBot="1" x14ac:dyDescent="0.25">
      <c r="C22" s="17">
        <v>2019</v>
      </c>
      <c r="D22" s="22">
        <v>35784.416666666664</v>
      </c>
      <c r="E22" s="22">
        <v>7265.916666666667</v>
      </c>
      <c r="F22" s="22">
        <v>113</v>
      </c>
      <c r="G22" s="22">
        <v>1842.75</v>
      </c>
      <c r="H22" s="22">
        <v>115.75</v>
      </c>
      <c r="I22" s="18">
        <v>0</v>
      </c>
      <c r="J22" s="20">
        <f t="shared" si="11"/>
        <v>45121.833333333328</v>
      </c>
      <c r="L22" s="17">
        <v>2019</v>
      </c>
      <c r="M22" s="22">
        <v>116925.08333333333</v>
      </c>
      <c r="N22" s="22">
        <v>23033.083333333332</v>
      </c>
      <c r="O22" s="22">
        <v>2045</v>
      </c>
      <c r="P22" s="22">
        <v>784.33333333333337</v>
      </c>
      <c r="Q22" s="22">
        <v>323.33333333333331</v>
      </c>
      <c r="R22" s="18">
        <v>0</v>
      </c>
      <c r="S22" s="20">
        <f t="shared" si="12"/>
        <v>143110.83333333334</v>
      </c>
      <c r="U22" s="17">
        <f t="shared" ref="U22:U29" si="16">U21+1</f>
        <v>2017</v>
      </c>
      <c r="V22" s="22">
        <f t="shared" si="15"/>
        <v>997011.25</v>
      </c>
      <c r="W22" s="22">
        <f t="shared" si="13"/>
        <v>120172.66666666666</v>
      </c>
      <c r="X22" s="22">
        <f t="shared" si="13"/>
        <v>7628</v>
      </c>
      <c r="Y22" s="22">
        <f t="shared" si="13"/>
        <v>9147.5</v>
      </c>
      <c r="Z22" s="22">
        <f t="shared" si="13"/>
        <v>2634.3333333333335</v>
      </c>
      <c r="AA22" s="22">
        <f t="shared" si="13"/>
        <v>3</v>
      </c>
      <c r="AB22" s="20">
        <f t="shared" si="14"/>
        <v>1136596.75</v>
      </c>
    </row>
    <row r="23" spans="3:28" ht="13.5" thickBot="1" x14ac:dyDescent="0.25">
      <c r="C23" s="17">
        <v>2020</v>
      </c>
      <c r="D23" s="22">
        <v>35841.083333333336</v>
      </c>
      <c r="E23" s="22">
        <v>7275.083333333333</v>
      </c>
      <c r="F23" s="22">
        <v>112.33333333333333</v>
      </c>
      <c r="G23" s="22">
        <v>1842.5833333333333</v>
      </c>
      <c r="H23" s="22">
        <v>115</v>
      </c>
      <c r="I23" s="18">
        <v>0</v>
      </c>
      <c r="J23" s="20">
        <f t="shared" si="11"/>
        <v>45186.083333333343</v>
      </c>
      <c r="L23" s="17">
        <v>2020</v>
      </c>
      <c r="M23" s="22">
        <v>117606.25</v>
      </c>
      <c r="N23" s="22">
        <v>23092.583333333332</v>
      </c>
      <c r="O23" s="22">
        <v>2044.8333333333333</v>
      </c>
      <c r="P23" s="22">
        <v>796.08333333333337</v>
      </c>
      <c r="Q23" s="22">
        <v>321.5</v>
      </c>
      <c r="R23" s="18">
        <v>0</v>
      </c>
      <c r="S23" s="20">
        <f t="shared" si="12"/>
        <v>143861.25000000003</v>
      </c>
      <c r="U23" s="17">
        <f t="shared" si="16"/>
        <v>2018</v>
      </c>
      <c r="V23" s="22">
        <f t="shared" si="15"/>
        <v>1011007</v>
      </c>
      <c r="W23" s="22">
        <f t="shared" si="13"/>
        <v>121668.33333333333</v>
      </c>
      <c r="X23" s="22">
        <f t="shared" si="13"/>
        <v>7627.833333333333</v>
      </c>
      <c r="Y23" s="22">
        <f t="shared" si="13"/>
        <v>9251.5833333333321</v>
      </c>
      <c r="Z23" s="22">
        <f t="shared" si="13"/>
        <v>2632.5</v>
      </c>
      <c r="AA23" s="22">
        <f t="shared" si="13"/>
        <v>3</v>
      </c>
      <c r="AB23" s="20">
        <f t="shared" si="14"/>
        <v>1152190.2499999998</v>
      </c>
    </row>
    <row r="24" spans="3:28" ht="13.5" thickBot="1" x14ac:dyDescent="0.25">
      <c r="C24" s="17">
        <v>2021</v>
      </c>
      <c r="D24" s="22">
        <v>35884.166666666664</v>
      </c>
      <c r="E24" s="22">
        <v>7282</v>
      </c>
      <c r="F24" s="22">
        <v>112</v>
      </c>
      <c r="G24" s="22">
        <v>1842.5833333333333</v>
      </c>
      <c r="H24" s="22">
        <v>115</v>
      </c>
      <c r="I24" s="18">
        <v>0</v>
      </c>
      <c r="J24" s="20">
        <f t="shared" si="11"/>
        <v>45235.75</v>
      </c>
      <c r="L24" s="17">
        <v>2021</v>
      </c>
      <c r="M24" s="22">
        <v>118268.66666666667</v>
      </c>
      <c r="N24" s="22">
        <v>23152.666666666668</v>
      </c>
      <c r="O24" s="22">
        <v>2044</v>
      </c>
      <c r="P24" s="22">
        <v>807.83333333333337</v>
      </c>
      <c r="Q24" s="22">
        <v>319.66666666666669</v>
      </c>
      <c r="R24" s="18">
        <v>0</v>
      </c>
      <c r="S24" s="20">
        <f t="shared" si="12"/>
        <v>144592.83333333334</v>
      </c>
      <c r="U24" s="17">
        <f t="shared" si="16"/>
        <v>2019</v>
      </c>
      <c r="V24" s="22">
        <f t="shared" si="15"/>
        <v>1025035.6666666667</v>
      </c>
      <c r="W24" s="22">
        <f t="shared" si="13"/>
        <v>123170.83333333333</v>
      </c>
      <c r="X24" s="22">
        <f t="shared" si="13"/>
        <v>7627</v>
      </c>
      <c r="Y24" s="22">
        <f t="shared" si="13"/>
        <v>9356.3333333333321</v>
      </c>
      <c r="Z24" s="22">
        <f t="shared" si="13"/>
        <v>2630.6666666666665</v>
      </c>
      <c r="AA24" s="22">
        <f t="shared" si="13"/>
        <v>3</v>
      </c>
      <c r="AB24" s="20">
        <f t="shared" si="14"/>
        <v>1167823.5</v>
      </c>
    </row>
    <row r="25" spans="3:28" ht="13.5" thickBot="1" x14ac:dyDescent="0.25">
      <c r="C25" s="17">
        <v>2022</v>
      </c>
      <c r="D25" s="22">
        <v>35929.5</v>
      </c>
      <c r="E25" s="22">
        <v>7289.083333333333</v>
      </c>
      <c r="F25" s="22">
        <v>111.08333333333333</v>
      </c>
      <c r="G25" s="22">
        <v>1842.5833333333333</v>
      </c>
      <c r="H25" s="22">
        <v>115</v>
      </c>
      <c r="I25" s="18">
        <v>0</v>
      </c>
      <c r="J25" s="20">
        <f t="shared" si="11"/>
        <v>45287.250000000007</v>
      </c>
      <c r="L25" s="17">
        <v>2022</v>
      </c>
      <c r="M25" s="22">
        <v>118915.08333333333</v>
      </c>
      <c r="N25" s="22">
        <v>23212.25</v>
      </c>
      <c r="O25" s="22">
        <v>2044</v>
      </c>
      <c r="P25" s="22">
        <v>819.08333333333337</v>
      </c>
      <c r="Q25" s="22">
        <v>317.75</v>
      </c>
      <c r="R25" s="18">
        <v>0</v>
      </c>
      <c r="S25" s="20">
        <f t="shared" si="12"/>
        <v>145308.16666666666</v>
      </c>
      <c r="U25" s="17">
        <f t="shared" si="16"/>
        <v>2020</v>
      </c>
      <c r="V25" s="22">
        <f t="shared" si="15"/>
        <v>1039099.3333333333</v>
      </c>
      <c r="W25" s="22">
        <f t="shared" si="13"/>
        <v>124678</v>
      </c>
      <c r="X25" s="22">
        <f t="shared" si="13"/>
        <v>7627</v>
      </c>
      <c r="Y25" s="22">
        <f t="shared" si="13"/>
        <v>9459.9166666666661</v>
      </c>
      <c r="Z25" s="22">
        <f t="shared" si="13"/>
        <v>2628.75</v>
      </c>
      <c r="AA25" s="22">
        <f t="shared" si="13"/>
        <v>3</v>
      </c>
      <c r="AB25" s="20">
        <f t="shared" si="14"/>
        <v>1183496</v>
      </c>
    </row>
    <row r="26" spans="3:28" ht="13.5" thickBot="1" x14ac:dyDescent="0.25">
      <c r="C26" s="17">
        <v>2023</v>
      </c>
      <c r="D26" s="22">
        <v>35974.583333333336</v>
      </c>
      <c r="E26" s="22">
        <v>7296.416666666667</v>
      </c>
      <c r="F26" s="22">
        <v>111</v>
      </c>
      <c r="G26" s="22">
        <v>1842.5833333333333</v>
      </c>
      <c r="H26" s="22">
        <v>114.58333333333333</v>
      </c>
      <c r="I26" s="18">
        <v>0</v>
      </c>
      <c r="J26" s="20">
        <f t="shared" si="11"/>
        <v>45339.166666666672</v>
      </c>
      <c r="L26" s="17">
        <v>2023</v>
      </c>
      <c r="M26" s="22">
        <v>119544.91666666667</v>
      </c>
      <c r="N26" s="22">
        <v>23270.75</v>
      </c>
      <c r="O26" s="22">
        <v>2044</v>
      </c>
      <c r="P26" s="22">
        <v>830.41666666666663</v>
      </c>
      <c r="Q26" s="22">
        <v>315.83333333333331</v>
      </c>
      <c r="R26" s="18">
        <v>0</v>
      </c>
      <c r="S26" s="20">
        <f t="shared" si="12"/>
        <v>146005.91666666669</v>
      </c>
      <c r="U26" s="17">
        <f t="shared" si="16"/>
        <v>2021</v>
      </c>
      <c r="V26" s="22">
        <f t="shared" si="15"/>
        <v>1053197.75</v>
      </c>
      <c r="W26" s="22">
        <f t="shared" si="13"/>
        <v>126188.91666666666</v>
      </c>
      <c r="X26" s="22">
        <f t="shared" si="13"/>
        <v>7627</v>
      </c>
      <c r="Y26" s="22">
        <f t="shared" si="13"/>
        <v>9564</v>
      </c>
      <c r="Z26" s="22">
        <f t="shared" si="13"/>
        <v>2626.8333333333335</v>
      </c>
      <c r="AA26" s="22">
        <f t="shared" si="13"/>
        <v>3</v>
      </c>
      <c r="AB26" s="20">
        <f t="shared" si="14"/>
        <v>1199207.5</v>
      </c>
    </row>
    <row r="27" spans="3:28" ht="13.5" thickBot="1" x14ac:dyDescent="0.25">
      <c r="C27" s="17">
        <v>2024</v>
      </c>
      <c r="D27" s="22">
        <v>36011.833333333336</v>
      </c>
      <c r="E27" s="22">
        <v>7302.333333333333</v>
      </c>
      <c r="F27" s="22">
        <v>111</v>
      </c>
      <c r="G27" s="22">
        <v>1842.5833333333333</v>
      </c>
      <c r="H27" s="22">
        <v>114</v>
      </c>
      <c r="I27" s="18">
        <v>0</v>
      </c>
      <c r="J27" s="20">
        <f t="shared" si="11"/>
        <v>45381.750000000007</v>
      </c>
      <c r="L27" s="17">
        <v>2024</v>
      </c>
      <c r="M27" s="22">
        <v>120160.41666666667</v>
      </c>
      <c r="N27" s="22">
        <v>23326.916666666668</v>
      </c>
      <c r="O27" s="22">
        <v>2043</v>
      </c>
      <c r="P27" s="22">
        <v>841.66666666666663</v>
      </c>
      <c r="Q27" s="22">
        <v>313.83333333333331</v>
      </c>
      <c r="R27" s="18">
        <v>0</v>
      </c>
      <c r="S27" s="20">
        <f t="shared" si="12"/>
        <v>146685.83333333334</v>
      </c>
      <c r="U27" s="17">
        <f t="shared" si="16"/>
        <v>2022</v>
      </c>
      <c r="V27" s="22">
        <f t="shared" si="15"/>
        <v>1067317.0833333333</v>
      </c>
      <c r="W27" s="22">
        <f t="shared" si="13"/>
        <v>127702</v>
      </c>
      <c r="X27" s="22">
        <f t="shared" si="13"/>
        <v>7626</v>
      </c>
      <c r="Y27" s="22">
        <f t="shared" si="13"/>
        <v>9667.75</v>
      </c>
      <c r="Z27" s="22">
        <f t="shared" si="13"/>
        <v>2624.8333333333335</v>
      </c>
      <c r="AA27" s="22">
        <f t="shared" si="13"/>
        <v>3</v>
      </c>
      <c r="AB27" s="20">
        <f t="shared" si="14"/>
        <v>1214940.6666666665</v>
      </c>
    </row>
    <row r="28" spans="3:28" ht="13.5" thickBot="1" x14ac:dyDescent="0.25">
      <c r="C28" s="17">
        <v>2025</v>
      </c>
      <c r="D28" s="22">
        <v>36044.083333333336</v>
      </c>
      <c r="E28" s="22">
        <v>7307.583333333333</v>
      </c>
      <c r="F28" s="22">
        <v>110</v>
      </c>
      <c r="G28" s="22">
        <v>1842.5833333333333</v>
      </c>
      <c r="H28" s="22">
        <v>114</v>
      </c>
      <c r="I28" s="18">
        <v>0</v>
      </c>
      <c r="J28" s="20">
        <f t="shared" si="11"/>
        <v>45418.250000000007</v>
      </c>
      <c r="L28" s="17">
        <v>2025</v>
      </c>
      <c r="M28" s="22">
        <v>120761.66666666667</v>
      </c>
      <c r="N28" s="22">
        <v>23380.083333333332</v>
      </c>
      <c r="O28" s="22">
        <v>2043</v>
      </c>
      <c r="P28" s="22">
        <v>852.75</v>
      </c>
      <c r="Q28" s="22">
        <v>311.83333333333331</v>
      </c>
      <c r="R28" s="18">
        <v>0</v>
      </c>
      <c r="S28" s="20">
        <f t="shared" si="12"/>
        <v>147349.33333333334</v>
      </c>
      <c r="U28" s="17">
        <f t="shared" si="16"/>
        <v>2023</v>
      </c>
      <c r="V28" s="22">
        <f t="shared" si="15"/>
        <v>1081448.5833333333</v>
      </c>
      <c r="W28" s="22">
        <f t="shared" si="13"/>
        <v>129216.25</v>
      </c>
      <c r="X28" s="22">
        <f t="shared" si="13"/>
        <v>7626</v>
      </c>
      <c r="Y28" s="22">
        <f t="shared" si="13"/>
        <v>9771.4166666666661</v>
      </c>
      <c r="Z28" s="22">
        <f t="shared" si="13"/>
        <v>2622.8333333333335</v>
      </c>
      <c r="AA28" s="22">
        <f t="shared" si="13"/>
        <v>3</v>
      </c>
      <c r="AB28" s="20">
        <f t="shared" si="14"/>
        <v>1230688.0833333333</v>
      </c>
    </row>
    <row r="29" spans="3:28" ht="13.5" thickBot="1" x14ac:dyDescent="0.25">
      <c r="C29" s="17">
        <v>2026</v>
      </c>
      <c r="D29" s="22">
        <v>36076.916666666664</v>
      </c>
      <c r="E29" s="22">
        <v>7313</v>
      </c>
      <c r="F29" s="22">
        <v>110</v>
      </c>
      <c r="G29" s="22">
        <v>1842.5833333333333</v>
      </c>
      <c r="H29" s="22">
        <v>114</v>
      </c>
      <c r="I29" s="18">
        <v>0</v>
      </c>
      <c r="J29" s="20">
        <f t="shared" si="11"/>
        <v>45456.5</v>
      </c>
      <c r="L29" s="17">
        <v>2026</v>
      </c>
      <c r="M29" s="22">
        <v>121357.66666666667</v>
      </c>
      <c r="N29" s="22">
        <v>23432.166666666668</v>
      </c>
      <c r="O29" s="22">
        <v>2043</v>
      </c>
      <c r="P29" s="22">
        <v>863.91666666666663</v>
      </c>
      <c r="Q29" s="22">
        <v>309.83333333333331</v>
      </c>
      <c r="R29" s="18">
        <v>0</v>
      </c>
      <c r="S29" s="20">
        <f t="shared" si="12"/>
        <v>148006.58333333334</v>
      </c>
      <c r="U29" s="17">
        <f t="shared" si="16"/>
        <v>2024</v>
      </c>
      <c r="V29" s="22">
        <f t="shared" si="15"/>
        <v>1095602.5</v>
      </c>
      <c r="W29" s="22">
        <f t="shared" si="13"/>
        <v>130733.66666666667</v>
      </c>
      <c r="X29" s="22">
        <f t="shared" si="13"/>
        <v>7626</v>
      </c>
      <c r="Y29" s="22">
        <f t="shared" si="13"/>
        <v>9875.3333333333339</v>
      </c>
      <c r="Z29" s="22">
        <f t="shared" si="13"/>
        <v>2620.8333333333335</v>
      </c>
      <c r="AA29" s="22">
        <f t="shared" si="13"/>
        <v>3</v>
      </c>
      <c r="AB29" s="20">
        <f t="shared" si="14"/>
        <v>1246461.3333333333</v>
      </c>
    </row>
    <row r="30" spans="3:28" ht="15" thickBot="1" x14ac:dyDescent="0.25">
      <c r="C30" s="45" t="s">
        <v>42</v>
      </c>
      <c r="D30" s="46"/>
      <c r="E30" s="46"/>
      <c r="F30" s="46"/>
      <c r="G30" s="46"/>
      <c r="H30" s="46"/>
      <c r="I30" s="46"/>
      <c r="J30" s="47"/>
      <c r="L30" s="45" t="s">
        <v>42</v>
      </c>
      <c r="M30" s="46"/>
      <c r="N30" s="46"/>
      <c r="O30" s="46"/>
      <c r="P30" s="46"/>
      <c r="Q30" s="46"/>
      <c r="R30" s="46"/>
      <c r="S30" s="47"/>
      <c r="U30" s="45" t="s">
        <v>42</v>
      </c>
      <c r="V30" s="46"/>
      <c r="W30" s="46"/>
      <c r="X30" s="46"/>
      <c r="Y30" s="46"/>
      <c r="Z30" s="46"/>
      <c r="AA30" s="46"/>
      <c r="AB30" s="47"/>
    </row>
    <row r="31" spans="3:28" ht="13.5" thickBot="1" x14ac:dyDescent="0.25">
      <c r="C31" s="17" t="str">
        <f>C20&amp;"-"&amp;RIGHT(C29,2)</f>
        <v>2017-26</v>
      </c>
      <c r="D31" s="21">
        <f>(D29/D20)^(1/(COUNT(D21:D29)))-1</f>
        <v>1.3219909823021236E-3</v>
      </c>
      <c r="E31" s="21">
        <f t="shared" ref="E31:H31" si="17">(E29/E20)^(1/(COUNT(E21:E29)))-1</f>
        <v>1.0180726046571387E-3</v>
      </c>
      <c r="F31" s="21">
        <f t="shared" si="17"/>
        <v>-5.0870158363894857E-3</v>
      </c>
      <c r="G31" s="21">
        <f t="shared" si="17"/>
        <v>-4.0193128412857604E-5</v>
      </c>
      <c r="H31" s="21">
        <f t="shared" si="17"/>
        <v>-2.0897570928190001E-3</v>
      </c>
      <c r="I31" s="21">
        <v>0</v>
      </c>
      <c r="J31" s="21">
        <f t="shared" ref="J31" si="18">(J29/J20)^(1/(COUNT(J21:J29)))-1</f>
        <v>1.1927910244591278E-3</v>
      </c>
      <c r="L31" s="17" t="str">
        <f>L20&amp;"-"&amp;RIGHT(L29,2)</f>
        <v>2017-26</v>
      </c>
      <c r="M31" s="21">
        <f>(M29/M20)^(1/(COUNT(M21:M29)))-1</f>
        <v>5.5845513399119806E-3</v>
      </c>
      <c r="N31" s="21">
        <f t="shared" ref="N31:Q31" si="19">(N29/N20)^(1/(COUNT(N21:N29)))-1</f>
        <v>2.5075679518700156E-3</v>
      </c>
      <c r="O31" s="21">
        <f t="shared" si="19"/>
        <v>-1.4492493107465254E-4</v>
      </c>
      <c r="P31" s="21">
        <f t="shared" si="19"/>
        <v>1.4329275661262963E-2</v>
      </c>
      <c r="Q31" s="21">
        <f t="shared" si="19"/>
        <v>-6.0863472672796348E-3</v>
      </c>
      <c r="R31" s="21">
        <v>0</v>
      </c>
      <c r="S31" s="21">
        <f t="shared" ref="S31" si="20">(S29/S20)^(1/(COUNT(S21:S29)))-1</f>
        <v>5.0329799577610856E-3</v>
      </c>
      <c r="U31" s="17" t="s">
        <v>45</v>
      </c>
      <c r="V31" s="21">
        <f>(V29/V20)^(1/(COUNT(V21:V29)))-1</f>
        <v>1.3709093188271959E-2</v>
      </c>
      <c r="W31" s="21">
        <f t="shared" ref="W31:Z31" si="21">(W29/W20)^(1/(COUNT(W21:W29)))-1</f>
        <v>1.2198360267635211E-2</v>
      </c>
      <c r="X31" s="21">
        <f t="shared" si="21"/>
        <v>-3.8845889039018644E-5</v>
      </c>
      <c r="Y31" s="21">
        <f t="shared" si="21"/>
        <v>1.1116349721520979E-2</v>
      </c>
      <c r="Z31" s="21">
        <f t="shared" si="21"/>
        <v>-7.3917903985287747E-4</v>
      </c>
      <c r="AA31" s="21">
        <v>0</v>
      </c>
      <c r="AB31" s="21">
        <f t="shared" ref="AB31" si="22">(AB29/AB20)^(1/(COUNT(AB21:AB29)))-1</f>
        <v>1.3406292149949817E-2</v>
      </c>
    </row>
    <row r="32" spans="3:28" ht="13.5" thickBot="1" x14ac:dyDescent="0.25"/>
    <row r="33" spans="3:19" ht="15" thickBot="1" x14ac:dyDescent="0.25">
      <c r="C33" s="45" t="s">
        <v>76</v>
      </c>
      <c r="D33" s="46"/>
      <c r="E33" s="46"/>
      <c r="F33" s="46"/>
      <c r="G33" s="46"/>
      <c r="H33" s="46"/>
      <c r="I33" s="46"/>
      <c r="J33" s="47"/>
      <c r="L33" s="45" t="s">
        <v>77</v>
      </c>
      <c r="M33" s="46"/>
      <c r="N33" s="46"/>
      <c r="O33" s="46"/>
      <c r="P33" s="46"/>
      <c r="Q33" s="46"/>
      <c r="R33" s="46"/>
      <c r="S33" s="47"/>
    </row>
    <row r="34" spans="3:19" ht="13.5" thickBot="1" x14ac:dyDescent="0.25">
      <c r="C34" s="17" t="s">
        <v>32</v>
      </c>
      <c r="D34" s="18" t="s">
        <v>36</v>
      </c>
      <c r="E34" s="18" t="s">
        <v>37</v>
      </c>
      <c r="F34" s="18" t="s">
        <v>38</v>
      </c>
      <c r="G34" s="18" t="s">
        <v>39</v>
      </c>
      <c r="H34" s="18" t="s">
        <v>40</v>
      </c>
      <c r="I34" s="18" t="s">
        <v>47</v>
      </c>
      <c r="J34" s="19" t="s">
        <v>33</v>
      </c>
      <c r="L34" s="17" t="s">
        <v>32</v>
      </c>
      <c r="M34" s="18" t="s">
        <v>36</v>
      </c>
      <c r="N34" s="18" t="s">
        <v>37</v>
      </c>
      <c r="O34" s="18" t="s">
        <v>38</v>
      </c>
      <c r="P34" s="18" t="s">
        <v>39</v>
      </c>
      <c r="Q34" s="18" t="s">
        <v>40</v>
      </c>
      <c r="R34" s="18" t="s">
        <v>41</v>
      </c>
      <c r="S34" s="19" t="s">
        <v>33</v>
      </c>
    </row>
    <row r="35" spans="3:19" ht="13.5" thickBot="1" x14ac:dyDescent="0.25">
      <c r="C35" s="17">
        <v>2017</v>
      </c>
      <c r="D35" s="22">
        <v>791014.33333333337</v>
      </c>
      <c r="E35" s="22">
        <v>85542.333333333328</v>
      </c>
      <c r="F35" s="22">
        <v>4971</v>
      </c>
      <c r="G35" s="22">
        <v>3197</v>
      </c>
      <c r="H35" s="22">
        <v>2195</v>
      </c>
      <c r="I35" s="22">
        <v>3</v>
      </c>
      <c r="J35" s="20">
        <f t="shared" ref="J35:J44" si="23">SUM(D35:I35)</f>
        <v>886922.66666666674</v>
      </c>
      <c r="L35" s="17">
        <v>2017</v>
      </c>
      <c r="M35" s="22">
        <v>62804.25</v>
      </c>
      <c r="N35" s="22">
        <v>8766.4166666666661</v>
      </c>
      <c r="O35" s="22">
        <v>612</v>
      </c>
      <c r="P35" s="22">
        <v>4983</v>
      </c>
      <c r="Q35" s="22">
        <v>116</v>
      </c>
      <c r="R35" s="18">
        <v>0</v>
      </c>
      <c r="S35" s="20">
        <f t="shared" ref="S35:S44" si="24">SUM(M35:R35)</f>
        <v>77281.666666666672</v>
      </c>
    </row>
    <row r="36" spans="3:19" ht="13.5" thickBot="1" x14ac:dyDescent="0.25">
      <c r="C36" s="17">
        <v>2018</v>
      </c>
      <c r="D36" s="22">
        <v>803090.33333333337</v>
      </c>
      <c r="E36" s="22">
        <v>86809.666666666672</v>
      </c>
      <c r="F36" s="22">
        <v>4971</v>
      </c>
      <c r="G36" s="22">
        <v>3260.4166666666665</v>
      </c>
      <c r="H36" s="22">
        <v>2195</v>
      </c>
      <c r="I36" s="22">
        <v>3</v>
      </c>
      <c r="J36" s="20">
        <f t="shared" si="23"/>
        <v>900329.41666666663</v>
      </c>
      <c r="L36" s="17">
        <v>2018</v>
      </c>
      <c r="M36" s="22">
        <v>63756.666666666664</v>
      </c>
      <c r="N36" s="22">
        <v>8902.5</v>
      </c>
      <c r="O36" s="22">
        <v>612</v>
      </c>
      <c r="P36" s="22">
        <v>5010.416666666667</v>
      </c>
      <c r="Q36" s="22">
        <v>116</v>
      </c>
      <c r="R36" s="18">
        <v>0</v>
      </c>
      <c r="S36" s="20">
        <f t="shared" si="24"/>
        <v>78397.583333333328</v>
      </c>
    </row>
    <row r="37" spans="3:19" ht="13.5" thickBot="1" x14ac:dyDescent="0.25">
      <c r="C37" s="17">
        <v>2019</v>
      </c>
      <c r="D37" s="22">
        <v>815347.16666666663</v>
      </c>
      <c r="E37" s="22">
        <v>88101.5</v>
      </c>
      <c r="F37" s="22">
        <v>4971</v>
      </c>
      <c r="G37" s="22">
        <v>3323.9166666666665</v>
      </c>
      <c r="H37" s="22">
        <v>2195</v>
      </c>
      <c r="I37" s="22">
        <v>3</v>
      </c>
      <c r="J37" s="20">
        <f t="shared" si="23"/>
        <v>913941.58333333326</v>
      </c>
      <c r="L37" s="17">
        <v>2019</v>
      </c>
      <c r="M37" s="22">
        <v>64739</v>
      </c>
      <c r="N37" s="22">
        <v>9038.0833333333339</v>
      </c>
      <c r="O37" s="22">
        <v>612</v>
      </c>
      <c r="P37" s="22">
        <v>5039.25</v>
      </c>
      <c r="Q37" s="22">
        <v>116</v>
      </c>
      <c r="R37" s="18">
        <v>0</v>
      </c>
      <c r="S37" s="20">
        <f t="shared" si="24"/>
        <v>79544.333333333328</v>
      </c>
    </row>
    <row r="38" spans="3:19" ht="13.5" thickBot="1" x14ac:dyDescent="0.25">
      <c r="C38" s="17">
        <v>2020</v>
      </c>
      <c r="D38" s="22">
        <v>827667.5</v>
      </c>
      <c r="E38" s="22">
        <v>89404</v>
      </c>
      <c r="F38" s="22">
        <v>4971</v>
      </c>
      <c r="G38" s="22">
        <v>3387.25</v>
      </c>
      <c r="H38" s="22">
        <v>2195</v>
      </c>
      <c r="I38" s="22">
        <v>3</v>
      </c>
      <c r="J38" s="20">
        <f t="shared" si="23"/>
        <v>927627.75</v>
      </c>
      <c r="L38" s="17">
        <v>2020</v>
      </c>
      <c r="M38" s="22">
        <v>65733.25</v>
      </c>
      <c r="N38" s="22">
        <v>9171.75</v>
      </c>
      <c r="O38" s="22">
        <v>612</v>
      </c>
      <c r="P38" s="22">
        <v>5068.25</v>
      </c>
      <c r="Q38" s="22">
        <v>116</v>
      </c>
      <c r="R38" s="18">
        <v>0</v>
      </c>
      <c r="S38" s="20">
        <f t="shared" si="24"/>
        <v>80701.25</v>
      </c>
    </row>
    <row r="39" spans="3:19" ht="13.5" thickBot="1" x14ac:dyDescent="0.25">
      <c r="C39" s="17">
        <v>2021</v>
      </c>
      <c r="D39" s="22">
        <v>840020.33333333337</v>
      </c>
      <c r="E39" s="22">
        <v>90713.833333333328</v>
      </c>
      <c r="F39" s="22">
        <v>4971</v>
      </c>
      <c r="G39" s="22">
        <v>3451</v>
      </c>
      <c r="H39" s="22">
        <v>2195</v>
      </c>
      <c r="I39" s="22">
        <v>3</v>
      </c>
      <c r="J39" s="20">
        <f t="shared" si="23"/>
        <v>941354.16666666674</v>
      </c>
      <c r="L39" s="17">
        <v>2021</v>
      </c>
      <c r="M39" s="22">
        <v>66746.666666666672</v>
      </c>
      <c r="N39" s="22">
        <v>9304.3333333333339</v>
      </c>
      <c r="O39" s="22">
        <v>612</v>
      </c>
      <c r="P39" s="22">
        <v>5097.5</v>
      </c>
      <c r="Q39" s="22">
        <v>116</v>
      </c>
      <c r="R39" s="18">
        <v>0</v>
      </c>
      <c r="S39" s="20">
        <f t="shared" si="24"/>
        <v>81876.5</v>
      </c>
    </row>
    <row r="40" spans="3:19" ht="13.5" thickBot="1" x14ac:dyDescent="0.25">
      <c r="C40" s="17">
        <v>2022</v>
      </c>
      <c r="D40" s="22">
        <v>852405</v>
      </c>
      <c r="E40" s="22">
        <v>92030.166666666672</v>
      </c>
      <c r="F40" s="22">
        <v>4971</v>
      </c>
      <c r="G40" s="22">
        <v>3514.25</v>
      </c>
      <c r="H40" s="22">
        <v>2195</v>
      </c>
      <c r="I40" s="22">
        <v>3</v>
      </c>
      <c r="J40" s="20">
        <f t="shared" si="23"/>
        <v>955118.41666666663</v>
      </c>
      <c r="L40" s="17">
        <v>2022</v>
      </c>
      <c r="M40" s="22">
        <v>67779.25</v>
      </c>
      <c r="N40" s="22">
        <v>9435.5833333333339</v>
      </c>
      <c r="O40" s="22">
        <v>612</v>
      </c>
      <c r="P40" s="22">
        <v>5126.583333333333</v>
      </c>
      <c r="Q40" s="22">
        <v>116</v>
      </c>
      <c r="R40" s="18">
        <v>0</v>
      </c>
      <c r="S40" s="20">
        <f t="shared" si="24"/>
        <v>83069.416666666657</v>
      </c>
    </row>
    <row r="41" spans="3:19" ht="13.5" thickBot="1" x14ac:dyDescent="0.25">
      <c r="C41" s="17">
        <v>2023</v>
      </c>
      <c r="D41" s="22">
        <v>864823.33333333337</v>
      </c>
      <c r="E41" s="22">
        <v>93352.75</v>
      </c>
      <c r="F41" s="22">
        <v>4971</v>
      </c>
      <c r="G41" s="22">
        <v>3577.75</v>
      </c>
      <c r="H41" s="22">
        <v>2195</v>
      </c>
      <c r="I41" s="22">
        <v>3</v>
      </c>
      <c r="J41" s="20">
        <f t="shared" si="23"/>
        <v>968922.83333333337</v>
      </c>
      <c r="L41" s="17">
        <v>2023</v>
      </c>
      <c r="M41" s="22">
        <v>68829.5</v>
      </c>
      <c r="N41" s="22">
        <v>9565.4166666666661</v>
      </c>
      <c r="O41" s="22">
        <v>612</v>
      </c>
      <c r="P41" s="22">
        <v>5155.833333333333</v>
      </c>
      <c r="Q41" s="22">
        <v>116</v>
      </c>
      <c r="R41" s="18">
        <v>0</v>
      </c>
      <c r="S41" s="20">
        <f t="shared" si="24"/>
        <v>84278.75</v>
      </c>
    </row>
    <row r="42" spans="3:19" ht="13.5" thickBot="1" x14ac:dyDescent="0.25">
      <c r="C42" s="17">
        <v>2024</v>
      </c>
      <c r="D42" s="22">
        <v>877278.25</v>
      </c>
      <c r="E42" s="22">
        <v>94681.5</v>
      </c>
      <c r="F42" s="22">
        <v>4971</v>
      </c>
      <c r="G42" s="22">
        <v>3641.0833333333335</v>
      </c>
      <c r="H42" s="22">
        <v>2195</v>
      </c>
      <c r="I42" s="22">
        <v>3</v>
      </c>
      <c r="J42" s="20">
        <f t="shared" si="23"/>
        <v>982769.83333333337</v>
      </c>
      <c r="L42" s="17">
        <v>2024</v>
      </c>
      <c r="M42" s="22">
        <v>69878.416666666672</v>
      </c>
      <c r="N42" s="22">
        <v>9693.5833333333339</v>
      </c>
      <c r="O42" s="22">
        <v>612</v>
      </c>
      <c r="P42" s="22">
        <v>5185</v>
      </c>
      <c r="Q42" s="22">
        <v>116</v>
      </c>
      <c r="R42" s="18">
        <v>0</v>
      </c>
      <c r="S42" s="20">
        <f t="shared" si="24"/>
        <v>85485</v>
      </c>
    </row>
    <row r="43" spans="3:19" ht="13.5" thickBot="1" x14ac:dyDescent="0.25">
      <c r="C43" s="17">
        <v>2025</v>
      </c>
      <c r="D43" s="22">
        <v>889772</v>
      </c>
      <c r="E43" s="22">
        <v>96016.333333333328</v>
      </c>
      <c r="F43" s="22">
        <v>4971</v>
      </c>
      <c r="G43" s="22">
        <v>3704.5833333333335</v>
      </c>
      <c r="H43" s="22">
        <v>2195</v>
      </c>
      <c r="I43" s="22">
        <v>3</v>
      </c>
      <c r="J43" s="20">
        <f t="shared" si="23"/>
        <v>996661.91666666674</v>
      </c>
      <c r="L43" s="17">
        <v>2025</v>
      </c>
      <c r="M43" s="22">
        <v>70914.916666666672</v>
      </c>
      <c r="N43" s="22">
        <v>9819.8333333333339</v>
      </c>
      <c r="O43" s="22">
        <v>612</v>
      </c>
      <c r="P43" s="22">
        <v>5214.083333333333</v>
      </c>
      <c r="Q43" s="22">
        <v>116</v>
      </c>
      <c r="R43" s="18">
        <v>0</v>
      </c>
      <c r="S43" s="20">
        <f t="shared" si="24"/>
        <v>86676.833333333328</v>
      </c>
    </row>
    <row r="44" spans="3:19" ht="13.5" thickBot="1" x14ac:dyDescent="0.25">
      <c r="C44" s="17">
        <v>2026</v>
      </c>
      <c r="D44" s="22">
        <v>902310.41666666663</v>
      </c>
      <c r="E44" s="22">
        <v>97357.666666666672</v>
      </c>
      <c r="F44" s="22">
        <v>4971</v>
      </c>
      <c r="G44" s="22">
        <v>3768.1666666666665</v>
      </c>
      <c r="H44" s="22">
        <v>2195</v>
      </c>
      <c r="I44" s="22">
        <v>3</v>
      </c>
      <c r="J44" s="20">
        <f t="shared" si="23"/>
        <v>1010605.2499999999</v>
      </c>
      <c r="L44" s="17">
        <v>2026</v>
      </c>
      <c r="M44" s="22">
        <v>71934.416666666672</v>
      </c>
      <c r="N44" s="22">
        <v>9943.8333333333339</v>
      </c>
      <c r="O44" s="22">
        <v>612</v>
      </c>
      <c r="P44" s="22">
        <v>5243.25</v>
      </c>
      <c r="Q44" s="22">
        <v>116</v>
      </c>
      <c r="R44" s="18">
        <v>0</v>
      </c>
      <c r="S44" s="20">
        <f t="shared" si="24"/>
        <v>87849.5</v>
      </c>
    </row>
    <row r="45" spans="3:19" ht="15" thickBot="1" x14ac:dyDescent="0.25">
      <c r="C45" s="45" t="s">
        <v>42</v>
      </c>
      <c r="D45" s="46"/>
      <c r="E45" s="46"/>
      <c r="F45" s="46"/>
      <c r="G45" s="46"/>
      <c r="H45" s="46"/>
      <c r="I45" s="46"/>
      <c r="J45" s="47"/>
      <c r="L45" s="45" t="s">
        <v>42</v>
      </c>
      <c r="M45" s="46"/>
      <c r="N45" s="46"/>
      <c r="O45" s="46"/>
      <c r="P45" s="46"/>
      <c r="Q45" s="46"/>
      <c r="R45" s="46"/>
      <c r="S45" s="47"/>
    </row>
    <row r="46" spans="3:19" ht="13.5" thickBot="1" x14ac:dyDescent="0.25">
      <c r="C46" s="17" t="str">
        <f>C35&amp;"-"&amp;RIGHT(C44,2)</f>
        <v>2017-26</v>
      </c>
      <c r="D46" s="21">
        <f>(D44/D35)^(1/(COUNT(D36:D44)))-1</f>
        <v>1.4734443409497811E-2</v>
      </c>
      <c r="E46" s="21">
        <f t="shared" ref="E46:J46" si="25">(E44/E35)^(1/(COUNT(E36:E44)))-1</f>
        <v>1.447939229749351E-2</v>
      </c>
      <c r="F46" s="21">
        <f t="shared" si="25"/>
        <v>0</v>
      </c>
      <c r="G46" s="21">
        <f t="shared" si="25"/>
        <v>1.8431774964821512E-2</v>
      </c>
      <c r="H46" s="21">
        <f t="shared" si="25"/>
        <v>0</v>
      </c>
      <c r="I46" s="21">
        <f t="shared" si="25"/>
        <v>0</v>
      </c>
      <c r="J46" s="21">
        <f t="shared" si="25"/>
        <v>1.4610921572115299E-2</v>
      </c>
      <c r="L46" s="17" t="str">
        <f>L35&amp;"-"&amp;RIGHT(L44,2)</f>
        <v>2017-26</v>
      </c>
      <c r="M46" s="21">
        <f>(M44/M35)^(1/(COUNT(M36:M44)))-1</f>
        <v>1.5195639294197427E-2</v>
      </c>
      <c r="N46" s="21">
        <f t="shared" ref="N46:Q46" si="26">(N44/N35)^(1/(COUNT(N36:N44)))-1</f>
        <v>1.4101215097747533E-2</v>
      </c>
      <c r="O46" s="21">
        <f t="shared" si="26"/>
        <v>0</v>
      </c>
      <c r="P46" s="21">
        <f t="shared" si="26"/>
        <v>5.672630533454015E-3</v>
      </c>
      <c r="Q46" s="21">
        <f t="shared" si="26"/>
        <v>0</v>
      </c>
      <c r="R46" s="21">
        <v>0</v>
      </c>
      <c r="S46" s="21">
        <f t="shared" ref="S46" si="27">(S44/S35)^(1/(COUNT(S36:S44)))-1</f>
        <v>1.4342814757879907E-2</v>
      </c>
    </row>
    <row r="48" spans="3:19" ht="13.5" thickBot="1" x14ac:dyDescent="0.25"/>
    <row r="49" spans="3:19" ht="15" thickBot="1" x14ac:dyDescent="0.25">
      <c r="C49" s="45" t="s">
        <v>78</v>
      </c>
      <c r="D49" s="46"/>
      <c r="E49" s="46"/>
      <c r="F49" s="46"/>
      <c r="G49" s="46"/>
      <c r="H49" s="46"/>
      <c r="I49" s="46"/>
      <c r="J49" s="47"/>
      <c r="L49" s="45" t="s">
        <v>46</v>
      </c>
      <c r="M49" s="46"/>
      <c r="N49" s="46"/>
      <c r="O49" s="46"/>
      <c r="P49" s="46"/>
      <c r="Q49" s="46"/>
      <c r="R49" s="46"/>
      <c r="S49" s="47"/>
    </row>
    <row r="50" spans="3:19" ht="13.5" thickBot="1" x14ac:dyDescent="0.25">
      <c r="C50" s="17" t="s">
        <v>32</v>
      </c>
      <c r="D50" s="18" t="s">
        <v>36</v>
      </c>
      <c r="E50" s="18" t="s">
        <v>37</v>
      </c>
      <c r="F50" s="18" t="s">
        <v>38</v>
      </c>
      <c r="G50" s="18" t="s">
        <v>39</v>
      </c>
      <c r="H50" s="18" t="s">
        <v>40</v>
      </c>
      <c r="I50" s="18" t="s">
        <v>47</v>
      </c>
      <c r="J50" s="19" t="s">
        <v>33</v>
      </c>
      <c r="L50" s="17" t="s">
        <v>32</v>
      </c>
      <c r="M50" s="18" t="s">
        <v>36</v>
      </c>
      <c r="N50" s="18" t="s">
        <v>37</v>
      </c>
      <c r="O50" s="18" t="s">
        <v>38</v>
      </c>
      <c r="P50" s="18" t="s">
        <v>39</v>
      </c>
      <c r="Q50" s="18" t="s">
        <v>40</v>
      </c>
      <c r="R50" s="18" t="s">
        <v>41</v>
      </c>
      <c r="S50" s="19" t="s">
        <v>33</v>
      </c>
    </row>
    <row r="51" spans="3:19" ht="13.5" thickBot="1" x14ac:dyDescent="0.25">
      <c r="C51" s="17">
        <v>2017</v>
      </c>
      <c r="D51" s="22">
        <v>1613982.25</v>
      </c>
      <c r="E51" s="22">
        <v>206341.91666666663</v>
      </c>
      <c r="F51" s="22">
        <v>9797.3333333333321</v>
      </c>
      <c r="G51" s="22">
        <v>23569.666666666664</v>
      </c>
      <c r="H51" s="22">
        <v>3479.5</v>
      </c>
      <c r="I51" s="22">
        <v>3</v>
      </c>
      <c r="J51" s="20">
        <v>1857173.6666666667</v>
      </c>
      <c r="L51" s="17">
        <f>IF(AVERAGE(C35,L35,C20,L20,L4,C4)=C51,C51,"ERROR")</f>
        <v>2017</v>
      </c>
      <c r="M51" s="26">
        <f>D51-D35-M35-M20-D20-D4-M4</f>
        <v>0</v>
      </c>
      <c r="N51" s="26">
        <f t="shared" ref="N51:R60" si="28">E51-E35-N35-N20-E20-E4-N4</f>
        <v>-4.3655745685100555E-11</v>
      </c>
      <c r="O51" s="26">
        <f t="shared" si="28"/>
        <v>-1.3642420526593924E-12</v>
      </c>
      <c r="P51" s="26">
        <f t="shared" si="28"/>
        <v>0</v>
      </c>
      <c r="Q51" s="26">
        <f t="shared" si="28"/>
        <v>0</v>
      </c>
      <c r="R51" s="26">
        <f t="shared" si="28"/>
        <v>0</v>
      </c>
      <c r="S51" s="26">
        <f t="shared" ref="S51:S60" si="29">SUM(M51:R51)</f>
        <v>-4.5019987737759948E-11</v>
      </c>
    </row>
    <row r="52" spans="3:19" ht="13.5" thickBot="1" x14ac:dyDescent="0.25">
      <c r="C52" s="17">
        <v>2018</v>
      </c>
      <c r="D52" s="22">
        <v>1630947.5000000002</v>
      </c>
      <c r="E52" s="22">
        <v>208169.33333333334</v>
      </c>
      <c r="F52" s="22">
        <v>9790.8333333333339</v>
      </c>
      <c r="G52" s="22">
        <v>23618.916666666668</v>
      </c>
      <c r="H52" s="22">
        <v>3478.3333333333335</v>
      </c>
      <c r="I52" s="22">
        <v>3</v>
      </c>
      <c r="J52" s="20">
        <v>1876007.9166666665</v>
      </c>
      <c r="L52" s="17">
        <f t="shared" ref="L52:L60" si="30">IF(AVERAGE(C36,L36,C21,L21,L5,C5)=C52,C52,"ERROR")</f>
        <v>2018</v>
      </c>
      <c r="M52" s="26">
        <f t="shared" ref="M52:M60" si="31">D52-D36-M36-M21-D21-D5-M5</f>
        <v>2.4738255888223648E-10</v>
      </c>
      <c r="N52" s="26">
        <f t="shared" si="28"/>
        <v>0</v>
      </c>
      <c r="O52" s="26">
        <f t="shared" si="28"/>
        <v>6.2527760746888816E-13</v>
      </c>
      <c r="P52" s="26">
        <f t="shared" si="28"/>
        <v>0</v>
      </c>
      <c r="Q52" s="26">
        <f t="shared" si="28"/>
        <v>2.2737367544323206E-13</v>
      </c>
      <c r="R52" s="26">
        <f t="shared" si="28"/>
        <v>0</v>
      </c>
      <c r="S52" s="26">
        <f t="shared" si="29"/>
        <v>2.482352101651486E-10</v>
      </c>
    </row>
    <row r="53" spans="3:19" ht="13.5" thickBot="1" x14ac:dyDescent="0.25">
      <c r="C53" s="17">
        <v>2019</v>
      </c>
      <c r="D53" s="22">
        <v>1648006.4999999998</v>
      </c>
      <c r="E53" s="22">
        <v>210024.33333333337</v>
      </c>
      <c r="F53" s="22">
        <v>9786.5</v>
      </c>
      <c r="G53" s="22">
        <v>23669.083333333332</v>
      </c>
      <c r="H53" s="22">
        <v>3476.0833333333335</v>
      </c>
      <c r="I53" s="22">
        <v>3</v>
      </c>
      <c r="J53" s="20">
        <v>1894965.5</v>
      </c>
      <c r="L53" s="17">
        <f t="shared" si="30"/>
        <v>2019</v>
      </c>
      <c r="M53" s="26">
        <f t="shared" si="31"/>
        <v>-1.7462298274040222E-10</v>
      </c>
      <c r="N53" s="26">
        <f t="shared" si="28"/>
        <v>4.9112713895738125E-11</v>
      </c>
      <c r="O53" s="26">
        <f t="shared" si="28"/>
        <v>0</v>
      </c>
      <c r="P53" s="26">
        <f t="shared" si="28"/>
        <v>0</v>
      </c>
      <c r="Q53" s="26">
        <f t="shared" si="28"/>
        <v>2.2737367544323206E-13</v>
      </c>
      <c r="R53" s="26">
        <f t="shared" si="28"/>
        <v>0</v>
      </c>
      <c r="S53" s="26">
        <f t="shared" si="29"/>
        <v>-1.2528289516922086E-10</v>
      </c>
    </row>
    <row r="54" spans="3:19" ht="13.5" thickBot="1" x14ac:dyDescent="0.25">
      <c r="C54" s="17">
        <v>2020</v>
      </c>
      <c r="D54" s="22">
        <v>1665089.8333333335</v>
      </c>
      <c r="E54" s="22">
        <v>211882.41666666666</v>
      </c>
      <c r="F54" s="22">
        <v>9783.3333333333339</v>
      </c>
      <c r="G54" s="22">
        <v>23718.999999999996</v>
      </c>
      <c r="H54" s="22">
        <v>3473.5</v>
      </c>
      <c r="I54" s="22">
        <v>3</v>
      </c>
      <c r="J54" s="20">
        <v>1913951.0833333335</v>
      </c>
      <c r="L54" s="17">
        <f t="shared" si="30"/>
        <v>2020</v>
      </c>
      <c r="M54" s="26">
        <f t="shared" si="31"/>
        <v>1.1641532182693481E-10</v>
      </c>
      <c r="N54" s="26">
        <f t="shared" si="28"/>
        <v>0</v>
      </c>
      <c r="O54" s="26">
        <f t="shared" si="28"/>
        <v>9.6633812063373625E-13</v>
      </c>
      <c r="P54" s="26">
        <f t="shared" si="28"/>
        <v>0</v>
      </c>
      <c r="Q54" s="26">
        <f t="shared" si="28"/>
        <v>0</v>
      </c>
      <c r="R54" s="26">
        <f t="shared" si="28"/>
        <v>0</v>
      </c>
      <c r="S54" s="26">
        <f t="shared" si="29"/>
        <v>1.1738165994756855E-10</v>
      </c>
    </row>
    <row r="55" spans="3:19" ht="13.5" thickBot="1" x14ac:dyDescent="0.25">
      <c r="C55" s="17">
        <v>2021</v>
      </c>
      <c r="D55" s="22">
        <v>1682215.166666667</v>
      </c>
      <c r="E55" s="22">
        <v>213740.25</v>
      </c>
      <c r="F55" s="22">
        <v>9780.5</v>
      </c>
      <c r="G55" s="22">
        <v>23770.083333333332</v>
      </c>
      <c r="H55" s="22">
        <v>3471.6666666666665</v>
      </c>
      <c r="I55" s="22">
        <v>3</v>
      </c>
      <c r="J55" s="20">
        <v>1932980.6666666667</v>
      </c>
      <c r="L55" s="17">
        <f t="shared" si="30"/>
        <v>2021</v>
      </c>
      <c r="M55" s="26">
        <f t="shared" si="31"/>
        <v>3.92901711165905E-10</v>
      </c>
      <c r="N55" s="26">
        <f t="shared" si="28"/>
        <v>0</v>
      </c>
      <c r="O55" s="26">
        <f t="shared" si="28"/>
        <v>0</v>
      </c>
      <c r="P55" s="26">
        <f t="shared" si="28"/>
        <v>0</v>
      </c>
      <c r="Q55" s="26">
        <f t="shared" si="28"/>
        <v>-2.2737367544323206E-13</v>
      </c>
      <c r="R55" s="26">
        <f t="shared" si="28"/>
        <v>0</v>
      </c>
      <c r="S55" s="26">
        <f t="shared" si="29"/>
        <v>3.9267433749046177E-10</v>
      </c>
    </row>
    <row r="56" spans="3:19" ht="13.5" thickBot="1" x14ac:dyDescent="0.25">
      <c r="C56" s="17">
        <v>2022</v>
      </c>
      <c r="D56" s="22">
        <v>1699279.5833333333</v>
      </c>
      <c r="E56" s="22">
        <v>215589.83333333334</v>
      </c>
      <c r="F56" s="22">
        <v>9778.4166666666661</v>
      </c>
      <c r="G56" s="22">
        <v>23820.083333333328</v>
      </c>
      <c r="H56" s="22">
        <v>3469.75</v>
      </c>
      <c r="I56" s="22">
        <v>3</v>
      </c>
      <c r="J56" s="20">
        <v>1951940.666666667</v>
      </c>
      <c r="L56" s="17">
        <f t="shared" si="30"/>
        <v>2022</v>
      </c>
      <c r="M56" s="26">
        <f t="shared" si="31"/>
        <v>0</v>
      </c>
      <c r="N56" s="26">
        <f t="shared" si="28"/>
        <v>0</v>
      </c>
      <c r="O56" s="26">
        <f t="shared" si="28"/>
        <v>-5.1159076974727213E-13</v>
      </c>
      <c r="P56" s="26">
        <f t="shared" si="28"/>
        <v>0</v>
      </c>
      <c r="Q56" s="26">
        <f t="shared" si="28"/>
        <v>0</v>
      </c>
      <c r="R56" s="26">
        <f t="shared" si="28"/>
        <v>0</v>
      </c>
      <c r="S56" s="26">
        <f t="shared" si="29"/>
        <v>-5.1159076974727213E-13</v>
      </c>
    </row>
    <row r="57" spans="3:19" ht="13.5" thickBot="1" x14ac:dyDescent="0.25">
      <c r="C57" s="17">
        <v>2023</v>
      </c>
      <c r="D57" s="22">
        <v>1716231.2500000002</v>
      </c>
      <c r="E57" s="22">
        <v>217426.66666666666</v>
      </c>
      <c r="F57" s="22">
        <v>9777.5</v>
      </c>
      <c r="G57" s="22">
        <v>23870.416666666664</v>
      </c>
      <c r="H57" s="22">
        <v>3467.416666666667</v>
      </c>
      <c r="I57" s="22">
        <v>3</v>
      </c>
      <c r="J57" s="20">
        <v>1970776.25</v>
      </c>
      <c r="L57" s="17">
        <f t="shared" si="30"/>
        <v>2023</v>
      </c>
      <c r="M57" s="26">
        <f t="shared" si="31"/>
        <v>2.1827872842550278E-10</v>
      </c>
      <c r="N57" s="26">
        <f t="shared" si="28"/>
        <v>-1.4551915228366852E-11</v>
      </c>
      <c r="O57" s="26">
        <f t="shared" si="28"/>
        <v>0</v>
      </c>
      <c r="P57" s="26">
        <f t="shared" si="28"/>
        <v>0</v>
      </c>
      <c r="Q57" s="26">
        <f t="shared" si="28"/>
        <v>3.4106051316484809E-13</v>
      </c>
      <c r="R57" s="26">
        <f t="shared" si="28"/>
        <v>0</v>
      </c>
      <c r="S57" s="26">
        <f t="shared" si="29"/>
        <v>2.0406787371030077E-10</v>
      </c>
    </row>
    <row r="58" spans="3:19" ht="13.5" thickBot="1" x14ac:dyDescent="0.25">
      <c r="C58" s="17">
        <v>2024</v>
      </c>
      <c r="D58" s="22">
        <v>1733066.2500000002</v>
      </c>
      <c r="E58" s="22">
        <v>219248.25</v>
      </c>
      <c r="F58" s="22">
        <v>9776</v>
      </c>
      <c r="G58" s="22">
        <v>23920.416666666668</v>
      </c>
      <c r="H58" s="22">
        <v>3464.8333333333335</v>
      </c>
      <c r="I58" s="22">
        <v>3</v>
      </c>
      <c r="J58" s="20">
        <v>1989478.7499999998</v>
      </c>
      <c r="L58" s="17">
        <f t="shared" si="30"/>
        <v>2024</v>
      </c>
      <c r="M58" s="26">
        <f t="shared" si="31"/>
        <v>2.7648638933897018E-10</v>
      </c>
      <c r="N58" s="26">
        <f t="shared" si="28"/>
        <v>0</v>
      </c>
      <c r="O58" s="26">
        <f t="shared" si="28"/>
        <v>0</v>
      </c>
      <c r="P58" s="26">
        <f t="shared" si="28"/>
        <v>0</v>
      </c>
      <c r="Q58" s="26">
        <f t="shared" si="28"/>
        <v>2.2737367544323206E-13</v>
      </c>
      <c r="R58" s="26">
        <f t="shared" si="28"/>
        <v>0</v>
      </c>
      <c r="S58" s="26">
        <f t="shared" si="29"/>
        <v>2.7671376301441342E-10</v>
      </c>
    </row>
    <row r="59" spans="3:19" ht="13.5" thickBot="1" x14ac:dyDescent="0.25">
      <c r="C59" s="17">
        <v>2025</v>
      </c>
      <c r="D59" s="22">
        <v>1749797.5833333335</v>
      </c>
      <c r="E59" s="22">
        <v>221053.58333333334</v>
      </c>
      <c r="F59" s="22">
        <v>9774.5833333333321</v>
      </c>
      <c r="G59" s="22">
        <v>23970.333333333332</v>
      </c>
      <c r="H59" s="22">
        <v>3462.8333333333335</v>
      </c>
      <c r="I59" s="22">
        <v>3</v>
      </c>
      <c r="J59" s="20">
        <v>2008061.9166666665</v>
      </c>
      <c r="L59" s="17">
        <f t="shared" si="30"/>
        <v>2025</v>
      </c>
      <c r="M59" s="26">
        <f t="shared" si="31"/>
        <v>2.1827872842550278E-10</v>
      </c>
      <c r="N59" s="26">
        <f t="shared" si="28"/>
        <v>2.3646862246096134E-11</v>
      </c>
      <c r="O59" s="26">
        <f t="shared" si="28"/>
        <v>-1.1937117960769683E-12</v>
      </c>
      <c r="P59" s="26">
        <f t="shared" si="28"/>
        <v>0</v>
      </c>
      <c r="Q59" s="26">
        <f t="shared" si="28"/>
        <v>2.2737367544323206E-13</v>
      </c>
      <c r="R59" s="26">
        <f t="shared" si="28"/>
        <v>0</v>
      </c>
      <c r="S59" s="26">
        <f t="shared" si="29"/>
        <v>2.4095925255096518E-10</v>
      </c>
    </row>
    <row r="60" spans="3:19" ht="13.5" thickBot="1" x14ac:dyDescent="0.25">
      <c r="C60" s="17">
        <v>2026</v>
      </c>
      <c r="D60" s="22">
        <v>1766446</v>
      </c>
      <c r="E60" s="22">
        <v>222847.83333333334</v>
      </c>
      <c r="F60" s="22">
        <v>9774</v>
      </c>
      <c r="G60" s="22">
        <v>24020.333333333336</v>
      </c>
      <c r="H60" s="22">
        <v>3460.8333333333335</v>
      </c>
      <c r="I60" s="22">
        <v>3</v>
      </c>
      <c r="J60" s="20">
        <v>2026551.9999999998</v>
      </c>
      <c r="L60" s="17">
        <f t="shared" si="30"/>
        <v>2026</v>
      </c>
      <c r="M60" s="26">
        <f t="shared" si="31"/>
        <v>1.7462298274040222E-10</v>
      </c>
      <c r="N60" s="26">
        <f t="shared" si="28"/>
        <v>0</v>
      </c>
      <c r="O60" s="26">
        <f t="shared" si="28"/>
        <v>0</v>
      </c>
      <c r="P60" s="26">
        <f t="shared" si="28"/>
        <v>0</v>
      </c>
      <c r="Q60" s="26">
        <f t="shared" si="28"/>
        <v>2.2737367544323206E-13</v>
      </c>
      <c r="R60" s="26">
        <f t="shared" si="28"/>
        <v>0</v>
      </c>
      <c r="S60" s="26">
        <f t="shared" si="29"/>
        <v>1.7485035641584545E-10</v>
      </c>
    </row>
    <row r="61" spans="3:19" ht="15" thickBot="1" x14ac:dyDescent="0.25">
      <c r="C61" s="45" t="s">
        <v>42</v>
      </c>
      <c r="D61" s="46"/>
      <c r="E61" s="46"/>
      <c r="F61" s="46"/>
      <c r="G61" s="46"/>
      <c r="H61" s="46"/>
      <c r="I61" s="46"/>
      <c r="J61" s="47"/>
    </row>
    <row r="62" spans="3:19" ht="13.5" thickBot="1" x14ac:dyDescent="0.25">
      <c r="C62" s="17" t="str">
        <f>C51&amp;"-"&amp;RIGHT(C60,2)</f>
        <v>2017-26</v>
      </c>
      <c r="D62" s="21">
        <f>(D60/D51)^(1/(COUNT(D52:D60)))-1</f>
        <v>1.0079913068930191E-2</v>
      </c>
      <c r="E62" s="21">
        <f t="shared" ref="E62:J62" si="32">(E60/E51)^(1/(COUNT(E52:E60)))-1</f>
        <v>8.5871705060334147E-3</v>
      </c>
      <c r="F62" s="21">
        <f t="shared" si="32"/>
        <v>-2.6490279113544624E-4</v>
      </c>
      <c r="G62" s="21">
        <f t="shared" si="32"/>
        <v>2.1066736256309948E-3</v>
      </c>
      <c r="H62" s="21">
        <f t="shared" si="32"/>
        <v>-5.9751002509089712E-4</v>
      </c>
      <c r="I62" s="21">
        <f t="shared" si="32"/>
        <v>0</v>
      </c>
      <c r="J62" s="21">
        <f t="shared" si="32"/>
        <v>9.7449568271330556E-3</v>
      </c>
    </row>
    <row r="65" spans="3:19" x14ac:dyDescent="0.2">
      <c r="C65" s="28" t="s">
        <v>88</v>
      </c>
    </row>
    <row r="66" spans="3:19" ht="13.5" thickBot="1" x14ac:dyDescent="0.25"/>
    <row r="67" spans="3:19" ht="15" thickBot="1" x14ac:dyDescent="0.25">
      <c r="C67" s="45" t="s">
        <v>93</v>
      </c>
      <c r="D67" s="46"/>
      <c r="E67" s="46"/>
      <c r="F67" s="46"/>
      <c r="G67" s="46"/>
      <c r="H67" s="46"/>
      <c r="I67" s="46"/>
      <c r="J67" s="47"/>
      <c r="L67" s="45" t="s">
        <v>94</v>
      </c>
      <c r="M67" s="46"/>
      <c r="N67" s="46"/>
      <c r="O67" s="46"/>
      <c r="P67" s="46"/>
      <c r="Q67" s="46"/>
      <c r="R67" s="46"/>
      <c r="S67" s="47"/>
    </row>
    <row r="68" spans="3:19" ht="13.5" thickBot="1" x14ac:dyDescent="0.25">
      <c r="C68" s="17" t="s">
        <v>32</v>
      </c>
      <c r="D68" s="18" t="s">
        <v>36</v>
      </c>
      <c r="E68" s="18" t="s">
        <v>37</v>
      </c>
      <c r="F68" s="18" t="s">
        <v>38</v>
      </c>
      <c r="G68" s="18" t="s">
        <v>39</v>
      </c>
      <c r="H68" s="18" t="s">
        <v>40</v>
      </c>
      <c r="I68" s="18" t="s">
        <v>47</v>
      </c>
      <c r="J68" s="19" t="s">
        <v>33</v>
      </c>
      <c r="L68" s="17" t="s">
        <v>32</v>
      </c>
      <c r="M68" s="18" t="s">
        <v>36</v>
      </c>
      <c r="N68" s="18" t="s">
        <v>37</v>
      </c>
      <c r="O68" s="18" t="s">
        <v>38</v>
      </c>
      <c r="P68" s="18" t="s">
        <v>39</v>
      </c>
      <c r="Q68" s="18" t="s">
        <v>40</v>
      </c>
      <c r="R68" s="18" t="s">
        <v>47</v>
      </c>
      <c r="S68" s="19" t="s">
        <v>33</v>
      </c>
    </row>
    <row r="69" spans="3:19" ht="13.5" thickBot="1" x14ac:dyDescent="0.25">
      <c r="C69" s="17">
        <f>IF(AVERAGE(C35,L35,L20)=C51,C51,"ERROR")</f>
        <v>2017</v>
      </c>
      <c r="D69" s="22">
        <f>D35+M35+M20</f>
        <v>969243.58333333337</v>
      </c>
      <c r="E69" s="22">
        <f t="shared" ref="E69:H69" si="33">E35+N35+N20</f>
        <v>117218.66666666667</v>
      </c>
      <c r="F69" s="22">
        <f t="shared" si="33"/>
        <v>7628.666666666667</v>
      </c>
      <c r="G69" s="22">
        <f t="shared" si="33"/>
        <v>8940.0833333333339</v>
      </c>
      <c r="H69" s="22">
        <f t="shared" si="33"/>
        <v>2638.3333333333335</v>
      </c>
      <c r="I69" s="22">
        <f>I35</f>
        <v>3</v>
      </c>
      <c r="J69" s="20">
        <f>SUM(D69:I69)</f>
        <v>1105672.3333333333</v>
      </c>
      <c r="L69" s="17">
        <f>IF(AVERAGE(L4,C4,C20)=C51,C51,"ERROR")</f>
        <v>2017</v>
      </c>
      <c r="M69" s="22">
        <f>D4+D20+M4</f>
        <v>644738.66666666674</v>
      </c>
      <c r="N69" s="22">
        <f t="shared" ref="N69:Q69" si="34">E4+E20+N4</f>
        <v>89123.25</v>
      </c>
      <c r="O69" s="22">
        <f t="shared" si="34"/>
        <v>2168.666666666667</v>
      </c>
      <c r="P69" s="22">
        <f t="shared" si="34"/>
        <v>14629.583333333332</v>
      </c>
      <c r="Q69" s="22">
        <f t="shared" si="34"/>
        <v>841.16666666666663</v>
      </c>
      <c r="R69" s="22">
        <v>0</v>
      </c>
      <c r="S69" s="20">
        <f>SUM(M69:Q69)</f>
        <v>751501.33333333337</v>
      </c>
    </row>
    <row r="70" spans="3:19" ht="13.5" thickBot="1" x14ac:dyDescent="0.25">
      <c r="C70" s="17">
        <f t="shared" ref="C70:C78" si="35">IF(AVERAGE(C36,L36,L21)=C52,C52,"ERROR")</f>
        <v>2018</v>
      </c>
      <c r="D70" s="22">
        <f t="shared" ref="D70:H70" si="36">D36+M36+M21</f>
        <v>983054.41666666663</v>
      </c>
      <c r="E70" s="22">
        <f t="shared" si="36"/>
        <v>118685.08333333334</v>
      </c>
      <c r="F70" s="22">
        <f t="shared" si="36"/>
        <v>7628</v>
      </c>
      <c r="G70" s="22">
        <f t="shared" si="36"/>
        <v>9043.0833333333339</v>
      </c>
      <c r="H70" s="22">
        <f t="shared" si="36"/>
        <v>2636.3333333333335</v>
      </c>
      <c r="I70" s="22">
        <f t="shared" ref="I70:I78" si="37">I36</f>
        <v>3</v>
      </c>
      <c r="J70" s="20">
        <f t="shared" ref="J70:J78" si="38">SUM(D70:I70)</f>
        <v>1121049.9166666665</v>
      </c>
      <c r="L70" s="17">
        <f t="shared" ref="L70:L78" si="39">IF(AVERAGE(L5,C5,C21)=C52,C52,"ERROR")</f>
        <v>2018</v>
      </c>
      <c r="M70" s="22">
        <f t="shared" ref="M70:Q70" si="40">D5+D21+M5</f>
        <v>647893.08333333326</v>
      </c>
      <c r="N70" s="22">
        <f t="shared" si="40"/>
        <v>89484.25</v>
      </c>
      <c r="O70" s="22">
        <f t="shared" si="40"/>
        <v>2162.8333333333335</v>
      </c>
      <c r="P70" s="22">
        <f t="shared" si="40"/>
        <v>14575.833333333334</v>
      </c>
      <c r="Q70" s="22">
        <f t="shared" si="40"/>
        <v>842</v>
      </c>
      <c r="R70" s="22">
        <v>0</v>
      </c>
      <c r="S70" s="20">
        <f t="shared" ref="S70:S78" si="41">SUM(M70:Q70)</f>
        <v>754958</v>
      </c>
    </row>
    <row r="71" spans="3:19" ht="13.5" thickBot="1" x14ac:dyDescent="0.25">
      <c r="C71" s="17">
        <f t="shared" si="35"/>
        <v>2019</v>
      </c>
      <c r="D71" s="22">
        <f t="shared" ref="D71:H71" si="42">D37+M37+M22</f>
        <v>997011.25</v>
      </c>
      <c r="E71" s="22">
        <f t="shared" si="42"/>
        <v>120172.66666666666</v>
      </c>
      <c r="F71" s="22">
        <f t="shared" si="42"/>
        <v>7628</v>
      </c>
      <c r="G71" s="22">
        <f t="shared" si="42"/>
        <v>9147.5</v>
      </c>
      <c r="H71" s="22">
        <f t="shared" si="42"/>
        <v>2634.3333333333335</v>
      </c>
      <c r="I71" s="22">
        <f t="shared" si="37"/>
        <v>3</v>
      </c>
      <c r="J71" s="20">
        <f t="shared" si="38"/>
        <v>1136596.75</v>
      </c>
      <c r="L71" s="17">
        <f t="shared" si="39"/>
        <v>2019</v>
      </c>
      <c r="M71" s="22">
        <f t="shared" ref="M71:Q71" si="43">D6+D22+M6</f>
        <v>650995.25</v>
      </c>
      <c r="N71" s="22">
        <f t="shared" si="43"/>
        <v>89851.666666666672</v>
      </c>
      <c r="O71" s="22">
        <f t="shared" si="43"/>
        <v>2158.5</v>
      </c>
      <c r="P71" s="22">
        <f t="shared" si="43"/>
        <v>14521.583333333332</v>
      </c>
      <c r="Q71" s="22">
        <f t="shared" si="43"/>
        <v>841.75</v>
      </c>
      <c r="R71" s="22">
        <v>0</v>
      </c>
      <c r="S71" s="20">
        <f t="shared" si="41"/>
        <v>758368.75</v>
      </c>
    </row>
    <row r="72" spans="3:19" ht="13.5" thickBot="1" x14ac:dyDescent="0.25">
      <c r="C72" s="17">
        <f t="shared" si="35"/>
        <v>2020</v>
      </c>
      <c r="D72" s="22">
        <f t="shared" ref="D72:H72" si="44">D38+M38+M23</f>
        <v>1011007</v>
      </c>
      <c r="E72" s="22">
        <f t="shared" si="44"/>
        <v>121668.33333333333</v>
      </c>
      <c r="F72" s="22">
        <f t="shared" si="44"/>
        <v>7627.833333333333</v>
      </c>
      <c r="G72" s="22">
        <f t="shared" si="44"/>
        <v>9251.5833333333339</v>
      </c>
      <c r="H72" s="22">
        <f t="shared" si="44"/>
        <v>2632.5</v>
      </c>
      <c r="I72" s="22">
        <f t="shared" si="37"/>
        <v>3</v>
      </c>
      <c r="J72" s="20">
        <f t="shared" si="38"/>
        <v>1152190.2499999998</v>
      </c>
      <c r="L72" s="17">
        <f t="shared" si="39"/>
        <v>2020</v>
      </c>
      <c r="M72" s="22">
        <f t="shared" ref="M72:Q72" si="45">D7+D23+M7</f>
        <v>654082.83333333337</v>
      </c>
      <c r="N72" s="22">
        <f t="shared" si="45"/>
        <v>90214.083333333328</v>
      </c>
      <c r="O72" s="22">
        <f t="shared" si="45"/>
        <v>2155.5</v>
      </c>
      <c r="P72" s="22">
        <f t="shared" si="45"/>
        <v>14467.416666666668</v>
      </c>
      <c r="Q72" s="22">
        <f t="shared" si="45"/>
        <v>841</v>
      </c>
      <c r="R72" s="22">
        <v>0</v>
      </c>
      <c r="S72" s="20">
        <f t="shared" si="41"/>
        <v>761760.83333333337</v>
      </c>
    </row>
    <row r="73" spans="3:19" ht="13.5" thickBot="1" x14ac:dyDescent="0.25">
      <c r="C73" s="17">
        <f t="shared" si="35"/>
        <v>2021</v>
      </c>
      <c r="D73" s="22">
        <f t="shared" ref="D73:H73" si="46">D39+M39+M24</f>
        <v>1025035.6666666666</v>
      </c>
      <c r="E73" s="22">
        <f t="shared" si="46"/>
        <v>123170.83333333333</v>
      </c>
      <c r="F73" s="22">
        <f t="shared" si="46"/>
        <v>7627</v>
      </c>
      <c r="G73" s="22">
        <f t="shared" si="46"/>
        <v>9356.3333333333339</v>
      </c>
      <c r="H73" s="22">
        <f t="shared" si="46"/>
        <v>2630.6666666666665</v>
      </c>
      <c r="I73" s="22">
        <f t="shared" si="37"/>
        <v>3</v>
      </c>
      <c r="J73" s="20">
        <f t="shared" si="38"/>
        <v>1167823.5</v>
      </c>
      <c r="L73" s="17">
        <f t="shared" si="39"/>
        <v>2021</v>
      </c>
      <c r="M73" s="22">
        <f t="shared" ref="M73:Q73" si="47">D8+D24+M8</f>
        <v>657179.5</v>
      </c>
      <c r="N73" s="22">
        <f t="shared" si="47"/>
        <v>90569.416666666657</v>
      </c>
      <c r="O73" s="22">
        <f t="shared" si="47"/>
        <v>2153.5</v>
      </c>
      <c r="P73" s="22">
        <f t="shared" si="47"/>
        <v>14413.75</v>
      </c>
      <c r="Q73" s="22">
        <f t="shared" si="47"/>
        <v>841</v>
      </c>
      <c r="R73" s="22">
        <v>0</v>
      </c>
      <c r="S73" s="20">
        <f t="shared" si="41"/>
        <v>765157.16666666663</v>
      </c>
    </row>
    <row r="74" spans="3:19" ht="13.5" thickBot="1" x14ac:dyDescent="0.25">
      <c r="C74" s="17">
        <f t="shared" si="35"/>
        <v>2022</v>
      </c>
      <c r="D74" s="22">
        <f t="shared" ref="D74:H74" si="48">D40+M40+M25</f>
        <v>1039099.3333333334</v>
      </c>
      <c r="E74" s="22">
        <f t="shared" si="48"/>
        <v>124678</v>
      </c>
      <c r="F74" s="22">
        <f t="shared" si="48"/>
        <v>7627</v>
      </c>
      <c r="G74" s="22">
        <f t="shared" si="48"/>
        <v>9459.9166666666661</v>
      </c>
      <c r="H74" s="22">
        <f t="shared" si="48"/>
        <v>2628.75</v>
      </c>
      <c r="I74" s="22">
        <f t="shared" si="37"/>
        <v>3</v>
      </c>
      <c r="J74" s="20">
        <f t="shared" si="38"/>
        <v>1183496.0000000002</v>
      </c>
      <c r="L74" s="17">
        <f t="shared" si="39"/>
        <v>2022</v>
      </c>
      <c r="M74" s="22">
        <f t="shared" ref="M74:Q74" si="49">D9+D25+M9</f>
        <v>660180.24999999988</v>
      </c>
      <c r="N74" s="22">
        <f t="shared" si="49"/>
        <v>90911.833333333328</v>
      </c>
      <c r="O74" s="22">
        <f t="shared" si="49"/>
        <v>2151.4166666666665</v>
      </c>
      <c r="P74" s="22">
        <f t="shared" si="49"/>
        <v>14360.166666666666</v>
      </c>
      <c r="Q74" s="22">
        <f t="shared" si="49"/>
        <v>841</v>
      </c>
      <c r="R74" s="22">
        <v>0</v>
      </c>
      <c r="S74" s="20">
        <f t="shared" si="41"/>
        <v>768444.66666666651</v>
      </c>
    </row>
    <row r="75" spans="3:19" ht="13.5" thickBot="1" x14ac:dyDescent="0.25">
      <c r="C75" s="17">
        <f t="shared" si="35"/>
        <v>2023</v>
      </c>
      <c r="D75" s="22">
        <f t="shared" ref="D75:H75" si="50">D41+M41+M26</f>
        <v>1053197.75</v>
      </c>
      <c r="E75" s="22">
        <f t="shared" si="50"/>
        <v>126188.91666666667</v>
      </c>
      <c r="F75" s="22">
        <f t="shared" si="50"/>
        <v>7627</v>
      </c>
      <c r="G75" s="22">
        <f t="shared" si="50"/>
        <v>9563.9999999999982</v>
      </c>
      <c r="H75" s="22">
        <f t="shared" si="50"/>
        <v>2626.8333333333335</v>
      </c>
      <c r="I75" s="22">
        <f t="shared" si="37"/>
        <v>3</v>
      </c>
      <c r="J75" s="20">
        <f t="shared" si="38"/>
        <v>1199207.5</v>
      </c>
      <c r="L75" s="17">
        <f t="shared" si="39"/>
        <v>2023</v>
      </c>
      <c r="M75" s="22">
        <f t="shared" ref="M75:Q75" si="51">D10+D26+M10</f>
        <v>663033.5</v>
      </c>
      <c r="N75" s="22">
        <f t="shared" si="51"/>
        <v>91237.75</v>
      </c>
      <c r="O75" s="22">
        <f t="shared" si="51"/>
        <v>2150.5</v>
      </c>
      <c r="P75" s="22">
        <f t="shared" si="51"/>
        <v>14306.416666666668</v>
      </c>
      <c r="Q75" s="22">
        <f t="shared" si="51"/>
        <v>840.58333333333337</v>
      </c>
      <c r="R75" s="22">
        <v>0</v>
      </c>
      <c r="S75" s="20">
        <f t="shared" si="41"/>
        <v>771568.75</v>
      </c>
    </row>
    <row r="76" spans="3:19" ht="13.5" thickBot="1" x14ac:dyDescent="0.25">
      <c r="C76" s="17">
        <f t="shared" si="35"/>
        <v>2024</v>
      </c>
      <c r="D76" s="22">
        <f t="shared" ref="D76:H76" si="52">D42+M42+M27</f>
        <v>1067317.0833333333</v>
      </c>
      <c r="E76" s="22">
        <f t="shared" si="52"/>
        <v>127702</v>
      </c>
      <c r="F76" s="22">
        <f t="shared" si="52"/>
        <v>7626</v>
      </c>
      <c r="G76" s="22">
        <f t="shared" si="52"/>
        <v>9667.75</v>
      </c>
      <c r="H76" s="22">
        <f t="shared" si="52"/>
        <v>2624.8333333333335</v>
      </c>
      <c r="I76" s="22">
        <f t="shared" si="37"/>
        <v>3</v>
      </c>
      <c r="J76" s="20">
        <f t="shared" si="38"/>
        <v>1214940.6666666665</v>
      </c>
      <c r="L76" s="17">
        <f t="shared" si="39"/>
        <v>2024</v>
      </c>
      <c r="M76" s="22">
        <f t="shared" ref="M76:Q76" si="53">D11+D27+M11</f>
        <v>665749.16666666674</v>
      </c>
      <c r="N76" s="22">
        <f t="shared" si="53"/>
        <v>91546.249999999985</v>
      </c>
      <c r="O76" s="22">
        <f t="shared" si="53"/>
        <v>2150</v>
      </c>
      <c r="P76" s="22">
        <f t="shared" si="53"/>
        <v>14252.666666666666</v>
      </c>
      <c r="Q76" s="22">
        <f t="shared" si="53"/>
        <v>840</v>
      </c>
      <c r="R76" s="22">
        <v>0</v>
      </c>
      <c r="S76" s="20">
        <f t="shared" si="41"/>
        <v>774538.08333333337</v>
      </c>
    </row>
    <row r="77" spans="3:19" ht="13.5" thickBot="1" x14ac:dyDescent="0.25">
      <c r="C77" s="17">
        <f t="shared" si="35"/>
        <v>2025</v>
      </c>
      <c r="D77" s="22">
        <f t="shared" ref="D77:H77" si="54">D43+M43+M28</f>
        <v>1081448.5833333333</v>
      </c>
      <c r="E77" s="22">
        <f t="shared" si="54"/>
        <v>129216.24999999999</v>
      </c>
      <c r="F77" s="22">
        <f t="shared" si="54"/>
        <v>7626</v>
      </c>
      <c r="G77" s="22">
        <f t="shared" si="54"/>
        <v>9771.4166666666661</v>
      </c>
      <c r="H77" s="22">
        <f t="shared" si="54"/>
        <v>2622.8333333333335</v>
      </c>
      <c r="I77" s="22">
        <f t="shared" si="37"/>
        <v>3</v>
      </c>
      <c r="J77" s="20">
        <f t="shared" si="38"/>
        <v>1230688.0833333333</v>
      </c>
      <c r="L77" s="17">
        <f t="shared" si="39"/>
        <v>2025</v>
      </c>
      <c r="M77" s="22">
        <f t="shared" ref="M77:Q77" si="55">D12+D28+M12</f>
        <v>668349</v>
      </c>
      <c r="N77" s="22">
        <f t="shared" si="55"/>
        <v>91837.333333333328</v>
      </c>
      <c r="O77" s="22">
        <f t="shared" si="55"/>
        <v>2148.5833333333335</v>
      </c>
      <c r="P77" s="22">
        <f t="shared" si="55"/>
        <v>14198.916666666668</v>
      </c>
      <c r="Q77" s="22">
        <f t="shared" si="55"/>
        <v>840</v>
      </c>
      <c r="R77" s="22">
        <v>0</v>
      </c>
      <c r="S77" s="20">
        <f t="shared" si="41"/>
        <v>777373.83333333337</v>
      </c>
    </row>
    <row r="78" spans="3:19" ht="13.5" thickBot="1" x14ac:dyDescent="0.25">
      <c r="C78" s="17">
        <f t="shared" si="35"/>
        <v>2026</v>
      </c>
      <c r="D78" s="22">
        <f t="shared" ref="D78:H78" si="56">D44+M44+M29</f>
        <v>1095602.5</v>
      </c>
      <c r="E78" s="22">
        <f t="shared" si="56"/>
        <v>130733.66666666667</v>
      </c>
      <c r="F78" s="22">
        <f t="shared" si="56"/>
        <v>7626</v>
      </c>
      <c r="G78" s="22">
        <f t="shared" si="56"/>
        <v>9875.3333333333321</v>
      </c>
      <c r="H78" s="22">
        <f t="shared" si="56"/>
        <v>2620.8333333333335</v>
      </c>
      <c r="I78" s="22">
        <f t="shared" si="37"/>
        <v>3</v>
      </c>
      <c r="J78" s="20">
        <f t="shared" si="38"/>
        <v>1246461.3333333333</v>
      </c>
      <c r="L78" s="17">
        <f t="shared" si="39"/>
        <v>2026</v>
      </c>
      <c r="M78" s="22">
        <f t="shared" ref="M78:Q78" si="57">D13+D29+M13</f>
        <v>670843.5</v>
      </c>
      <c r="N78" s="22">
        <f t="shared" si="57"/>
        <v>92114.166666666672</v>
      </c>
      <c r="O78" s="22">
        <f t="shared" si="57"/>
        <v>2148</v>
      </c>
      <c r="P78" s="22">
        <f t="shared" si="57"/>
        <v>14145</v>
      </c>
      <c r="Q78" s="22">
        <f t="shared" si="57"/>
        <v>840</v>
      </c>
      <c r="R78" s="22">
        <v>0</v>
      </c>
      <c r="S78" s="20">
        <f t="shared" si="41"/>
        <v>780090.66666666663</v>
      </c>
    </row>
    <row r="79" spans="3:19" ht="15" thickBot="1" x14ac:dyDescent="0.25">
      <c r="C79" s="45" t="s">
        <v>42</v>
      </c>
      <c r="D79" s="46"/>
      <c r="E79" s="46"/>
      <c r="F79" s="46"/>
      <c r="G79" s="46"/>
      <c r="H79" s="46"/>
      <c r="I79" s="46"/>
      <c r="J79" s="47"/>
      <c r="L79" s="45" t="s">
        <v>42</v>
      </c>
      <c r="M79" s="46"/>
      <c r="N79" s="46"/>
      <c r="O79" s="46"/>
      <c r="P79" s="46"/>
      <c r="Q79" s="46"/>
      <c r="R79" s="46"/>
      <c r="S79" s="47"/>
    </row>
    <row r="80" spans="3:19" ht="13.5" thickBot="1" x14ac:dyDescent="0.25">
      <c r="C80" s="17" t="str">
        <f>C69&amp;"-"&amp;RIGHT(C78,2)</f>
        <v>2017-26</v>
      </c>
      <c r="D80" s="21">
        <f>(D78/D69)^(1/(COUNT(D70:D78)))-1</f>
        <v>1.3709093188271959E-2</v>
      </c>
      <c r="E80" s="21">
        <f t="shared" ref="E80:J80" si="58">(E78/E69)^(1/(COUNT(E70:E78)))-1</f>
        <v>1.2198360267635211E-2</v>
      </c>
      <c r="F80" s="21">
        <f t="shared" si="58"/>
        <v>-3.8845889039018644E-5</v>
      </c>
      <c r="G80" s="21">
        <f t="shared" si="58"/>
        <v>1.1116349721520979E-2</v>
      </c>
      <c r="H80" s="21">
        <f t="shared" si="58"/>
        <v>-7.3917903985287747E-4</v>
      </c>
      <c r="I80" s="21">
        <f t="shared" si="58"/>
        <v>0</v>
      </c>
      <c r="J80" s="21">
        <f t="shared" si="58"/>
        <v>1.3406292149949817E-2</v>
      </c>
      <c r="L80" s="17" t="str">
        <f>L69&amp;"-"&amp;RIGHT(L78,2)</f>
        <v>2017-26</v>
      </c>
      <c r="M80" s="21">
        <f>(M78/M69)^(1/(COUNT(M70:M78)))-1</f>
        <v>4.4198286524288477E-3</v>
      </c>
      <c r="N80" s="21">
        <f t="shared" ref="N80:S80" si="59">(N78/N69)^(1/(COUNT(N70:N78)))-1</f>
        <v>3.6743457568932936E-3</v>
      </c>
      <c r="O80" s="21">
        <f t="shared" si="59"/>
        <v>-1.063363420938046E-3</v>
      </c>
      <c r="P80" s="21">
        <f t="shared" si="59"/>
        <v>-3.7357302417575511E-3</v>
      </c>
      <c r="Q80" s="21">
        <f t="shared" si="59"/>
        <v>-1.5420202907234781E-4</v>
      </c>
      <c r="R80" s="21" t="e">
        <f t="shared" si="59"/>
        <v>#DIV/0!</v>
      </c>
      <c r="S80" s="21">
        <f t="shared" si="59"/>
        <v>4.1571915604865506E-3</v>
      </c>
    </row>
    <row r="82" spans="12:19" ht="13.5" thickBot="1" x14ac:dyDescent="0.25"/>
    <row r="83" spans="12:19" ht="15" thickBot="1" x14ac:dyDescent="0.25">
      <c r="L83" s="45" t="s">
        <v>46</v>
      </c>
      <c r="M83" s="46"/>
      <c r="N83" s="46"/>
      <c r="O83" s="46"/>
      <c r="P83" s="46"/>
      <c r="Q83" s="46"/>
      <c r="R83" s="46"/>
      <c r="S83" s="47"/>
    </row>
    <row r="84" spans="12:19" ht="13.5" thickBot="1" x14ac:dyDescent="0.25">
      <c r="L84" s="17" t="s">
        <v>32</v>
      </c>
      <c r="M84" s="18" t="s">
        <v>36</v>
      </c>
      <c r="N84" s="18" t="s">
        <v>37</v>
      </c>
      <c r="O84" s="18" t="s">
        <v>38</v>
      </c>
      <c r="P84" s="18" t="s">
        <v>39</v>
      </c>
      <c r="Q84" s="18" t="s">
        <v>40</v>
      </c>
      <c r="R84" s="18" t="s">
        <v>41</v>
      </c>
      <c r="S84" s="19" t="s">
        <v>33</v>
      </c>
    </row>
    <row r="85" spans="12:19" ht="13.5" thickBot="1" x14ac:dyDescent="0.25">
      <c r="L85" s="17">
        <f>IF(AVERAGE(L69,C69)=C51,C51,"ERROR")</f>
        <v>2017</v>
      </c>
      <c r="M85" s="26">
        <f>D51-D69-M69</f>
        <v>0</v>
      </c>
      <c r="N85" s="26">
        <f t="shared" ref="N85:R85" si="60">E51-E69-N69</f>
        <v>0</v>
      </c>
      <c r="O85" s="26">
        <f t="shared" si="60"/>
        <v>0</v>
      </c>
      <c r="P85" s="26">
        <f t="shared" si="60"/>
        <v>0</v>
      </c>
      <c r="Q85" s="26">
        <f t="shared" si="60"/>
        <v>0</v>
      </c>
      <c r="R85" s="26">
        <f t="shared" si="60"/>
        <v>0</v>
      </c>
      <c r="S85" s="26">
        <f t="shared" ref="S85:S94" si="61">SUM(M85:R85)</f>
        <v>0</v>
      </c>
    </row>
    <row r="86" spans="12:19" ht="13.5" thickBot="1" x14ac:dyDescent="0.25">
      <c r="L86" s="17">
        <f t="shared" ref="L86:L94" si="62">IF(AVERAGE(L70,C70)=C52,C52,"ERROR")</f>
        <v>2018</v>
      </c>
      <c r="M86" s="26">
        <f t="shared" ref="M86:R86" si="63">D52-D70-M70</f>
        <v>0</v>
      </c>
      <c r="N86" s="26">
        <f t="shared" si="63"/>
        <v>0</v>
      </c>
      <c r="O86" s="26">
        <f t="shared" si="63"/>
        <v>0</v>
      </c>
      <c r="P86" s="26">
        <f t="shared" si="63"/>
        <v>0</v>
      </c>
      <c r="Q86" s="26">
        <f t="shared" si="63"/>
        <v>0</v>
      </c>
      <c r="R86" s="26">
        <f t="shared" si="63"/>
        <v>0</v>
      </c>
      <c r="S86" s="26">
        <f t="shared" si="61"/>
        <v>0</v>
      </c>
    </row>
    <row r="87" spans="12:19" ht="13.5" thickBot="1" x14ac:dyDescent="0.25">
      <c r="L87" s="17">
        <f t="shared" si="62"/>
        <v>2019</v>
      </c>
      <c r="M87" s="26">
        <f t="shared" ref="M87:R87" si="64">D53-D71-M71</f>
        <v>0</v>
      </c>
      <c r="N87" s="26">
        <f t="shared" si="64"/>
        <v>0</v>
      </c>
      <c r="O87" s="26">
        <f t="shared" si="64"/>
        <v>0</v>
      </c>
      <c r="P87" s="26">
        <f t="shared" si="64"/>
        <v>0</v>
      </c>
      <c r="Q87" s="26">
        <f t="shared" si="64"/>
        <v>0</v>
      </c>
      <c r="R87" s="26">
        <f t="shared" si="64"/>
        <v>0</v>
      </c>
      <c r="S87" s="26">
        <f t="shared" si="61"/>
        <v>0</v>
      </c>
    </row>
    <row r="88" spans="12:19" ht="13.5" thickBot="1" x14ac:dyDescent="0.25">
      <c r="L88" s="17">
        <f t="shared" si="62"/>
        <v>2020</v>
      </c>
      <c r="M88" s="26">
        <f t="shared" ref="M88:R88" si="65">D54-D72-M72</f>
        <v>0</v>
      </c>
      <c r="N88" s="26">
        <f t="shared" si="65"/>
        <v>0</v>
      </c>
      <c r="O88" s="26">
        <f t="shared" si="65"/>
        <v>0</v>
      </c>
      <c r="P88" s="26">
        <f t="shared" si="65"/>
        <v>0</v>
      </c>
      <c r="Q88" s="26">
        <f t="shared" si="65"/>
        <v>0</v>
      </c>
      <c r="R88" s="26">
        <f t="shared" si="65"/>
        <v>0</v>
      </c>
      <c r="S88" s="26">
        <f t="shared" si="61"/>
        <v>0</v>
      </c>
    </row>
    <row r="89" spans="12:19" ht="13.5" thickBot="1" x14ac:dyDescent="0.25">
      <c r="L89" s="17">
        <f t="shared" si="62"/>
        <v>2021</v>
      </c>
      <c r="M89" s="26">
        <f t="shared" ref="M89:R89" si="66">D55-D73-M73</f>
        <v>0</v>
      </c>
      <c r="N89" s="26">
        <f t="shared" si="66"/>
        <v>0</v>
      </c>
      <c r="O89" s="26">
        <f t="shared" si="66"/>
        <v>0</v>
      </c>
      <c r="P89" s="26">
        <f t="shared" si="66"/>
        <v>0</v>
      </c>
      <c r="Q89" s="26">
        <f t="shared" si="66"/>
        <v>0</v>
      </c>
      <c r="R89" s="26">
        <f t="shared" si="66"/>
        <v>0</v>
      </c>
      <c r="S89" s="26">
        <f t="shared" si="61"/>
        <v>0</v>
      </c>
    </row>
    <row r="90" spans="12:19" ht="13.5" thickBot="1" x14ac:dyDescent="0.25">
      <c r="L90" s="17">
        <f t="shared" si="62"/>
        <v>2022</v>
      </c>
      <c r="M90" s="26">
        <f t="shared" ref="M90:R90" si="67">D56-D74-M74</f>
        <v>0</v>
      </c>
      <c r="N90" s="26">
        <f t="shared" si="67"/>
        <v>0</v>
      </c>
      <c r="O90" s="26">
        <f t="shared" si="67"/>
        <v>0</v>
      </c>
      <c r="P90" s="26">
        <f t="shared" si="67"/>
        <v>0</v>
      </c>
      <c r="Q90" s="26">
        <f t="shared" si="67"/>
        <v>0</v>
      </c>
      <c r="R90" s="26">
        <f t="shared" si="67"/>
        <v>0</v>
      </c>
      <c r="S90" s="26">
        <f t="shared" si="61"/>
        <v>0</v>
      </c>
    </row>
    <row r="91" spans="12:19" ht="13.5" thickBot="1" x14ac:dyDescent="0.25">
      <c r="L91" s="17">
        <f t="shared" si="62"/>
        <v>2023</v>
      </c>
      <c r="M91" s="26">
        <f t="shared" ref="M91:R91" si="68">D57-D75-M75</f>
        <v>0</v>
      </c>
      <c r="N91" s="26">
        <f t="shared" si="68"/>
        <v>0</v>
      </c>
      <c r="O91" s="26">
        <f t="shared" si="68"/>
        <v>0</v>
      </c>
      <c r="P91" s="26">
        <f t="shared" si="68"/>
        <v>0</v>
      </c>
      <c r="Q91" s="26">
        <f t="shared" si="68"/>
        <v>0</v>
      </c>
      <c r="R91" s="26">
        <f t="shared" si="68"/>
        <v>0</v>
      </c>
      <c r="S91" s="26">
        <f t="shared" si="61"/>
        <v>0</v>
      </c>
    </row>
    <row r="92" spans="12:19" ht="13.5" thickBot="1" x14ac:dyDescent="0.25">
      <c r="L92" s="17">
        <f t="shared" si="62"/>
        <v>2024</v>
      </c>
      <c r="M92" s="26">
        <f t="shared" ref="M92:R92" si="69">D58-D76-M76</f>
        <v>0</v>
      </c>
      <c r="N92" s="26">
        <f t="shared" si="69"/>
        <v>0</v>
      </c>
      <c r="O92" s="26">
        <f t="shared" si="69"/>
        <v>0</v>
      </c>
      <c r="P92" s="26">
        <f t="shared" si="69"/>
        <v>0</v>
      </c>
      <c r="Q92" s="26">
        <f t="shared" si="69"/>
        <v>0</v>
      </c>
      <c r="R92" s="26">
        <f t="shared" si="69"/>
        <v>0</v>
      </c>
      <c r="S92" s="26">
        <f t="shared" si="61"/>
        <v>0</v>
      </c>
    </row>
    <row r="93" spans="12:19" ht="13.5" thickBot="1" x14ac:dyDescent="0.25">
      <c r="L93" s="17">
        <f t="shared" si="62"/>
        <v>2025</v>
      </c>
      <c r="M93" s="26">
        <f t="shared" ref="M93:R93" si="70">D59-D77-M77</f>
        <v>0</v>
      </c>
      <c r="N93" s="26">
        <f t="shared" si="70"/>
        <v>0</v>
      </c>
      <c r="O93" s="26">
        <f t="shared" si="70"/>
        <v>0</v>
      </c>
      <c r="P93" s="26">
        <f t="shared" si="70"/>
        <v>0</v>
      </c>
      <c r="Q93" s="26">
        <f t="shared" si="70"/>
        <v>0</v>
      </c>
      <c r="R93" s="26">
        <f t="shared" si="70"/>
        <v>0</v>
      </c>
      <c r="S93" s="26">
        <f t="shared" si="61"/>
        <v>0</v>
      </c>
    </row>
    <row r="94" spans="12:19" ht="13.5" thickBot="1" x14ac:dyDescent="0.25">
      <c r="L94" s="17">
        <f t="shared" si="62"/>
        <v>2026</v>
      </c>
      <c r="M94" s="26">
        <f t="shared" ref="M94:R94" si="71">D60-D78-M78</f>
        <v>0</v>
      </c>
      <c r="N94" s="26">
        <f t="shared" si="71"/>
        <v>0</v>
      </c>
      <c r="O94" s="26">
        <f t="shared" si="71"/>
        <v>0</v>
      </c>
      <c r="P94" s="26">
        <f t="shared" si="71"/>
        <v>0</v>
      </c>
      <c r="Q94" s="26">
        <f t="shared" si="71"/>
        <v>0</v>
      </c>
      <c r="R94" s="26">
        <f t="shared" si="71"/>
        <v>0</v>
      </c>
      <c r="S94" s="26">
        <f t="shared" si="61"/>
        <v>0</v>
      </c>
    </row>
  </sheetData>
  <mergeCells count="24">
    <mergeCell ref="U2:AA2"/>
    <mergeCell ref="U14:AA14"/>
    <mergeCell ref="U18:AB18"/>
    <mergeCell ref="U30:AB30"/>
    <mergeCell ref="C30:J30"/>
    <mergeCell ref="L30:S30"/>
    <mergeCell ref="C2:J2"/>
    <mergeCell ref="L2:S2"/>
    <mergeCell ref="L83:S83"/>
    <mergeCell ref="C14:J14"/>
    <mergeCell ref="L14:S14"/>
    <mergeCell ref="C18:J18"/>
    <mergeCell ref="C67:J67"/>
    <mergeCell ref="C79:J79"/>
    <mergeCell ref="L67:S67"/>
    <mergeCell ref="L79:S79"/>
    <mergeCell ref="L18:S18"/>
    <mergeCell ref="C49:J49"/>
    <mergeCell ref="L49:S49"/>
    <mergeCell ref="C61:J61"/>
    <mergeCell ref="C33:J33"/>
    <mergeCell ref="L33:S33"/>
    <mergeCell ref="C45:J45"/>
    <mergeCell ref="L45:S4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6"/>
  <sheetViews>
    <sheetView tabSelected="1" workbookViewId="0">
      <selection activeCell="P25" sqref="P25"/>
    </sheetView>
  </sheetViews>
  <sheetFormatPr defaultRowHeight="12.75" x14ac:dyDescent="0.2"/>
  <cols>
    <col min="3" max="8" width="10.7109375" customWidth="1"/>
    <col min="9" max="9" width="12.85546875" customWidth="1"/>
    <col min="12" max="17" width="10.7109375" customWidth="1"/>
    <col min="18" max="18" width="10.7109375" hidden="1" customWidth="1"/>
  </cols>
  <sheetData>
    <row r="2" spans="2:9" ht="13.5" thickBot="1" x14ac:dyDescent="0.25"/>
    <row r="3" spans="2:9" ht="12.75" customHeight="1" thickBot="1" x14ac:dyDescent="0.25">
      <c r="B3" s="45" t="s">
        <v>96</v>
      </c>
      <c r="C3" s="46"/>
      <c r="D3" s="46"/>
      <c r="E3" s="46"/>
      <c r="F3" s="46"/>
      <c r="G3" s="46"/>
      <c r="H3" s="46"/>
      <c r="I3" s="43"/>
    </row>
    <row r="4" spans="2:9" ht="13.5" thickBot="1" x14ac:dyDescent="0.25">
      <c r="B4" s="17" t="s">
        <v>32</v>
      </c>
      <c r="C4" s="18" t="s">
        <v>50</v>
      </c>
      <c r="D4" s="18" t="s">
        <v>52</v>
      </c>
      <c r="E4" s="18" t="s">
        <v>48</v>
      </c>
      <c r="F4" s="18" t="s">
        <v>53</v>
      </c>
      <c r="G4" s="18" t="s">
        <v>51</v>
      </c>
      <c r="H4" s="18" t="s">
        <v>49</v>
      </c>
      <c r="I4" s="44" t="s">
        <v>7</v>
      </c>
    </row>
    <row r="5" spans="2:9" ht="13.5" thickBot="1" x14ac:dyDescent="0.25">
      <c r="B5" s="17">
        <v>2000</v>
      </c>
      <c r="C5" s="22">
        <v>12468.641680002982</v>
      </c>
      <c r="D5" s="22">
        <v>15429.221822345522</v>
      </c>
      <c r="E5" s="22">
        <v>11194.287007323739</v>
      </c>
      <c r="F5" s="22">
        <v>8928.2664732391622</v>
      </c>
      <c r="G5" s="22">
        <v>8583.7662567503012</v>
      </c>
      <c r="H5" s="22">
        <v>13040.10069735561</v>
      </c>
      <c r="I5" s="22">
        <v>10654.969205876732</v>
      </c>
    </row>
    <row r="6" spans="2:9" ht="13.5" thickBot="1" x14ac:dyDescent="0.25">
      <c r="B6" s="17">
        <v>2001</v>
      </c>
      <c r="C6" s="22">
        <v>11969.852561406686</v>
      </c>
      <c r="D6" s="22">
        <v>15081.672711820471</v>
      </c>
      <c r="E6" s="22">
        <v>10956.561388355291</v>
      </c>
      <c r="F6" s="22">
        <v>8874.3196811858979</v>
      </c>
      <c r="G6" s="22">
        <v>8520.6960644294431</v>
      </c>
      <c r="H6" s="22">
        <v>12272.6994884093</v>
      </c>
      <c r="I6" s="22">
        <v>10387.456338273014</v>
      </c>
    </row>
    <row r="7" spans="2:9" ht="13.5" thickBot="1" x14ac:dyDescent="0.25">
      <c r="B7" s="17">
        <v>2002</v>
      </c>
      <c r="C7" s="22">
        <v>11905.52539704753</v>
      </c>
      <c r="D7" s="22">
        <v>15196.120692300841</v>
      </c>
      <c r="E7" s="22">
        <v>11113.432078355681</v>
      </c>
      <c r="F7" s="22">
        <v>8968.0610199364564</v>
      </c>
      <c r="G7" s="22">
        <v>8696.6936300215802</v>
      </c>
      <c r="H7" s="22">
        <v>12429.248863561297</v>
      </c>
      <c r="I7" s="22">
        <v>10459.532398999811</v>
      </c>
    </row>
    <row r="8" spans="2:9" ht="13.5" thickBot="1" x14ac:dyDescent="0.25">
      <c r="B8" s="17">
        <v>2003</v>
      </c>
      <c r="C8" s="22">
        <v>11913.804046526826</v>
      </c>
      <c r="D8" s="22">
        <v>15631.851398824183</v>
      </c>
      <c r="E8" s="22">
        <v>11166.316180176478</v>
      </c>
      <c r="F8" s="22">
        <v>9176.5147383195854</v>
      </c>
      <c r="G8" s="22">
        <v>8852.2790859767683</v>
      </c>
      <c r="H8" s="22">
        <v>12507.080913346079</v>
      </c>
      <c r="I8" s="22">
        <v>10580.240762881025</v>
      </c>
    </row>
    <row r="9" spans="2:9" ht="13.5" thickBot="1" x14ac:dyDescent="0.25">
      <c r="B9" s="17">
        <v>2004</v>
      </c>
      <c r="C9" s="22">
        <v>11945.547874799569</v>
      </c>
      <c r="D9" s="22">
        <v>15629.181800009444</v>
      </c>
      <c r="E9" s="22">
        <v>11338.347431912534</v>
      </c>
      <c r="F9" s="22">
        <v>9232.5827849529032</v>
      </c>
      <c r="G9" s="22">
        <v>8949.181038015804</v>
      </c>
      <c r="H9" s="22">
        <v>12359.11067294997</v>
      </c>
      <c r="I9" s="22">
        <v>10631.984598280469</v>
      </c>
    </row>
    <row r="10" spans="2:9" ht="13.5" thickBot="1" x14ac:dyDescent="0.25">
      <c r="B10" s="17">
        <v>2005</v>
      </c>
      <c r="C10" s="22">
        <v>11863.715955795355</v>
      </c>
      <c r="D10" s="22">
        <v>15548.802639399191</v>
      </c>
      <c r="E10" s="22">
        <v>11272.762115808957</v>
      </c>
      <c r="F10" s="22">
        <v>9326.8575396618126</v>
      </c>
      <c r="G10" s="22">
        <v>9040.1970449554065</v>
      </c>
      <c r="H10" s="22">
        <v>12485.30179684468</v>
      </c>
      <c r="I10" s="22">
        <v>10645.054067527428</v>
      </c>
    </row>
    <row r="11" spans="2:9" ht="13.5" thickBot="1" x14ac:dyDescent="0.25">
      <c r="B11" s="17">
        <v>2006</v>
      </c>
      <c r="C11" s="22">
        <v>12118.827912089091</v>
      </c>
      <c r="D11" s="22">
        <v>15577.259560759238</v>
      </c>
      <c r="E11" s="22">
        <v>11426.451230927181</v>
      </c>
      <c r="F11" s="22">
        <v>9519.1993168592599</v>
      </c>
      <c r="G11" s="22">
        <v>9238.7160865860042</v>
      </c>
      <c r="H11" s="22">
        <v>12734.157733527718</v>
      </c>
      <c r="I11" s="22">
        <v>10841.586914363279</v>
      </c>
    </row>
    <row r="12" spans="2:9" ht="13.5" thickBot="1" x14ac:dyDescent="0.25">
      <c r="B12" s="17">
        <v>2007</v>
      </c>
      <c r="C12" s="22">
        <v>11967.488718356886</v>
      </c>
      <c r="D12" s="22">
        <v>15704.112723228473</v>
      </c>
      <c r="E12" s="22">
        <v>11368.489667778613</v>
      </c>
      <c r="F12" s="22">
        <v>9712.7622303195712</v>
      </c>
      <c r="G12" s="22">
        <v>9373.0135649835556</v>
      </c>
      <c r="H12" s="22">
        <v>12760.183475387348</v>
      </c>
      <c r="I12" s="22">
        <v>10868.423181260621</v>
      </c>
    </row>
    <row r="13" spans="2:9" ht="13.5" thickBot="1" x14ac:dyDescent="0.25">
      <c r="B13" s="17">
        <v>2008</v>
      </c>
      <c r="C13" s="22">
        <v>11789.377388687588</v>
      </c>
      <c r="D13" s="22">
        <v>15373.842362632789</v>
      </c>
      <c r="E13" s="22">
        <v>11408.516768146917</v>
      </c>
      <c r="F13" s="22">
        <v>9837.0760057369516</v>
      </c>
      <c r="G13" s="22">
        <v>9478.1290140291694</v>
      </c>
      <c r="H13" s="22">
        <v>12666.784351633169</v>
      </c>
      <c r="I13" s="22">
        <v>10838.840678661025</v>
      </c>
    </row>
    <row r="14" spans="2:9" ht="13.5" thickBot="1" x14ac:dyDescent="0.25">
      <c r="B14" s="17">
        <v>2009</v>
      </c>
      <c r="C14" s="22">
        <v>11567.469807591726</v>
      </c>
      <c r="D14" s="22">
        <v>15327.004999340574</v>
      </c>
      <c r="E14" s="22">
        <v>11063.965332691365</v>
      </c>
      <c r="F14" s="22">
        <v>9754.5052982135076</v>
      </c>
      <c r="G14" s="22">
        <v>9461.2288083856347</v>
      </c>
      <c r="H14" s="22">
        <v>12460.765467054349</v>
      </c>
      <c r="I14" s="22">
        <v>10731.692224845789</v>
      </c>
    </row>
    <row r="15" spans="2:9" ht="13.5" thickBot="1" x14ac:dyDescent="0.25">
      <c r="B15" s="17">
        <v>2010</v>
      </c>
      <c r="C15" s="22">
        <v>11842.27563843735</v>
      </c>
      <c r="D15" s="22">
        <v>15622.073658451167</v>
      </c>
      <c r="E15" s="22">
        <v>11470.199385688782</v>
      </c>
      <c r="F15" s="22">
        <v>9744.6023002452039</v>
      </c>
      <c r="G15" s="22">
        <v>9552.0120931473575</v>
      </c>
      <c r="H15" s="22">
        <v>12433.810246841997</v>
      </c>
      <c r="I15" s="22">
        <v>10887.564006331328</v>
      </c>
    </row>
    <row r="16" spans="2:9" ht="13.5" thickBot="1" x14ac:dyDescent="0.25">
      <c r="B16" s="17">
        <v>2011</v>
      </c>
      <c r="C16" s="22">
        <v>11562.83981495944</v>
      </c>
      <c r="D16" s="22">
        <v>15394.316574194429</v>
      </c>
      <c r="E16" s="22">
        <v>11096.588838461537</v>
      </c>
      <c r="F16" s="22">
        <v>9766.9184794146859</v>
      </c>
      <c r="G16" s="22">
        <v>9566.3730123799105</v>
      </c>
      <c r="H16" s="22">
        <v>12277.038116454189</v>
      </c>
      <c r="I16" s="22">
        <v>10771.333455513153</v>
      </c>
    </row>
    <row r="17" spans="2:13" ht="13.5" thickBot="1" x14ac:dyDescent="0.25">
      <c r="B17" s="17">
        <v>2012</v>
      </c>
      <c r="C17" s="22">
        <v>11419.682876542254</v>
      </c>
      <c r="D17" s="22">
        <v>15305.425128615943</v>
      </c>
      <c r="E17" s="22">
        <v>10872.252566612256</v>
      </c>
      <c r="F17" s="22">
        <v>9526.6853152927761</v>
      </c>
      <c r="G17" s="22">
        <v>9357.122681679848</v>
      </c>
      <c r="H17" s="22">
        <v>11905.836276600452</v>
      </c>
      <c r="I17" s="22">
        <v>10578.60330528771</v>
      </c>
    </row>
    <row r="18" spans="2:13" ht="13.5" thickBot="1" x14ac:dyDescent="0.25">
      <c r="B18" s="17">
        <v>2013</v>
      </c>
      <c r="C18" s="22">
        <v>11200.764585670348</v>
      </c>
      <c r="D18" s="22">
        <v>15169.399473337893</v>
      </c>
      <c r="E18" s="22">
        <v>10651.836943984812</v>
      </c>
      <c r="F18" s="22">
        <v>9470.3835585112174</v>
      </c>
      <c r="G18" s="22">
        <v>9001.6052755668406</v>
      </c>
      <c r="H18" s="22">
        <v>11634.108912086385</v>
      </c>
      <c r="I18" s="22">
        <v>10302.166941327836</v>
      </c>
    </row>
    <row r="19" spans="2:13" ht="13.5" thickBot="1" x14ac:dyDescent="0.25">
      <c r="B19" s="17">
        <v>2014</v>
      </c>
      <c r="C19" s="22">
        <v>11146.297487751679</v>
      </c>
      <c r="D19" s="22">
        <v>15210.376469069841</v>
      </c>
      <c r="E19" s="22">
        <v>10433.006944429897</v>
      </c>
      <c r="F19" s="22">
        <v>9330.0080830566876</v>
      </c>
      <c r="G19" s="22">
        <v>9079.4627303088873</v>
      </c>
      <c r="H19" s="22">
        <v>11537.807198041543</v>
      </c>
      <c r="I19" s="22">
        <v>10298.421027867807</v>
      </c>
    </row>
    <row r="20" spans="2:13" ht="13.5" thickBot="1" x14ac:dyDescent="0.25">
      <c r="B20" s="17">
        <v>2015</v>
      </c>
      <c r="C20" s="22">
        <v>11063.735646496412</v>
      </c>
      <c r="D20" s="22">
        <v>14888.970614617363</v>
      </c>
      <c r="E20" s="22">
        <v>10194.605389020164</v>
      </c>
      <c r="F20" s="22">
        <v>9102.147620537371</v>
      </c>
      <c r="G20" s="22">
        <v>8831.7724246159269</v>
      </c>
      <c r="H20" s="22">
        <v>11162.439957021961</v>
      </c>
      <c r="I20" s="22">
        <v>10084.272967966894</v>
      </c>
    </row>
    <row r="21" spans="2:13" ht="13.5" thickBot="1" x14ac:dyDescent="0.25">
      <c r="B21" s="17">
        <v>2016</v>
      </c>
      <c r="C21" s="22">
        <v>11218.663360849585</v>
      </c>
      <c r="D21" s="22">
        <v>14779.738985711054</v>
      </c>
      <c r="E21" s="22">
        <v>10413.307798152748</v>
      </c>
      <c r="F21" s="22">
        <v>8938.2922262637039</v>
      </c>
      <c r="G21" s="22">
        <v>8577.8581477368389</v>
      </c>
      <c r="H21" s="22">
        <v>11169.235679337335</v>
      </c>
      <c r="I21" s="22">
        <v>9988.2716706190331</v>
      </c>
    </row>
    <row r="22" spans="2:13" ht="12.75" customHeight="1" x14ac:dyDescent="0.2">
      <c r="B22" s="91" t="s">
        <v>42</v>
      </c>
      <c r="C22" s="91"/>
      <c r="D22" s="91"/>
      <c r="E22" s="91"/>
      <c r="F22" s="91"/>
      <c r="G22" s="91"/>
      <c r="H22" s="91"/>
      <c r="I22" s="91"/>
    </row>
    <row r="23" spans="2:13" ht="13.5" thickBot="1" x14ac:dyDescent="0.25">
      <c r="B23" s="17" t="s">
        <v>95</v>
      </c>
      <c r="C23" s="21">
        <v>-6.5806311712082203E-3</v>
      </c>
      <c r="D23" s="21">
        <v>-2.6842644605491461E-3</v>
      </c>
      <c r="E23" s="21">
        <v>-4.5097364242867588E-3</v>
      </c>
      <c r="F23" s="21">
        <v>7.0145752977701648E-5</v>
      </c>
      <c r="G23" s="21">
        <v>-4.3031926844738777E-5</v>
      </c>
      <c r="H23" s="21">
        <v>-9.6324388626304325E-3</v>
      </c>
      <c r="I23" s="21">
        <v>-4.0302817572316352E-3</v>
      </c>
    </row>
    <row r="25" spans="2:13" x14ac:dyDescent="0.2">
      <c r="M25" s="28"/>
    </row>
    <row r="26" spans="2:13" x14ac:dyDescent="0.2">
      <c r="M26" s="8"/>
    </row>
  </sheetData>
  <mergeCells count="2">
    <mergeCell ref="B22:I22"/>
    <mergeCell ref="B3:H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Scenarios</vt:lpstr>
      <vt:lpstr>Customers class and state</vt:lpstr>
      <vt:lpstr>Pre-dsm tables</vt:lpstr>
      <vt:lpstr>Post DSM by class and state</vt:lpstr>
      <vt:lpstr>2013 IRP Post DSM</vt:lpstr>
      <vt:lpstr>Cust by class and state</vt:lpstr>
      <vt:lpstr>UPC by class and state Hist</vt:lpstr>
      <vt:lpstr>'Pre-dsm tables'!Print_Area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2010-09-28T18:11:24Z</dcterms:created>
  <dcterms:modified xsi:type="dcterms:W3CDTF">2017-04-07T15:42:59Z</dcterms:modified>
</cp:coreProperties>
</file>