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05" windowWidth="15360" windowHeight="7890" tabRatio="775" firstSheet="2" activeTab="5"/>
  </bookViews>
  <sheets>
    <sheet name="Scenarios" sheetId="16" r:id="rId1"/>
    <sheet name="Customers class and state" sheetId="9" r:id="rId2"/>
    <sheet name="Post DSM by class and state" sheetId="6" r:id="rId3"/>
    <sheet name="2013 IRP Post DSM" sheetId="12" state="hidden" r:id="rId4"/>
    <sheet name="Cust by class and state" sheetId="14" r:id="rId5"/>
    <sheet name="Forecasted Use per Cust" sheetId="15" r:id="rId6"/>
  </sheets>
  <calcPr calcId="145621"/>
</workbook>
</file>

<file path=xl/calcChain.xml><?xml version="1.0" encoding="utf-8"?>
<calcChain xmlns="http://schemas.openxmlformats.org/spreadsheetml/2006/main">
  <c r="L60" i="9" l="1"/>
  <c r="L59" i="9"/>
  <c r="L58" i="9"/>
  <c r="L57" i="9"/>
  <c r="L56" i="9"/>
  <c r="L55" i="9"/>
  <c r="L54" i="9"/>
  <c r="L53" i="9"/>
  <c r="L52" i="9"/>
  <c r="L51" i="9"/>
  <c r="C15" i="9"/>
  <c r="C31" i="9" l="1"/>
  <c r="C62" i="9"/>
  <c r="C46" i="9"/>
  <c r="L31" i="9"/>
  <c r="L46" i="9"/>
  <c r="F27" i="16" l="1"/>
  <c r="E27" i="16"/>
  <c r="D27" i="16"/>
  <c r="C27" i="16"/>
  <c r="B2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B5" i="16"/>
  <c r="B6" i="16" s="1"/>
  <c r="B30" i="16" l="1"/>
  <c r="B7" i="16"/>
  <c r="F28" i="16"/>
  <c r="F36" i="16"/>
  <c r="F44" i="16"/>
  <c r="D32" i="16"/>
  <c r="D40" i="16"/>
  <c r="C28" i="16"/>
  <c r="C36" i="16"/>
  <c r="C44" i="16"/>
  <c r="F29" i="16"/>
  <c r="F37" i="16"/>
  <c r="F45" i="16"/>
  <c r="D29" i="16"/>
  <c r="D37" i="16"/>
  <c r="D45" i="16"/>
  <c r="C33" i="16"/>
  <c r="C37" i="16"/>
  <c r="C45" i="16"/>
  <c r="B29" i="16"/>
  <c r="F30" i="16"/>
  <c r="F34" i="16"/>
  <c r="F38" i="16"/>
  <c r="F42" i="16"/>
  <c r="F46" i="16"/>
  <c r="D30" i="16"/>
  <c r="D34" i="16"/>
  <c r="D38" i="16"/>
  <c r="D42" i="16"/>
  <c r="D46" i="16"/>
  <c r="C30" i="16"/>
  <c r="C34" i="16"/>
  <c r="C38" i="16"/>
  <c r="C42" i="16"/>
  <c r="C46" i="16"/>
  <c r="F32" i="16"/>
  <c r="F40" i="16"/>
  <c r="D28" i="16"/>
  <c r="D36" i="16"/>
  <c r="D44" i="16"/>
  <c r="C32" i="16"/>
  <c r="C40" i="16"/>
  <c r="F33" i="16"/>
  <c r="F41" i="16"/>
  <c r="D33" i="16"/>
  <c r="D41" i="16"/>
  <c r="C29" i="16"/>
  <c r="C41" i="16"/>
  <c r="F31" i="16"/>
  <c r="F35" i="16"/>
  <c r="F39" i="16"/>
  <c r="F43" i="16"/>
  <c r="F47" i="16"/>
  <c r="D47" i="16"/>
  <c r="C31" i="16"/>
  <c r="C35" i="16"/>
  <c r="C39" i="16"/>
  <c r="C43" i="16"/>
  <c r="C47" i="16"/>
  <c r="D31" i="16"/>
  <c r="D35" i="16"/>
  <c r="D39" i="16"/>
  <c r="D43" i="16"/>
  <c r="B8" i="16" l="1"/>
  <c r="B31" i="16"/>
  <c r="B9" i="16" l="1"/>
  <c r="B32" i="16"/>
  <c r="B10" i="16" l="1"/>
  <c r="B33" i="16"/>
  <c r="B11" i="16" l="1"/>
  <c r="B34" i="16"/>
  <c r="B12" i="16" l="1"/>
  <c r="B35" i="16"/>
  <c r="B13" i="16" l="1"/>
  <c r="B36" i="16"/>
  <c r="B14" i="16" l="1"/>
  <c r="B37" i="16"/>
  <c r="B15" i="16" l="1"/>
  <c r="B38" i="16"/>
  <c r="B16" i="16" l="1"/>
  <c r="B39" i="16"/>
  <c r="B17" i="16" l="1"/>
  <c r="B40" i="16"/>
  <c r="I33" i="12" l="1"/>
  <c r="B18" i="16"/>
  <c r="B41" i="16"/>
  <c r="I29" i="12"/>
  <c r="R14" i="12"/>
  <c r="R10" i="12"/>
  <c r="R6" i="12"/>
  <c r="R33" i="12"/>
  <c r="R29" i="12"/>
  <c r="R25" i="12"/>
  <c r="R52" i="12"/>
  <c r="R48" i="12"/>
  <c r="R44" i="12"/>
  <c r="I52" i="12"/>
  <c r="I48" i="12"/>
  <c r="I44" i="12"/>
  <c r="I67" i="12"/>
  <c r="I63" i="12"/>
  <c r="I34" i="12"/>
  <c r="I31" i="12"/>
  <c r="I30" i="12"/>
  <c r="I27" i="12"/>
  <c r="I26" i="12"/>
  <c r="I23" i="12"/>
  <c r="R15" i="12"/>
  <c r="R12" i="12"/>
  <c r="R11" i="12"/>
  <c r="R8" i="12"/>
  <c r="R7" i="12"/>
  <c r="R4" i="12"/>
  <c r="R34" i="12"/>
  <c r="R31" i="12"/>
  <c r="R30" i="12"/>
  <c r="R27" i="12"/>
  <c r="R26" i="12"/>
  <c r="R23" i="12"/>
  <c r="R53" i="12"/>
  <c r="R50" i="12"/>
  <c r="R49" i="12"/>
  <c r="R46" i="12"/>
  <c r="R45" i="12"/>
  <c r="R42" i="12"/>
  <c r="I53" i="12"/>
  <c r="I50" i="12"/>
  <c r="I49" i="12"/>
  <c r="I46" i="12"/>
  <c r="I45" i="12"/>
  <c r="I42" i="12"/>
  <c r="I72" i="12"/>
  <c r="I69" i="12"/>
  <c r="I68" i="12"/>
  <c r="I65" i="12"/>
  <c r="I64" i="12"/>
  <c r="I61" i="12"/>
  <c r="I25" i="12"/>
  <c r="I71" i="12"/>
  <c r="I32" i="12"/>
  <c r="I28" i="12"/>
  <c r="I24" i="12"/>
  <c r="R13" i="12"/>
  <c r="R9" i="12"/>
  <c r="R5" i="12"/>
  <c r="R32" i="12"/>
  <c r="R28" i="12"/>
  <c r="R24" i="12"/>
  <c r="R51" i="12"/>
  <c r="R47" i="12"/>
  <c r="R43" i="12"/>
  <c r="I51" i="12"/>
  <c r="I47" i="12"/>
  <c r="I43" i="12"/>
  <c r="I70" i="12"/>
  <c r="I66" i="12"/>
  <c r="I62" i="12"/>
  <c r="H74" i="12"/>
  <c r="D74" i="12"/>
  <c r="F74" i="12"/>
  <c r="E74" i="12"/>
  <c r="G74" i="12"/>
  <c r="C74" i="12"/>
  <c r="Q56" i="12"/>
  <c r="N55" i="12"/>
  <c r="M55" i="12"/>
  <c r="H55" i="12"/>
  <c r="G55" i="12"/>
  <c r="D55" i="12"/>
  <c r="C55" i="12"/>
  <c r="P55" i="12"/>
  <c r="O55" i="12"/>
  <c r="L55" i="12"/>
  <c r="F55" i="12"/>
  <c r="E55" i="12"/>
  <c r="Q37" i="12"/>
  <c r="H37" i="12"/>
  <c r="N36" i="12"/>
  <c r="P36" i="12"/>
  <c r="M36" i="12"/>
  <c r="L36" i="12"/>
  <c r="F36" i="12"/>
  <c r="E36" i="12"/>
  <c r="G36" i="12"/>
  <c r="D36" i="12"/>
  <c r="C36" i="12"/>
  <c r="Q18" i="12"/>
  <c r="H18" i="12"/>
  <c r="O17" i="12"/>
  <c r="N17" i="12"/>
  <c r="I15" i="12"/>
  <c r="G17" i="12"/>
  <c r="D17" i="12"/>
  <c r="C17" i="12"/>
  <c r="I14" i="12"/>
  <c r="I13" i="12"/>
  <c r="I12" i="12"/>
  <c r="I11" i="12"/>
  <c r="I10" i="12"/>
  <c r="P17" i="12"/>
  <c r="L17" i="12"/>
  <c r="I9" i="12"/>
  <c r="I8" i="12"/>
  <c r="I7" i="12"/>
  <c r="I6" i="12"/>
  <c r="F17" i="12"/>
  <c r="E17" i="12"/>
  <c r="I5" i="12"/>
  <c r="I4" i="12"/>
  <c r="I55" i="12" l="1"/>
  <c r="B19" i="16"/>
  <c r="B42" i="16"/>
  <c r="R36" i="12"/>
  <c r="R55" i="12"/>
  <c r="I74" i="12"/>
  <c r="I17" i="12"/>
  <c r="M17" i="12"/>
  <c r="R17" i="12"/>
  <c r="I36" i="12"/>
  <c r="O36" i="12"/>
  <c r="B20" i="16" l="1"/>
  <c r="B43" i="16"/>
  <c r="B21" i="16" l="1"/>
  <c r="B44" i="16"/>
  <c r="B45" i="16" l="1"/>
  <c r="B22" i="16"/>
  <c r="H31" i="9"/>
  <c r="H46" i="9"/>
  <c r="P31" i="9"/>
  <c r="O15" i="9"/>
  <c r="P15" i="9"/>
  <c r="O55" i="9"/>
  <c r="E46" i="9"/>
  <c r="Q31" i="9"/>
  <c r="G31" i="9"/>
  <c r="J27" i="9"/>
  <c r="S23" i="9"/>
  <c r="F31" i="9"/>
  <c r="N15" i="9"/>
  <c r="L15" i="9"/>
  <c r="B23" i="16" l="1"/>
  <c r="B46" i="16"/>
  <c r="D15" i="9"/>
  <c r="H15" i="9"/>
  <c r="S8" i="9"/>
  <c r="M31" i="9"/>
  <c r="S22" i="9"/>
  <c r="N46" i="9"/>
  <c r="S41" i="9"/>
  <c r="J42" i="9"/>
  <c r="F62" i="9"/>
  <c r="S6" i="9"/>
  <c r="S4" i="9"/>
  <c r="O56" i="9"/>
  <c r="S21" i="9"/>
  <c r="J38" i="9"/>
  <c r="J54" i="9"/>
  <c r="P58" i="9"/>
  <c r="J36" i="9"/>
  <c r="J58" i="9"/>
  <c r="S27" i="9"/>
  <c r="J44" i="9"/>
  <c r="J40" i="9"/>
  <c r="F15" i="9"/>
  <c r="S10" i="9"/>
  <c r="S35" i="9"/>
  <c r="O46" i="9"/>
  <c r="Q46" i="9"/>
  <c r="D46" i="9"/>
  <c r="I62" i="9"/>
  <c r="E62" i="9"/>
  <c r="J59" i="9"/>
  <c r="J56" i="9"/>
  <c r="P54" i="9"/>
  <c r="J51" i="9"/>
  <c r="I46" i="9"/>
  <c r="S12" i="9"/>
  <c r="S25" i="9"/>
  <c r="S37" i="9"/>
  <c r="J23" i="9"/>
  <c r="J55" i="9"/>
  <c r="O59" i="9"/>
  <c r="J57" i="9"/>
  <c r="J53" i="9"/>
  <c r="J52" i="9"/>
  <c r="J21" i="9"/>
  <c r="J22" i="9"/>
  <c r="J25" i="9"/>
  <c r="J24" i="9"/>
  <c r="J26" i="9"/>
  <c r="J28" i="9"/>
  <c r="R51" i="9"/>
  <c r="Q57" i="9"/>
  <c r="P60" i="9"/>
  <c r="S43" i="9"/>
  <c r="S39" i="9"/>
  <c r="O57" i="9"/>
  <c r="M46" i="9"/>
  <c r="Q60" i="9"/>
  <c r="Q59" i="9"/>
  <c r="Q55" i="9"/>
  <c r="Q53" i="9"/>
  <c r="S26" i="9"/>
  <c r="S24" i="9"/>
  <c r="S28" i="9"/>
  <c r="Q58" i="9"/>
  <c r="Q56" i="9"/>
  <c r="Q54" i="9"/>
  <c r="Q52" i="9"/>
  <c r="J11" i="9"/>
  <c r="P56" i="9"/>
  <c r="J9" i="9"/>
  <c r="J7" i="9"/>
  <c r="J5" i="9"/>
  <c r="E15" i="9"/>
  <c r="O58" i="9"/>
  <c r="N51" i="9"/>
  <c r="O60" i="9"/>
  <c r="O54" i="9"/>
  <c r="J13" i="9"/>
  <c r="S29" i="9"/>
  <c r="N31" i="9"/>
  <c r="P53" i="9"/>
  <c r="P57" i="9"/>
  <c r="P59" i="9"/>
  <c r="J6" i="9"/>
  <c r="J8" i="9"/>
  <c r="J10" i="9"/>
  <c r="J12" i="9"/>
  <c r="O31" i="9"/>
  <c r="J37" i="9"/>
  <c r="J39" i="9"/>
  <c r="J41" i="9"/>
  <c r="J43" i="9"/>
  <c r="P46" i="9"/>
  <c r="M51" i="9"/>
  <c r="N52" i="9"/>
  <c r="R52" i="9"/>
  <c r="D62" i="9"/>
  <c r="J60" i="9"/>
  <c r="H62" i="9"/>
  <c r="S5" i="9"/>
  <c r="S7" i="9"/>
  <c r="S9" i="9"/>
  <c r="S11" i="9"/>
  <c r="G15" i="9"/>
  <c r="S13" i="9"/>
  <c r="M15" i="9"/>
  <c r="Q15" i="9"/>
  <c r="D31" i="9"/>
  <c r="J20" i="9"/>
  <c r="S20" i="9"/>
  <c r="E31" i="9"/>
  <c r="J29" i="9"/>
  <c r="S36" i="9"/>
  <c r="S38" i="9"/>
  <c r="S40" i="9"/>
  <c r="S42" i="9"/>
  <c r="G46" i="9"/>
  <c r="P51" i="9"/>
  <c r="G62" i="9"/>
  <c r="Q51" i="9"/>
  <c r="O52" i="9"/>
  <c r="N53" i="9"/>
  <c r="R53" i="9"/>
  <c r="N54" i="9"/>
  <c r="R54" i="9"/>
  <c r="N55" i="9"/>
  <c r="R55" i="9"/>
  <c r="N56" i="9"/>
  <c r="R56" i="9"/>
  <c r="N57" i="9"/>
  <c r="R57" i="9"/>
  <c r="N58" i="9"/>
  <c r="R58" i="9"/>
  <c r="N59" i="9"/>
  <c r="R59" i="9"/>
  <c r="N60" i="9"/>
  <c r="R60" i="9"/>
  <c r="P55" i="9"/>
  <c r="J4" i="9"/>
  <c r="O51" i="9"/>
  <c r="F46" i="9"/>
  <c r="J35" i="9"/>
  <c r="P52" i="9"/>
  <c r="M52" i="9"/>
  <c r="O53" i="9"/>
  <c r="M53" i="9"/>
  <c r="M54" i="9"/>
  <c r="M55" i="9"/>
  <c r="M56" i="9"/>
  <c r="M57" i="9"/>
  <c r="M58" i="9"/>
  <c r="M59" i="9"/>
  <c r="M60" i="9"/>
  <c r="S44" i="9"/>
  <c r="B24" i="16" l="1"/>
  <c r="B47" i="16"/>
  <c r="J62" i="9"/>
  <c r="J46" i="9"/>
  <c r="S60" i="9"/>
  <c r="S56" i="9"/>
  <c r="S52" i="9"/>
  <c r="J15" i="9"/>
  <c r="S59" i="9"/>
  <c r="S55" i="9"/>
  <c r="S15" i="9"/>
  <c r="S58" i="9"/>
  <c r="S54" i="9"/>
  <c r="J31" i="9"/>
  <c r="S46" i="9"/>
  <c r="S57" i="9"/>
  <c r="S53" i="9"/>
  <c r="S31" i="9"/>
  <c r="S51" i="9"/>
  <c r="H76" i="12" l="1"/>
  <c r="G19" i="12" l="1"/>
  <c r="H57" i="12"/>
  <c r="G57" i="12"/>
  <c r="P38" i="12"/>
  <c r="G38" i="12"/>
  <c r="P57" i="12"/>
  <c r="P19" i="12"/>
  <c r="G76" i="12"/>
  <c r="H75" i="12" l="1"/>
  <c r="G37" i="12" l="1"/>
  <c r="G56" i="12"/>
  <c r="H56" i="12"/>
  <c r="P56" i="12"/>
  <c r="P18" i="12"/>
  <c r="G75" i="12"/>
  <c r="P37" i="12"/>
  <c r="G18" i="12" l="1"/>
  <c r="F19" i="12" l="1"/>
  <c r="D57" i="12"/>
  <c r="F57" i="12"/>
  <c r="D19" i="12"/>
  <c r="E57" i="12"/>
  <c r="E19" i="12"/>
  <c r="D38" i="12" l="1"/>
  <c r="O57" i="12"/>
  <c r="E18" i="12"/>
  <c r="E38" i="12"/>
  <c r="N57" i="12"/>
  <c r="M19" i="12"/>
  <c r="E56" i="12"/>
  <c r="M57" i="12"/>
  <c r="D56" i="12"/>
  <c r="C19" i="12"/>
  <c r="C57" i="12"/>
  <c r="D18" i="12"/>
  <c r="F38" i="12"/>
  <c r="N19" i="12"/>
  <c r="O19" i="12"/>
  <c r="F18" i="12"/>
  <c r="M38" i="12" l="1"/>
  <c r="M56" i="12"/>
  <c r="M18" i="12"/>
  <c r="R19" i="12"/>
  <c r="I38" i="12"/>
  <c r="D37" i="12"/>
  <c r="L57" i="12"/>
  <c r="D76" i="12"/>
  <c r="I57" i="12"/>
  <c r="F37" i="12"/>
  <c r="O56" i="12"/>
  <c r="N18" i="12"/>
  <c r="O38" i="12"/>
  <c r="F76" i="12"/>
  <c r="I19" i="12"/>
  <c r="N38" i="12"/>
  <c r="L19" i="12"/>
  <c r="C18" i="12"/>
  <c r="E37" i="12"/>
  <c r="R57" i="12"/>
  <c r="C38" i="12"/>
  <c r="E76" i="12"/>
  <c r="O18" i="12"/>
  <c r="C56" i="12"/>
  <c r="N56" i="12"/>
  <c r="F56" i="12"/>
  <c r="C76" i="12" l="1"/>
  <c r="I76" i="12"/>
  <c r="D75" i="12"/>
  <c r="L56" i="12"/>
  <c r="I37" i="12"/>
  <c r="L38" i="12"/>
  <c r="R38" i="12"/>
  <c r="C37" i="12"/>
  <c r="F75" i="12"/>
  <c r="O37" i="12"/>
  <c r="R56" i="12"/>
  <c r="L18" i="12"/>
  <c r="N37" i="12"/>
  <c r="I18" i="12"/>
  <c r="I56" i="12"/>
  <c r="R18" i="12"/>
  <c r="M37" i="12"/>
  <c r="E75" i="12"/>
  <c r="R37" i="12" l="1"/>
  <c r="C75" i="12"/>
  <c r="L37" i="12"/>
  <c r="I75" i="12" l="1"/>
</calcChain>
</file>

<file path=xl/sharedStrings.xml><?xml version="1.0" encoding="utf-8"?>
<sst xmlns="http://schemas.openxmlformats.org/spreadsheetml/2006/main" count="363" uniqueCount="46">
  <si>
    <t>Year</t>
  </si>
  <si>
    <t>Total</t>
  </si>
  <si>
    <t>Residential</t>
  </si>
  <si>
    <t>Commercial</t>
  </si>
  <si>
    <t>Industrial</t>
  </si>
  <si>
    <t>Irrigation</t>
  </si>
  <si>
    <t>Lighting</t>
  </si>
  <si>
    <t>Other</t>
  </si>
  <si>
    <t>Average Annual Growth Rate</t>
  </si>
  <si>
    <t>2015-24</t>
  </si>
  <si>
    <t>Check</t>
  </si>
  <si>
    <t>Public Authority</t>
  </si>
  <si>
    <t>Coincident Peak - Megawatts (MW)*</t>
  </si>
  <si>
    <t>2015 IRP %</t>
  </si>
  <si>
    <t>2024 Chg</t>
  </si>
  <si>
    <t>Oregon Customers</t>
  </si>
  <si>
    <t>California Customers</t>
  </si>
  <si>
    <t>Utah Customers</t>
  </si>
  <si>
    <t>System Customers</t>
  </si>
  <si>
    <t>Idaho Customers</t>
  </si>
  <si>
    <t>Wyoming Customers</t>
  </si>
  <si>
    <t>Washington Customers</t>
  </si>
  <si>
    <t>Oregon Retail Sales – Megawatt-hours (MWh)</t>
  </si>
  <si>
    <t>California Retail Sales – Megawatt-hours (MWh)</t>
  </si>
  <si>
    <t>Washington Retail Sales – Megawatt-hours (MWh)</t>
  </si>
  <si>
    <t>Wyoming Retail Sales – Megawatt-hours (MWh)</t>
  </si>
  <si>
    <t>Idaho Retail Sales – Megawatt-hours (MWh)</t>
  </si>
  <si>
    <t>Utah Retail Sales – Megawatt-hours (MWh)</t>
  </si>
  <si>
    <t>System Retail Sales – Megawatt-hours (MWh)</t>
  </si>
  <si>
    <t>Wyoming Retail Customers</t>
  </si>
  <si>
    <t>Washington Retail Customers</t>
  </si>
  <si>
    <t>Oregon Retail Customers</t>
  </si>
  <si>
    <t>California Retail Customers</t>
  </si>
  <si>
    <t>Utah Retail Customers</t>
  </si>
  <si>
    <t>Idaho Retail Customers</t>
  </si>
  <si>
    <t>System Retail Customers</t>
  </si>
  <si>
    <t>System Retail Use per Customer</t>
  </si>
  <si>
    <t>Base Case</t>
  </si>
  <si>
    <t>1-in-20 Weather</t>
  </si>
  <si>
    <t>High</t>
  </si>
  <si>
    <t>Low</t>
  </si>
  <si>
    <t>Change from Base Case</t>
  </si>
  <si>
    <t>Updated 3/15/2017</t>
  </si>
  <si>
    <t>RMP Retail Customers</t>
  </si>
  <si>
    <t>PP Retail Customers</t>
  </si>
  <si>
    <t>2017-26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</si>
</sst>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0" fontId="1" fillId="0" borderId="0" xfId="0" applyFont="1"/>
    <xf numFmtId="10" fontId="4" fillId="4" borderId="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9" fontId="0" fillId="0" borderId="0" xfId="2" applyFont="1"/>
    <xf numFmtId="166" fontId="4" fillId="0" borderId="5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1351706036746"/>
          <c:y val="0.13010425780110821"/>
          <c:w val="0.79998293963254596"/>
          <c:h val="0.70407662583843678"/>
        </c:manualLayout>
      </c:layout>
      <c:lineChart>
        <c:grouping val="standard"/>
        <c:varyColors val="0"/>
        <c:ser>
          <c:idx val="0"/>
          <c:order val="0"/>
          <c:tx>
            <c:strRef>
              <c:f>Scenarios!$C$3</c:f>
              <c:strCache>
                <c:ptCount val="1"/>
                <c:pt idx="0">
                  <c:v>1-in-20 Weather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Scenarios!$C$4:$C$24</c:f>
              <c:numCache>
                <c:formatCode>_(* #,##0_);_(* \(#,##0\);_(* "-"??_);_(@_)</c:formatCode>
                <c:ptCount val="21"/>
                <c:pt idx="0">
                  <c:v>10418.772000000001</c:v>
                </c:pt>
                <c:pt idx="1">
                  <c:v>10517.175999999999</c:v>
                </c:pt>
                <c:pt idx="2">
                  <c:v>10605.92</c:v>
                </c:pt>
                <c:pt idx="3">
                  <c:v>10701.734</c:v>
                </c:pt>
                <c:pt idx="4">
                  <c:v>10822.358</c:v>
                </c:pt>
                <c:pt idx="5">
                  <c:v>10930.974</c:v>
                </c:pt>
                <c:pt idx="6">
                  <c:v>11013.038</c:v>
                </c:pt>
                <c:pt idx="7">
                  <c:v>11113.74</c:v>
                </c:pt>
                <c:pt idx="8">
                  <c:v>11231.57</c:v>
                </c:pt>
                <c:pt idx="9">
                  <c:v>11246.189</c:v>
                </c:pt>
                <c:pt idx="10">
                  <c:v>11341.764999999999</c:v>
                </c:pt>
                <c:pt idx="11">
                  <c:v>11417.41</c:v>
                </c:pt>
                <c:pt idx="12">
                  <c:v>11531.966</c:v>
                </c:pt>
                <c:pt idx="13">
                  <c:v>11623.094999999999</c:v>
                </c:pt>
                <c:pt idx="14">
                  <c:v>11728.286</c:v>
                </c:pt>
                <c:pt idx="15">
                  <c:v>11873.541999999999</c:v>
                </c:pt>
                <c:pt idx="16">
                  <c:v>11963.13</c:v>
                </c:pt>
                <c:pt idx="17">
                  <c:v>12018.040999999999</c:v>
                </c:pt>
                <c:pt idx="18">
                  <c:v>12138.075000000001</c:v>
                </c:pt>
                <c:pt idx="19">
                  <c:v>12276.977999999999</c:v>
                </c:pt>
                <c:pt idx="20">
                  <c:v>12378.066999999999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Scenarios!$D$3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Scenarios!$D$4:$D$24</c:f>
              <c:numCache>
                <c:formatCode>_(* #,##0_);_(* \(#,##0\);_(* "-"??_);_(@_)</c:formatCode>
                <c:ptCount val="21"/>
                <c:pt idx="0">
                  <c:v>10272.582</c:v>
                </c:pt>
                <c:pt idx="1">
                  <c:v>10412.023999999999</c:v>
                </c:pt>
                <c:pt idx="2">
                  <c:v>10535.82</c:v>
                </c:pt>
                <c:pt idx="3">
                  <c:v>10650.878000000001</c:v>
                </c:pt>
                <c:pt idx="4">
                  <c:v>10799.633</c:v>
                </c:pt>
                <c:pt idx="5">
                  <c:v>10942.516</c:v>
                </c:pt>
                <c:pt idx="6">
                  <c:v>11042.635</c:v>
                </c:pt>
                <c:pt idx="7">
                  <c:v>11164.253000000001</c:v>
                </c:pt>
                <c:pt idx="8">
                  <c:v>11322.64</c:v>
                </c:pt>
                <c:pt idx="9">
                  <c:v>11350.194</c:v>
                </c:pt>
                <c:pt idx="10">
                  <c:v>11459</c:v>
                </c:pt>
                <c:pt idx="11">
                  <c:v>11571.027</c:v>
                </c:pt>
                <c:pt idx="12">
                  <c:v>11697.18</c:v>
                </c:pt>
                <c:pt idx="13">
                  <c:v>11812.762000000001</c:v>
                </c:pt>
                <c:pt idx="14">
                  <c:v>11930.829</c:v>
                </c:pt>
                <c:pt idx="15">
                  <c:v>12108.614</c:v>
                </c:pt>
                <c:pt idx="16">
                  <c:v>12212.053</c:v>
                </c:pt>
                <c:pt idx="17">
                  <c:v>12280.108</c:v>
                </c:pt>
                <c:pt idx="18">
                  <c:v>12422.179</c:v>
                </c:pt>
                <c:pt idx="19">
                  <c:v>12574.463</c:v>
                </c:pt>
                <c:pt idx="20">
                  <c:v>12696.692999999999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Scenarios!$E$3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Scenarios!$E$4:$E$24</c:f>
              <c:numCache>
                <c:formatCode>_(* #,##0_);_(* \(#,##0\);_(* "-"??_);_(@_)</c:formatCode>
                <c:ptCount val="21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  <c:pt idx="10">
                  <c:v>11020.808000000001</c:v>
                </c:pt>
                <c:pt idx="11">
                  <c:v>11096.123</c:v>
                </c:pt>
                <c:pt idx="12">
                  <c:v>11207.37</c:v>
                </c:pt>
                <c:pt idx="13">
                  <c:v>11295.157999999999</c:v>
                </c:pt>
                <c:pt idx="14">
                  <c:v>11397.05</c:v>
                </c:pt>
                <c:pt idx="15">
                  <c:v>11535.764999999999</c:v>
                </c:pt>
                <c:pt idx="16">
                  <c:v>11621.797</c:v>
                </c:pt>
                <c:pt idx="17">
                  <c:v>11676.522000000001</c:v>
                </c:pt>
                <c:pt idx="18">
                  <c:v>11793.029</c:v>
                </c:pt>
                <c:pt idx="19">
                  <c:v>11924.57</c:v>
                </c:pt>
                <c:pt idx="20">
                  <c:v>12026.263000000001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Scenarios!$F$3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Scenarios!$F$4:$F$24</c:f>
              <c:numCache>
                <c:formatCode>_(* #,##0_);_(* \(#,##0\);_(* "-"??_);_(@_)</c:formatCode>
                <c:ptCount val="21"/>
                <c:pt idx="0">
                  <c:v>9982.24</c:v>
                </c:pt>
                <c:pt idx="1">
                  <c:v>10028.540999999999</c:v>
                </c:pt>
                <c:pt idx="2">
                  <c:v>10069.200000000001</c:v>
                </c:pt>
                <c:pt idx="3">
                  <c:v>10136.415999999999</c:v>
                </c:pt>
                <c:pt idx="4">
                  <c:v>10213.834999999999</c:v>
                </c:pt>
                <c:pt idx="5">
                  <c:v>10291.374</c:v>
                </c:pt>
                <c:pt idx="6">
                  <c:v>10341.915999999999</c:v>
                </c:pt>
                <c:pt idx="7">
                  <c:v>10400.315000000001</c:v>
                </c:pt>
                <c:pt idx="8">
                  <c:v>10494.272000000001</c:v>
                </c:pt>
                <c:pt idx="9">
                  <c:v>10483.986999999999</c:v>
                </c:pt>
                <c:pt idx="10">
                  <c:v>10557.028</c:v>
                </c:pt>
                <c:pt idx="11">
                  <c:v>10596.736999999999</c:v>
                </c:pt>
                <c:pt idx="12">
                  <c:v>10679.221</c:v>
                </c:pt>
                <c:pt idx="13">
                  <c:v>10741.965</c:v>
                </c:pt>
                <c:pt idx="14">
                  <c:v>10807.201999999999</c:v>
                </c:pt>
                <c:pt idx="15">
                  <c:v>10920.934999999999</c:v>
                </c:pt>
                <c:pt idx="16">
                  <c:v>10970.565000000001</c:v>
                </c:pt>
                <c:pt idx="17">
                  <c:v>11013.718999999999</c:v>
                </c:pt>
                <c:pt idx="18">
                  <c:v>11109.156000000001</c:v>
                </c:pt>
                <c:pt idx="19">
                  <c:v>11202.784</c:v>
                </c:pt>
                <c:pt idx="20">
                  <c:v>11289.602999999999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69664"/>
        <c:axId val="163571200"/>
      </c:lineChart>
      <c:catAx>
        <c:axId val="1635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71200"/>
        <c:crosses val="autoZero"/>
        <c:auto val="1"/>
        <c:lblAlgn val="ctr"/>
        <c:lblOffset val="100"/>
        <c:noMultiLvlLbl val="0"/>
      </c:catAx>
      <c:valAx>
        <c:axId val="163571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356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81867891513567"/>
          <c:y val="1.7750801983085453E-2"/>
          <c:w val="0.83851465441819772"/>
          <c:h val="0.103387284922717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Retail Residential Use per Customer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'Forecasted Use per Cust'!$D$4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'Forecasted Use per Cust'!$C$5:$C$14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'Forecasted Use per Cust'!$D$5:$D$14</c:f>
              <c:numCache>
                <c:formatCode>_(* #,##0_);_(* \(#,##0\);_(* "-"??_);_(@_)</c:formatCode>
                <c:ptCount val="10"/>
                <c:pt idx="0">
                  <c:v>9764.8670081803284</c:v>
                </c:pt>
                <c:pt idx="1">
                  <c:v>9604.8530734617343</c:v>
                </c:pt>
                <c:pt idx="2">
                  <c:v>9426.9126588689178</c:v>
                </c:pt>
                <c:pt idx="3">
                  <c:v>9226.3943109735865</c:v>
                </c:pt>
                <c:pt idx="4">
                  <c:v>9042.0789072354582</c:v>
                </c:pt>
                <c:pt idx="5">
                  <c:v>8954.9900503801964</c:v>
                </c:pt>
                <c:pt idx="6">
                  <c:v>8869.9676516151139</c:v>
                </c:pt>
                <c:pt idx="7">
                  <c:v>8835.7898861391059</c:v>
                </c:pt>
                <c:pt idx="8">
                  <c:v>8689.8527382641496</c:v>
                </c:pt>
                <c:pt idx="9">
                  <c:v>8612.4029540852262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13344"/>
        <c:axId val="179160576"/>
      </c:lineChart>
      <c:catAx>
        <c:axId val="1791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60576"/>
        <c:crosses val="autoZero"/>
        <c:auto val="1"/>
        <c:lblAlgn val="ctr"/>
        <c:lblOffset val="100"/>
        <c:noMultiLvlLbl val="0"/>
      </c:catAx>
      <c:valAx>
        <c:axId val="179160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7911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123825</xdr:rowOff>
    </xdr:from>
    <xdr:to>
      <xdr:col>15</xdr:col>
      <xdr:colOff>561974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</xdr:row>
      <xdr:rowOff>28575</xdr:rowOff>
    </xdr:from>
    <xdr:to>
      <xdr:col>17</xdr:col>
      <xdr:colOff>238125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workbookViewId="0">
      <selection activeCell="B23" sqref="B23:F24"/>
    </sheetView>
  </sheetViews>
  <sheetFormatPr defaultRowHeight="12.75" x14ac:dyDescent="0.2"/>
  <cols>
    <col min="2" max="2" width="11" customWidth="1"/>
    <col min="3" max="6" width="14" customWidth="1"/>
  </cols>
  <sheetData>
    <row r="1" spans="2:6" ht="13.5" thickBot="1" x14ac:dyDescent="0.25"/>
    <row r="2" spans="2:6" ht="15" thickBot="1" x14ac:dyDescent="0.25">
      <c r="B2" s="18" t="s">
        <v>12</v>
      </c>
      <c r="C2" s="19"/>
      <c r="D2" s="19"/>
      <c r="E2" s="19"/>
      <c r="F2" s="19"/>
    </row>
    <row r="3" spans="2:6" ht="13.5" thickBot="1" x14ac:dyDescent="0.25">
      <c r="B3" s="3"/>
      <c r="C3" s="4" t="s">
        <v>38</v>
      </c>
      <c r="D3" s="4" t="s">
        <v>39</v>
      </c>
      <c r="E3" s="4" t="s">
        <v>37</v>
      </c>
      <c r="F3" s="4" t="s">
        <v>40</v>
      </c>
    </row>
    <row r="4" spans="2:6" ht="13.5" thickBot="1" x14ac:dyDescent="0.25">
      <c r="B4" s="3">
        <v>2017</v>
      </c>
      <c r="C4" s="8">
        <v>10418.772000000001</v>
      </c>
      <c r="D4" s="8">
        <v>10272.582</v>
      </c>
      <c r="E4" s="8">
        <v>10129.885</v>
      </c>
      <c r="F4" s="8">
        <v>9982.24</v>
      </c>
    </row>
    <row r="5" spans="2:6" ht="13.5" thickBot="1" x14ac:dyDescent="0.25">
      <c r="B5" s="3">
        <f>B4+1</f>
        <v>2018</v>
      </c>
      <c r="C5" s="8">
        <v>10517.175999999999</v>
      </c>
      <c r="D5" s="8">
        <v>10412.023999999999</v>
      </c>
      <c r="E5" s="8">
        <v>10224.713</v>
      </c>
      <c r="F5" s="8">
        <v>10028.540999999999</v>
      </c>
    </row>
    <row r="6" spans="2:6" ht="13.5" thickBot="1" x14ac:dyDescent="0.25">
      <c r="B6" s="3">
        <f t="shared" ref="B6:B24" si="0">B5+1</f>
        <v>2019</v>
      </c>
      <c r="C6" s="8">
        <v>10605.92</v>
      </c>
      <c r="D6" s="8">
        <v>10535.82</v>
      </c>
      <c r="E6" s="8">
        <v>10310.014999999999</v>
      </c>
      <c r="F6" s="8">
        <v>10069.200000000001</v>
      </c>
    </row>
    <row r="7" spans="2:6" ht="13.5" thickBot="1" x14ac:dyDescent="0.25">
      <c r="B7" s="3">
        <f t="shared" si="0"/>
        <v>2020</v>
      </c>
      <c r="C7" s="8">
        <v>10701.734</v>
      </c>
      <c r="D7" s="8">
        <v>10650.878000000001</v>
      </c>
      <c r="E7" s="8">
        <v>10403.218000000001</v>
      </c>
      <c r="F7" s="8">
        <v>10136.415999999999</v>
      </c>
    </row>
    <row r="8" spans="2:6" ht="13.5" thickBot="1" x14ac:dyDescent="0.25">
      <c r="B8" s="3">
        <f t="shared" si="0"/>
        <v>2021</v>
      </c>
      <c r="C8" s="8">
        <v>10822.358</v>
      </c>
      <c r="D8" s="8">
        <v>10799.633</v>
      </c>
      <c r="E8" s="8">
        <v>10518.418</v>
      </c>
      <c r="F8" s="8">
        <v>10213.834999999999</v>
      </c>
    </row>
    <row r="9" spans="2:6" ht="13.5" thickBot="1" x14ac:dyDescent="0.25">
      <c r="B9" s="3">
        <f t="shared" si="0"/>
        <v>2022</v>
      </c>
      <c r="C9" s="8">
        <v>10930.974</v>
      </c>
      <c r="D9" s="8">
        <v>10942.516</v>
      </c>
      <c r="E9" s="8">
        <v>10624.16</v>
      </c>
      <c r="F9" s="8">
        <v>10291.374</v>
      </c>
    </row>
    <row r="10" spans="2:6" ht="13.5" thickBot="1" x14ac:dyDescent="0.25">
      <c r="B10" s="3">
        <f t="shared" si="0"/>
        <v>2023</v>
      </c>
      <c r="C10" s="8">
        <v>11013.038</v>
      </c>
      <c r="D10" s="8">
        <v>11042.635</v>
      </c>
      <c r="E10" s="8">
        <v>10706.388000000001</v>
      </c>
      <c r="F10" s="8">
        <v>10341.915999999999</v>
      </c>
    </row>
    <row r="11" spans="2:6" ht="13.5" thickBot="1" x14ac:dyDescent="0.25">
      <c r="B11" s="3">
        <f t="shared" si="0"/>
        <v>2024</v>
      </c>
      <c r="C11" s="8">
        <v>11113.74</v>
      </c>
      <c r="D11" s="8">
        <v>11164.253000000001</v>
      </c>
      <c r="E11" s="8">
        <v>10804.439</v>
      </c>
      <c r="F11" s="8">
        <v>10400.315000000001</v>
      </c>
    </row>
    <row r="12" spans="2:6" ht="13.5" thickBot="1" x14ac:dyDescent="0.25">
      <c r="B12" s="3">
        <f t="shared" si="0"/>
        <v>2025</v>
      </c>
      <c r="C12" s="8">
        <v>11231.57</v>
      </c>
      <c r="D12" s="8">
        <v>11322.64</v>
      </c>
      <c r="E12" s="8">
        <v>10919.630999999999</v>
      </c>
      <c r="F12" s="8">
        <v>10494.272000000001</v>
      </c>
    </row>
    <row r="13" spans="2:6" ht="13.5" thickBot="1" x14ac:dyDescent="0.25">
      <c r="B13" s="3">
        <f t="shared" si="0"/>
        <v>2026</v>
      </c>
      <c r="C13" s="8">
        <v>11246.189</v>
      </c>
      <c r="D13" s="8">
        <v>11350.194</v>
      </c>
      <c r="E13" s="8">
        <v>10931.281000000001</v>
      </c>
      <c r="F13" s="8">
        <v>10483.986999999999</v>
      </c>
    </row>
    <row r="14" spans="2:6" ht="13.5" thickBot="1" x14ac:dyDescent="0.25">
      <c r="B14" s="3">
        <f t="shared" si="0"/>
        <v>2027</v>
      </c>
      <c r="C14" s="8">
        <v>11341.764999999999</v>
      </c>
      <c r="D14" s="8">
        <v>11459</v>
      </c>
      <c r="E14" s="8">
        <v>11020.808000000001</v>
      </c>
      <c r="F14" s="8">
        <v>10557.028</v>
      </c>
    </row>
    <row r="15" spans="2:6" ht="13.5" thickBot="1" x14ac:dyDescent="0.25">
      <c r="B15" s="3">
        <f t="shared" si="0"/>
        <v>2028</v>
      </c>
      <c r="C15" s="8">
        <v>11417.41</v>
      </c>
      <c r="D15" s="8">
        <v>11571.027</v>
      </c>
      <c r="E15" s="8">
        <v>11096.123</v>
      </c>
      <c r="F15" s="8">
        <v>10596.736999999999</v>
      </c>
    </row>
    <row r="16" spans="2:6" ht="13.5" thickBot="1" x14ac:dyDescent="0.25">
      <c r="B16" s="3">
        <f t="shared" si="0"/>
        <v>2029</v>
      </c>
      <c r="C16" s="8">
        <v>11531.966</v>
      </c>
      <c r="D16" s="8">
        <v>11697.18</v>
      </c>
      <c r="E16" s="8">
        <v>11207.37</v>
      </c>
      <c r="F16" s="8">
        <v>10679.221</v>
      </c>
    </row>
    <row r="17" spans="2:6" ht="13.5" thickBot="1" x14ac:dyDescent="0.25">
      <c r="B17" s="3">
        <f t="shared" si="0"/>
        <v>2030</v>
      </c>
      <c r="C17" s="8">
        <v>11623.094999999999</v>
      </c>
      <c r="D17" s="8">
        <v>11812.762000000001</v>
      </c>
      <c r="E17" s="8">
        <v>11295.157999999999</v>
      </c>
      <c r="F17" s="8">
        <v>10741.965</v>
      </c>
    </row>
    <row r="18" spans="2:6" ht="13.5" thickBot="1" x14ac:dyDescent="0.25">
      <c r="B18" s="3">
        <f t="shared" si="0"/>
        <v>2031</v>
      </c>
      <c r="C18" s="8">
        <v>11728.286</v>
      </c>
      <c r="D18" s="8">
        <v>11930.829</v>
      </c>
      <c r="E18" s="8">
        <v>11397.05</v>
      </c>
      <c r="F18" s="8">
        <v>10807.201999999999</v>
      </c>
    </row>
    <row r="19" spans="2:6" ht="13.5" thickBot="1" x14ac:dyDescent="0.25">
      <c r="B19" s="3">
        <f t="shared" si="0"/>
        <v>2032</v>
      </c>
      <c r="C19" s="8">
        <v>11873.541999999999</v>
      </c>
      <c r="D19" s="8">
        <v>12108.614</v>
      </c>
      <c r="E19" s="8">
        <v>11535.764999999999</v>
      </c>
      <c r="F19" s="8">
        <v>10920.934999999999</v>
      </c>
    </row>
    <row r="20" spans="2:6" ht="13.5" thickBot="1" x14ac:dyDescent="0.25">
      <c r="B20" s="3">
        <f t="shared" si="0"/>
        <v>2033</v>
      </c>
      <c r="C20" s="8">
        <v>11963.13</v>
      </c>
      <c r="D20" s="8">
        <v>12212.053</v>
      </c>
      <c r="E20" s="8">
        <v>11621.797</v>
      </c>
      <c r="F20" s="8">
        <v>10970.565000000001</v>
      </c>
    </row>
    <row r="21" spans="2:6" ht="13.5" thickBot="1" x14ac:dyDescent="0.25">
      <c r="B21" s="3">
        <f t="shared" si="0"/>
        <v>2034</v>
      </c>
      <c r="C21" s="8">
        <v>12018.040999999999</v>
      </c>
      <c r="D21" s="8">
        <v>12280.108</v>
      </c>
      <c r="E21" s="8">
        <v>11676.522000000001</v>
      </c>
      <c r="F21" s="8">
        <v>11013.718999999999</v>
      </c>
    </row>
    <row r="22" spans="2:6" ht="13.5" thickBot="1" x14ac:dyDescent="0.25">
      <c r="B22" s="3">
        <f t="shared" si="0"/>
        <v>2035</v>
      </c>
      <c r="C22" s="8">
        <v>12138.075000000001</v>
      </c>
      <c r="D22" s="8">
        <v>12422.179</v>
      </c>
      <c r="E22" s="8">
        <v>11793.029</v>
      </c>
      <c r="F22" s="8">
        <v>11109.156000000001</v>
      </c>
    </row>
    <row r="23" spans="2:6" ht="13.5" thickBot="1" x14ac:dyDescent="0.25">
      <c r="B23" s="3">
        <f t="shared" si="0"/>
        <v>2036</v>
      </c>
      <c r="C23" s="8">
        <v>12276.977999999999</v>
      </c>
      <c r="D23" s="8">
        <v>12574.463</v>
      </c>
      <c r="E23" s="8">
        <v>11924.57</v>
      </c>
      <c r="F23" s="8">
        <v>11202.784</v>
      </c>
    </row>
    <row r="24" spans="2:6" ht="13.5" thickBot="1" x14ac:dyDescent="0.25">
      <c r="B24" s="3">
        <f t="shared" si="0"/>
        <v>2037</v>
      </c>
      <c r="C24" s="8">
        <v>12378.066999999999</v>
      </c>
      <c r="D24" s="8">
        <v>12696.692999999999</v>
      </c>
      <c r="E24" s="8">
        <v>12026.263000000001</v>
      </c>
      <c r="F24" s="8">
        <v>11289.602999999999</v>
      </c>
    </row>
    <row r="25" spans="2:6" x14ac:dyDescent="0.2">
      <c r="B25" s="12"/>
      <c r="C25" s="15"/>
      <c r="D25" s="15"/>
      <c r="E25" s="15"/>
      <c r="F25" s="15"/>
    </row>
    <row r="26" spans="2:6" x14ac:dyDescent="0.2">
      <c r="B26" s="12"/>
      <c r="C26" s="15" t="s">
        <v>41</v>
      </c>
      <c r="D26" s="15"/>
      <c r="E26" s="15"/>
      <c r="F26" s="15"/>
    </row>
    <row r="27" spans="2:6" x14ac:dyDescent="0.2">
      <c r="C27" t="str">
        <f>C3</f>
        <v>1-in-20 Weather</v>
      </c>
      <c r="D27" t="str">
        <f t="shared" ref="D27:F27" si="1">D3</f>
        <v>High</v>
      </c>
      <c r="E27" t="str">
        <f t="shared" si="1"/>
        <v>Base Case</v>
      </c>
      <c r="F27" t="str">
        <f t="shared" si="1"/>
        <v>Low</v>
      </c>
    </row>
    <row r="28" spans="2:6" x14ac:dyDescent="0.2">
      <c r="B28" s="12">
        <f>B4</f>
        <v>2017</v>
      </c>
      <c r="C28" s="2">
        <f>C4-$E4</f>
        <v>288.88700000000063</v>
      </c>
      <c r="D28" s="2">
        <f t="shared" ref="D28:F28" si="2">D4-$E4</f>
        <v>142.69700000000012</v>
      </c>
      <c r="E28" s="2">
        <f t="shared" si="2"/>
        <v>0</v>
      </c>
      <c r="F28" s="2">
        <f t="shared" si="2"/>
        <v>-147.64500000000044</v>
      </c>
    </row>
    <row r="29" spans="2:6" x14ac:dyDescent="0.2">
      <c r="B29" s="12">
        <f t="shared" ref="B29:B47" si="3">B5</f>
        <v>2018</v>
      </c>
      <c r="C29" s="2">
        <f t="shared" ref="C29:F47" si="4">C5-$E5</f>
        <v>292.46299999999974</v>
      </c>
      <c r="D29" s="2">
        <f t="shared" si="4"/>
        <v>187.31099999999969</v>
      </c>
      <c r="E29" s="2">
        <f t="shared" si="4"/>
        <v>0</v>
      </c>
      <c r="F29" s="2">
        <f t="shared" si="4"/>
        <v>-196.17200000000048</v>
      </c>
    </row>
    <row r="30" spans="2:6" x14ac:dyDescent="0.2">
      <c r="B30" s="12">
        <f t="shared" si="3"/>
        <v>2019</v>
      </c>
      <c r="C30" s="2">
        <f t="shared" si="4"/>
        <v>295.90500000000065</v>
      </c>
      <c r="D30" s="2">
        <f t="shared" si="4"/>
        <v>225.80500000000029</v>
      </c>
      <c r="E30" s="2">
        <f t="shared" si="4"/>
        <v>0</v>
      </c>
      <c r="F30" s="2">
        <f t="shared" si="4"/>
        <v>-240.81499999999869</v>
      </c>
    </row>
    <row r="31" spans="2:6" x14ac:dyDescent="0.2">
      <c r="B31" s="12">
        <f t="shared" si="3"/>
        <v>2020</v>
      </c>
      <c r="C31" s="2">
        <f t="shared" si="4"/>
        <v>298.51599999999962</v>
      </c>
      <c r="D31" s="2">
        <f t="shared" si="4"/>
        <v>247.65999999999985</v>
      </c>
      <c r="E31" s="2">
        <f t="shared" si="4"/>
        <v>0</v>
      </c>
      <c r="F31" s="2">
        <f t="shared" si="4"/>
        <v>-266.8020000000015</v>
      </c>
    </row>
    <row r="32" spans="2:6" x14ac:dyDescent="0.2">
      <c r="B32" s="12">
        <f t="shared" si="3"/>
        <v>2021</v>
      </c>
      <c r="C32" s="2">
        <f t="shared" si="4"/>
        <v>303.94000000000051</v>
      </c>
      <c r="D32" s="2">
        <f t="shared" si="4"/>
        <v>281.21500000000015</v>
      </c>
      <c r="E32" s="2">
        <f t="shared" si="4"/>
        <v>0</v>
      </c>
      <c r="F32" s="2">
        <f t="shared" si="4"/>
        <v>-304.58300000000054</v>
      </c>
    </row>
    <row r="33" spans="2:6" x14ac:dyDescent="0.2">
      <c r="B33" s="12">
        <f t="shared" si="3"/>
        <v>2022</v>
      </c>
      <c r="C33" s="2">
        <f t="shared" si="4"/>
        <v>306.81400000000031</v>
      </c>
      <c r="D33" s="2">
        <f t="shared" si="4"/>
        <v>318.35599999999977</v>
      </c>
      <c r="E33" s="2">
        <f t="shared" si="4"/>
        <v>0</v>
      </c>
      <c r="F33" s="2">
        <f t="shared" si="4"/>
        <v>-332.78600000000006</v>
      </c>
    </row>
    <row r="34" spans="2:6" x14ac:dyDescent="0.2">
      <c r="B34" s="12">
        <f t="shared" si="3"/>
        <v>2023</v>
      </c>
      <c r="C34" s="2">
        <f t="shared" si="4"/>
        <v>306.64999999999964</v>
      </c>
      <c r="D34" s="2">
        <f t="shared" si="4"/>
        <v>336.24699999999939</v>
      </c>
      <c r="E34" s="2">
        <f t="shared" si="4"/>
        <v>0</v>
      </c>
      <c r="F34" s="2">
        <f t="shared" si="4"/>
        <v>-364.47200000000157</v>
      </c>
    </row>
    <row r="35" spans="2:6" x14ac:dyDescent="0.2">
      <c r="B35" s="12">
        <f t="shared" si="3"/>
        <v>2024</v>
      </c>
      <c r="C35" s="2">
        <f t="shared" si="4"/>
        <v>309.30099999999948</v>
      </c>
      <c r="D35" s="2">
        <f t="shared" si="4"/>
        <v>359.81400000000031</v>
      </c>
      <c r="E35" s="2">
        <f t="shared" si="4"/>
        <v>0</v>
      </c>
      <c r="F35" s="2">
        <f t="shared" si="4"/>
        <v>-404.1239999999998</v>
      </c>
    </row>
    <row r="36" spans="2:6" x14ac:dyDescent="0.2">
      <c r="B36" s="12">
        <f t="shared" si="3"/>
        <v>2025</v>
      </c>
      <c r="C36" s="2">
        <f t="shared" si="4"/>
        <v>311.93900000000031</v>
      </c>
      <c r="D36" s="2">
        <f t="shared" si="4"/>
        <v>403.00900000000001</v>
      </c>
      <c r="E36" s="2">
        <f t="shared" si="4"/>
        <v>0</v>
      </c>
      <c r="F36" s="2">
        <f t="shared" si="4"/>
        <v>-425.35899999999856</v>
      </c>
    </row>
    <row r="37" spans="2:6" x14ac:dyDescent="0.2">
      <c r="B37" s="12">
        <f t="shared" si="3"/>
        <v>2026</v>
      </c>
      <c r="C37" s="2">
        <f t="shared" si="4"/>
        <v>314.90799999999945</v>
      </c>
      <c r="D37" s="2">
        <f t="shared" si="4"/>
        <v>418.91299999999865</v>
      </c>
      <c r="E37" s="2">
        <f t="shared" si="4"/>
        <v>0</v>
      </c>
      <c r="F37" s="2">
        <f t="shared" si="4"/>
        <v>-447.29400000000169</v>
      </c>
    </row>
    <row r="38" spans="2:6" x14ac:dyDescent="0.2">
      <c r="B38" s="12">
        <f t="shared" si="3"/>
        <v>2027</v>
      </c>
      <c r="C38" s="2">
        <f t="shared" si="4"/>
        <v>320.95699999999852</v>
      </c>
      <c r="D38" s="2">
        <f t="shared" si="4"/>
        <v>438.1919999999991</v>
      </c>
      <c r="E38" s="2">
        <f t="shared" si="4"/>
        <v>0</v>
      </c>
      <c r="F38" s="2">
        <f t="shared" si="4"/>
        <v>-463.78000000000065</v>
      </c>
    </row>
    <row r="39" spans="2:6" x14ac:dyDescent="0.2">
      <c r="B39" s="12">
        <f t="shared" si="3"/>
        <v>2028</v>
      </c>
      <c r="C39" s="2">
        <f t="shared" si="4"/>
        <v>321.28700000000026</v>
      </c>
      <c r="D39" s="2">
        <f t="shared" si="4"/>
        <v>474.90400000000045</v>
      </c>
      <c r="E39" s="2">
        <f t="shared" si="4"/>
        <v>0</v>
      </c>
      <c r="F39" s="2">
        <f t="shared" si="4"/>
        <v>-499.38600000000042</v>
      </c>
    </row>
    <row r="40" spans="2:6" x14ac:dyDescent="0.2">
      <c r="B40" s="12">
        <f t="shared" si="3"/>
        <v>2029</v>
      </c>
      <c r="C40" s="2">
        <f t="shared" si="4"/>
        <v>324.59599999999955</v>
      </c>
      <c r="D40" s="2">
        <f t="shared" si="4"/>
        <v>489.80999999999949</v>
      </c>
      <c r="E40" s="2">
        <f t="shared" si="4"/>
        <v>0</v>
      </c>
      <c r="F40" s="2">
        <f t="shared" si="4"/>
        <v>-528.14900000000125</v>
      </c>
    </row>
    <row r="41" spans="2:6" x14ac:dyDescent="0.2">
      <c r="B41" s="12">
        <f t="shared" si="3"/>
        <v>2030</v>
      </c>
      <c r="C41" s="2">
        <f t="shared" si="4"/>
        <v>327.9369999999999</v>
      </c>
      <c r="D41" s="2">
        <f t="shared" si="4"/>
        <v>517.60400000000118</v>
      </c>
      <c r="E41" s="2">
        <f t="shared" si="4"/>
        <v>0</v>
      </c>
      <c r="F41" s="2">
        <f t="shared" si="4"/>
        <v>-553.1929999999993</v>
      </c>
    </row>
    <row r="42" spans="2:6" x14ac:dyDescent="0.2">
      <c r="B42" s="12">
        <f t="shared" si="3"/>
        <v>2031</v>
      </c>
      <c r="C42" s="2">
        <f t="shared" si="4"/>
        <v>331.23600000000079</v>
      </c>
      <c r="D42" s="2">
        <f t="shared" si="4"/>
        <v>533.77900000000045</v>
      </c>
      <c r="E42" s="2">
        <f t="shared" si="4"/>
        <v>0</v>
      </c>
      <c r="F42" s="2">
        <f t="shared" si="4"/>
        <v>-589.84799999999996</v>
      </c>
    </row>
    <row r="43" spans="2:6" x14ac:dyDescent="0.2">
      <c r="B43" s="12">
        <f t="shared" si="3"/>
        <v>2032</v>
      </c>
      <c r="C43" s="2">
        <f t="shared" si="4"/>
        <v>337.77700000000004</v>
      </c>
      <c r="D43" s="2">
        <f t="shared" si="4"/>
        <v>572.84900000000016</v>
      </c>
      <c r="E43" s="2">
        <f t="shared" si="4"/>
        <v>0</v>
      </c>
      <c r="F43" s="2">
        <f t="shared" si="4"/>
        <v>-614.82999999999993</v>
      </c>
    </row>
    <row r="44" spans="2:6" x14ac:dyDescent="0.2">
      <c r="B44" s="12">
        <f t="shared" si="3"/>
        <v>2033</v>
      </c>
      <c r="C44" s="2">
        <f t="shared" si="4"/>
        <v>341.33299999999872</v>
      </c>
      <c r="D44" s="2">
        <f t="shared" si="4"/>
        <v>590.2559999999994</v>
      </c>
      <c r="E44" s="2">
        <f t="shared" si="4"/>
        <v>0</v>
      </c>
      <c r="F44" s="2">
        <f t="shared" si="4"/>
        <v>-651.23199999999997</v>
      </c>
    </row>
    <row r="45" spans="2:6" x14ac:dyDescent="0.2">
      <c r="B45" s="12">
        <f t="shared" si="3"/>
        <v>2034</v>
      </c>
      <c r="C45" s="2">
        <f t="shared" si="4"/>
        <v>341.51899999999841</v>
      </c>
      <c r="D45" s="2">
        <f t="shared" si="4"/>
        <v>603.58599999999933</v>
      </c>
      <c r="E45" s="2">
        <f t="shared" si="4"/>
        <v>0</v>
      </c>
      <c r="F45" s="2">
        <f t="shared" si="4"/>
        <v>-662.8030000000017</v>
      </c>
    </row>
    <row r="46" spans="2:6" x14ac:dyDescent="0.2">
      <c r="B46" s="12">
        <f t="shared" si="3"/>
        <v>2035</v>
      </c>
      <c r="C46" s="2">
        <f t="shared" si="4"/>
        <v>345.04600000000028</v>
      </c>
      <c r="D46" s="2">
        <f t="shared" si="4"/>
        <v>629.14999999999964</v>
      </c>
      <c r="E46" s="2">
        <f t="shared" si="4"/>
        <v>0</v>
      </c>
      <c r="F46" s="2">
        <f t="shared" si="4"/>
        <v>-683.87299999999959</v>
      </c>
    </row>
    <row r="47" spans="2:6" x14ac:dyDescent="0.2">
      <c r="B47" s="12">
        <f t="shared" si="3"/>
        <v>2036</v>
      </c>
      <c r="C47" s="2">
        <f t="shared" si="4"/>
        <v>352.40799999999945</v>
      </c>
      <c r="D47" s="2">
        <f t="shared" si="4"/>
        <v>649.89300000000003</v>
      </c>
      <c r="E47" s="2">
        <f t="shared" si="4"/>
        <v>0</v>
      </c>
      <c r="F47" s="2">
        <f t="shared" si="4"/>
        <v>-721.78600000000006</v>
      </c>
    </row>
    <row r="50" spans="2:2" x14ac:dyDescent="0.2">
      <c r="B50" s="10" t="s">
        <v>42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65"/>
  <sheetViews>
    <sheetView topLeftCell="A40" workbookViewId="0">
      <selection activeCell="W31" sqref="V30:W31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  <col min="12" max="17" width="10.7109375" customWidth="1"/>
    <col min="18" max="18" width="10.7109375" hidden="1" customWidth="1"/>
    <col min="19" max="19" width="10.7109375" customWidth="1"/>
  </cols>
  <sheetData>
    <row r="1" spans="3:19" ht="13.5" thickBot="1" x14ac:dyDescent="0.25"/>
    <row r="2" spans="3:19" ht="15" thickBot="1" x14ac:dyDescent="0.25">
      <c r="C2" s="18" t="s">
        <v>15</v>
      </c>
      <c r="D2" s="19"/>
      <c r="E2" s="19"/>
      <c r="F2" s="19"/>
      <c r="G2" s="19"/>
      <c r="H2" s="19"/>
      <c r="I2" s="19"/>
      <c r="J2" s="20"/>
      <c r="L2" s="18" t="s">
        <v>21</v>
      </c>
      <c r="M2" s="19"/>
      <c r="N2" s="19"/>
      <c r="O2" s="19"/>
      <c r="P2" s="19"/>
      <c r="Q2" s="19"/>
      <c r="R2" s="19"/>
      <c r="S2" s="20"/>
    </row>
    <row r="3" spans="3:19" ht="13.5" thickBot="1" x14ac:dyDescent="0.25">
      <c r="C3" s="3" t="s">
        <v>0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1</v>
      </c>
      <c r="L3" s="3" t="s">
        <v>0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6</v>
      </c>
      <c r="R3" s="4" t="s">
        <v>7</v>
      </c>
      <c r="S3" s="5" t="s">
        <v>1</v>
      </c>
    </row>
    <row r="4" spans="3:19" ht="13.5" thickBot="1" x14ac:dyDescent="0.25">
      <c r="C4" s="3">
        <v>2017</v>
      </c>
      <c r="D4" s="8">
        <v>500906.66666666669</v>
      </c>
      <c r="E4" s="8">
        <v>66156.166666666672</v>
      </c>
      <c r="F4" s="8">
        <v>1570</v>
      </c>
      <c r="G4" s="8">
        <v>7747.083333333333</v>
      </c>
      <c r="H4" s="8">
        <v>483</v>
      </c>
      <c r="I4" s="8">
        <v>0</v>
      </c>
      <c r="J4" s="6">
        <f>SUM(D4:I4)</f>
        <v>576862.91666666674</v>
      </c>
      <c r="L4" s="3">
        <v>2017</v>
      </c>
      <c r="M4" s="8">
        <v>108181.5</v>
      </c>
      <c r="N4" s="8">
        <v>15720.75</v>
      </c>
      <c r="O4" s="8">
        <v>483.5</v>
      </c>
      <c r="P4" s="8">
        <v>5039.25</v>
      </c>
      <c r="Q4" s="8">
        <v>242</v>
      </c>
      <c r="R4" s="4">
        <v>0</v>
      </c>
      <c r="S4" s="6">
        <f>SUM(M4:R4)</f>
        <v>129667</v>
      </c>
    </row>
    <row r="5" spans="3:19" ht="13.5" thickBot="1" x14ac:dyDescent="0.25">
      <c r="C5" s="3">
        <v>2018</v>
      </c>
      <c r="D5" s="8">
        <v>503741.83333333331</v>
      </c>
      <c r="E5" s="8">
        <v>66450.583333333328</v>
      </c>
      <c r="F5" s="8">
        <v>1570</v>
      </c>
      <c r="G5" s="8">
        <v>7716.666666666667</v>
      </c>
      <c r="H5" s="8">
        <v>483</v>
      </c>
      <c r="I5" s="8">
        <v>0</v>
      </c>
      <c r="J5" s="6">
        <f t="shared" ref="J5:J13" si="0">SUM(D5:I5)</f>
        <v>579962.08333333326</v>
      </c>
      <c r="L5" s="3">
        <v>2018</v>
      </c>
      <c r="M5" s="8">
        <v>108434.41666666667</v>
      </c>
      <c r="N5" s="8">
        <v>15778.416666666666</v>
      </c>
      <c r="O5" s="8">
        <v>478.83333333333331</v>
      </c>
      <c r="P5" s="8">
        <v>5016</v>
      </c>
      <c r="Q5" s="8">
        <v>243</v>
      </c>
      <c r="R5" s="4">
        <v>0</v>
      </c>
      <c r="S5" s="6">
        <f t="shared" ref="S5:S12" si="1">SUM(M5:R5)</f>
        <v>129950.66666666667</v>
      </c>
    </row>
    <row r="6" spans="3:19" ht="13.5" thickBot="1" x14ac:dyDescent="0.25">
      <c r="C6" s="3">
        <v>2019</v>
      </c>
      <c r="D6" s="8">
        <v>506489.08333333331</v>
      </c>
      <c r="E6" s="8">
        <v>66731.083333333328</v>
      </c>
      <c r="F6" s="8">
        <v>1570</v>
      </c>
      <c r="G6" s="8">
        <v>7686.25</v>
      </c>
      <c r="H6" s="8">
        <v>483</v>
      </c>
      <c r="I6" s="8">
        <v>0</v>
      </c>
      <c r="J6" s="6">
        <f t="shared" si="0"/>
        <v>582959.41666666663</v>
      </c>
      <c r="L6" s="3">
        <v>2019</v>
      </c>
      <c r="M6" s="8">
        <v>108721.75</v>
      </c>
      <c r="N6" s="8">
        <v>15854.666666666666</v>
      </c>
      <c r="O6" s="8">
        <v>475.5</v>
      </c>
      <c r="P6" s="8">
        <v>4992.583333333333</v>
      </c>
      <c r="Q6" s="8">
        <v>243</v>
      </c>
      <c r="R6" s="4">
        <v>0</v>
      </c>
      <c r="S6" s="6">
        <f t="shared" si="1"/>
        <v>130287.5</v>
      </c>
    </row>
    <row r="7" spans="3:19" ht="13.5" thickBot="1" x14ac:dyDescent="0.25">
      <c r="C7" s="3">
        <v>2020</v>
      </c>
      <c r="D7" s="8">
        <v>509223</v>
      </c>
      <c r="E7" s="8">
        <v>67001.333333333328</v>
      </c>
      <c r="F7" s="8">
        <v>1570</v>
      </c>
      <c r="G7" s="8">
        <v>7655.75</v>
      </c>
      <c r="H7" s="8">
        <v>483</v>
      </c>
      <c r="I7" s="8">
        <v>0</v>
      </c>
      <c r="J7" s="6">
        <f t="shared" si="0"/>
        <v>585933.08333333337</v>
      </c>
      <c r="L7" s="3">
        <v>2020</v>
      </c>
      <c r="M7" s="8">
        <v>109018.75</v>
      </c>
      <c r="N7" s="8">
        <v>15937.666666666666</v>
      </c>
      <c r="O7" s="8">
        <v>473.16666666666669</v>
      </c>
      <c r="P7" s="8">
        <v>4969.083333333333</v>
      </c>
      <c r="Q7" s="8">
        <v>243</v>
      </c>
      <c r="R7" s="4">
        <v>0</v>
      </c>
      <c r="S7" s="6">
        <f t="shared" si="1"/>
        <v>130641.66666666667</v>
      </c>
    </row>
    <row r="8" spans="3:19" ht="13.5" thickBot="1" x14ac:dyDescent="0.25">
      <c r="C8" s="3">
        <v>2021</v>
      </c>
      <c r="D8" s="8">
        <v>511977.75</v>
      </c>
      <c r="E8" s="8">
        <v>67264.333333333328</v>
      </c>
      <c r="F8" s="8">
        <v>1570</v>
      </c>
      <c r="G8" s="8">
        <v>7625.5</v>
      </c>
      <c r="H8" s="8">
        <v>483</v>
      </c>
      <c r="I8" s="8">
        <v>0</v>
      </c>
      <c r="J8" s="6">
        <f t="shared" si="0"/>
        <v>588920.58333333337</v>
      </c>
      <c r="L8" s="3">
        <v>2021</v>
      </c>
      <c r="M8" s="8">
        <v>109317.58333333333</v>
      </c>
      <c r="N8" s="8">
        <v>16023.083333333334</v>
      </c>
      <c r="O8" s="8">
        <v>471.5</v>
      </c>
      <c r="P8" s="8">
        <v>4945.666666666667</v>
      </c>
      <c r="Q8" s="8">
        <v>243</v>
      </c>
      <c r="R8" s="4">
        <v>0</v>
      </c>
      <c r="S8" s="6">
        <f t="shared" si="1"/>
        <v>131000.83333333333</v>
      </c>
    </row>
    <row r="9" spans="3:19" ht="13.5" thickBot="1" x14ac:dyDescent="0.25">
      <c r="C9" s="3">
        <v>2022</v>
      </c>
      <c r="D9" s="8">
        <v>514639.08333333331</v>
      </c>
      <c r="E9" s="8">
        <v>67514.666666666672</v>
      </c>
      <c r="F9" s="8">
        <v>1570</v>
      </c>
      <c r="G9" s="8">
        <v>7595.083333333333</v>
      </c>
      <c r="H9" s="8">
        <v>483</v>
      </c>
      <c r="I9" s="8">
        <v>0</v>
      </c>
      <c r="J9" s="6">
        <f t="shared" si="0"/>
        <v>591801.83333333337</v>
      </c>
      <c r="L9" s="3">
        <v>2022</v>
      </c>
      <c r="M9" s="8">
        <v>109611.66666666667</v>
      </c>
      <c r="N9" s="8">
        <v>16108.083333333334</v>
      </c>
      <c r="O9" s="8">
        <v>470.33333333333331</v>
      </c>
      <c r="P9" s="8">
        <v>4922.5</v>
      </c>
      <c r="Q9" s="8">
        <v>243</v>
      </c>
      <c r="R9" s="4">
        <v>0</v>
      </c>
      <c r="S9" s="6">
        <f t="shared" si="1"/>
        <v>131355.58333333331</v>
      </c>
    </row>
    <row r="10" spans="3:19" ht="13.5" thickBot="1" x14ac:dyDescent="0.25">
      <c r="C10" s="3">
        <v>2023</v>
      </c>
      <c r="D10" s="8">
        <v>517163.83333333331</v>
      </c>
      <c r="E10" s="8">
        <v>67751.083333333328</v>
      </c>
      <c r="F10" s="8">
        <v>1570</v>
      </c>
      <c r="G10" s="8">
        <v>7564.75</v>
      </c>
      <c r="H10" s="8">
        <v>483</v>
      </c>
      <c r="I10" s="8">
        <v>0</v>
      </c>
      <c r="J10" s="6">
        <f t="shared" si="0"/>
        <v>594532.66666666663</v>
      </c>
      <c r="L10" s="3">
        <v>2023</v>
      </c>
      <c r="M10" s="8">
        <v>109895.08333333333</v>
      </c>
      <c r="N10" s="8">
        <v>16190.25</v>
      </c>
      <c r="O10" s="8">
        <v>469.5</v>
      </c>
      <c r="P10" s="8">
        <v>4899.083333333333</v>
      </c>
      <c r="Q10" s="8">
        <v>243</v>
      </c>
      <c r="R10" s="4">
        <v>0</v>
      </c>
      <c r="S10" s="6">
        <f t="shared" si="1"/>
        <v>131696.91666666666</v>
      </c>
    </row>
    <row r="11" spans="3:19" ht="13.5" thickBot="1" x14ac:dyDescent="0.25">
      <c r="C11" s="3">
        <v>2024</v>
      </c>
      <c r="D11" s="8">
        <v>519570</v>
      </c>
      <c r="E11" s="8">
        <v>67974.583333333328</v>
      </c>
      <c r="F11" s="8">
        <v>1570</v>
      </c>
      <c r="G11" s="8">
        <v>7534.333333333333</v>
      </c>
      <c r="H11" s="8">
        <v>483</v>
      </c>
      <c r="I11" s="8">
        <v>0</v>
      </c>
      <c r="J11" s="6">
        <f t="shared" si="0"/>
        <v>597131.91666666674</v>
      </c>
      <c r="L11" s="3">
        <v>2024</v>
      </c>
      <c r="M11" s="8">
        <v>110167.33333333333</v>
      </c>
      <c r="N11" s="8">
        <v>16269.333333333334</v>
      </c>
      <c r="O11" s="8">
        <v>469</v>
      </c>
      <c r="P11" s="8">
        <v>4875.75</v>
      </c>
      <c r="Q11" s="8">
        <v>243</v>
      </c>
      <c r="R11" s="4">
        <v>0</v>
      </c>
      <c r="S11" s="6">
        <f t="shared" si="1"/>
        <v>132024.41666666666</v>
      </c>
    </row>
    <row r="12" spans="3:19" ht="13.5" thickBot="1" x14ac:dyDescent="0.25">
      <c r="C12" s="3">
        <v>2025</v>
      </c>
      <c r="D12" s="8">
        <v>521884.83333333331</v>
      </c>
      <c r="E12" s="8">
        <v>68186.916666666672</v>
      </c>
      <c r="F12" s="8">
        <v>1570</v>
      </c>
      <c r="G12" s="8">
        <v>7503.916666666667</v>
      </c>
      <c r="H12" s="8">
        <v>483</v>
      </c>
      <c r="I12" s="8">
        <v>0</v>
      </c>
      <c r="J12" s="6">
        <f t="shared" si="0"/>
        <v>599628.66666666663</v>
      </c>
      <c r="L12" s="3">
        <v>2025</v>
      </c>
      <c r="M12" s="8">
        <v>110420.08333333333</v>
      </c>
      <c r="N12" s="8">
        <v>16342.833333333334</v>
      </c>
      <c r="O12" s="8">
        <v>468.58333333333331</v>
      </c>
      <c r="P12" s="8">
        <v>4852.416666666667</v>
      </c>
      <c r="Q12" s="8">
        <v>243</v>
      </c>
      <c r="R12" s="4">
        <v>0</v>
      </c>
      <c r="S12" s="6">
        <f t="shared" si="1"/>
        <v>132326.91666666666</v>
      </c>
    </row>
    <row r="13" spans="3:19" ht="13.5" thickBot="1" x14ac:dyDescent="0.25">
      <c r="C13" s="3">
        <v>2026</v>
      </c>
      <c r="D13" s="8">
        <v>524107.33333333331</v>
      </c>
      <c r="E13" s="8">
        <v>68388.666666666672</v>
      </c>
      <c r="F13" s="8">
        <v>1570</v>
      </c>
      <c r="G13" s="8">
        <v>7473.5</v>
      </c>
      <c r="H13" s="8">
        <v>483</v>
      </c>
      <c r="I13" s="8">
        <v>0</v>
      </c>
      <c r="J13" s="6">
        <f t="shared" si="0"/>
        <v>602022.5</v>
      </c>
      <c r="L13" s="3">
        <v>2026</v>
      </c>
      <c r="M13" s="8">
        <v>110659.25</v>
      </c>
      <c r="N13" s="8">
        <v>16412.5</v>
      </c>
      <c r="O13" s="8">
        <v>468</v>
      </c>
      <c r="P13" s="8">
        <v>4828.916666666667</v>
      </c>
      <c r="Q13" s="8">
        <v>243</v>
      </c>
      <c r="R13" s="4">
        <v>0</v>
      </c>
      <c r="S13" s="6">
        <f>SUM(M13:R13)</f>
        <v>132611.66666666666</v>
      </c>
    </row>
    <row r="14" spans="3:19" ht="15" thickBot="1" x14ac:dyDescent="0.25">
      <c r="C14" s="18" t="s">
        <v>8</v>
      </c>
      <c r="D14" s="19"/>
      <c r="E14" s="19"/>
      <c r="F14" s="19"/>
      <c r="G14" s="19"/>
      <c r="H14" s="19"/>
      <c r="I14" s="19"/>
      <c r="J14" s="20"/>
      <c r="L14" s="18" t="s">
        <v>8</v>
      </c>
      <c r="M14" s="19"/>
      <c r="N14" s="19"/>
      <c r="O14" s="19"/>
      <c r="P14" s="19"/>
      <c r="Q14" s="19"/>
      <c r="R14" s="19"/>
      <c r="S14" s="20"/>
    </row>
    <row r="15" spans="3:19" ht="13.5" thickBot="1" x14ac:dyDescent="0.25">
      <c r="C15" s="3" t="str">
        <f>C4&amp;"-"&amp;RIGHT(C13,2)</f>
        <v>2017-26</v>
      </c>
      <c r="D15" s="7">
        <f>(D13/D4)^(1/(COUNT(D5:D13)))-1</f>
        <v>5.0434208128096181E-3</v>
      </c>
      <c r="E15" s="7">
        <f t="shared" ref="E15:J15" si="2">(E13/E4)^(1/(COUNT(E5:E13)))-1</f>
        <v>3.6944756128780565E-3</v>
      </c>
      <c r="F15" s="7">
        <f t="shared" si="2"/>
        <v>0</v>
      </c>
      <c r="G15" s="7">
        <f t="shared" si="2"/>
        <v>-3.9868090682014801E-3</v>
      </c>
      <c r="H15" s="7">
        <f t="shared" si="2"/>
        <v>0</v>
      </c>
      <c r="I15" s="7">
        <v>0</v>
      </c>
      <c r="J15" s="7">
        <f t="shared" si="2"/>
        <v>4.7546187406792839E-3</v>
      </c>
      <c r="L15" s="3" t="str">
        <f>L4&amp;"-"&amp;RIGHT(L13,2)</f>
        <v>2017-26</v>
      </c>
      <c r="M15" s="7">
        <f>(M13/M4)^(1/(COUNT(M5:M13)))-1</f>
        <v>2.5193112339529922E-3</v>
      </c>
      <c r="N15" s="7">
        <f t="shared" ref="N15:Q15" si="3">(N13/N4)^(1/(COUNT(N5:N13)))-1</f>
        <v>4.796102863527274E-3</v>
      </c>
      <c r="O15" s="7">
        <f t="shared" si="3"/>
        <v>-3.6137899287560504E-3</v>
      </c>
      <c r="P15" s="7">
        <f t="shared" si="3"/>
        <v>-4.7260316230951505E-3</v>
      </c>
      <c r="Q15" s="7">
        <f t="shared" si="3"/>
        <v>4.582957836445356E-4</v>
      </c>
      <c r="R15" s="7">
        <v>0</v>
      </c>
      <c r="S15" s="7">
        <f t="shared" ref="S15" si="4">(S13/S4)^(1/(COUNT(S5:S13)))-1</f>
        <v>2.4981632395075781E-3</v>
      </c>
    </row>
    <row r="17" spans="3:19" ht="13.5" thickBot="1" x14ac:dyDescent="0.25"/>
    <row r="18" spans="3:19" ht="15" thickBot="1" x14ac:dyDescent="0.25">
      <c r="C18" s="18" t="s">
        <v>16</v>
      </c>
      <c r="D18" s="19"/>
      <c r="E18" s="19"/>
      <c r="F18" s="19"/>
      <c r="G18" s="19"/>
      <c r="H18" s="19"/>
      <c r="I18" s="19"/>
      <c r="J18" s="20"/>
      <c r="L18" s="18" t="s">
        <v>20</v>
      </c>
      <c r="M18" s="19"/>
      <c r="N18" s="19"/>
      <c r="O18" s="19"/>
      <c r="P18" s="19"/>
      <c r="Q18" s="19"/>
      <c r="R18" s="19"/>
      <c r="S18" s="20"/>
    </row>
    <row r="19" spans="3:19" ht="13.5" thickBot="1" x14ac:dyDescent="0.25">
      <c r="C19" s="3" t="s">
        <v>0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5" t="s">
        <v>1</v>
      </c>
      <c r="L19" s="3" t="s">
        <v>0</v>
      </c>
      <c r="M19" s="4" t="s">
        <v>2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5" t="s">
        <v>1</v>
      </c>
    </row>
    <row r="20" spans="3:19" ht="13.5" thickBot="1" x14ac:dyDescent="0.25">
      <c r="C20" s="3">
        <v>2017</v>
      </c>
      <c r="D20" s="8">
        <v>35650.5</v>
      </c>
      <c r="E20" s="8">
        <v>7246.333333333333</v>
      </c>
      <c r="F20" s="8">
        <v>115.16666666666667</v>
      </c>
      <c r="G20" s="8">
        <v>1843.25</v>
      </c>
      <c r="H20" s="8">
        <v>116.16666666666667</v>
      </c>
      <c r="I20" s="4">
        <v>0</v>
      </c>
      <c r="J20" s="6">
        <f t="shared" ref="J20:J29" si="5">SUM(D20:I20)</f>
        <v>44971.416666666664</v>
      </c>
      <c r="L20" s="3">
        <v>2017</v>
      </c>
      <c r="M20" s="8">
        <v>115425</v>
      </c>
      <c r="N20" s="8">
        <v>22909.916666666668</v>
      </c>
      <c r="O20" s="8">
        <v>2045.6666666666667</v>
      </c>
      <c r="P20" s="8">
        <v>760.08333333333337</v>
      </c>
      <c r="Q20" s="8">
        <v>327.33333333333331</v>
      </c>
      <c r="R20" s="4">
        <v>0</v>
      </c>
      <c r="S20" s="6">
        <f t="shared" ref="S20:S29" si="6">SUM(M20:R20)</f>
        <v>141468</v>
      </c>
    </row>
    <row r="21" spans="3:19" ht="13.5" thickBot="1" x14ac:dyDescent="0.25">
      <c r="C21" s="3">
        <v>2018</v>
      </c>
      <c r="D21" s="8">
        <v>35716.833333333336</v>
      </c>
      <c r="E21" s="8">
        <v>7255.25</v>
      </c>
      <c r="F21" s="8">
        <v>114</v>
      </c>
      <c r="G21" s="8">
        <v>1843.1666666666667</v>
      </c>
      <c r="H21" s="8">
        <v>116</v>
      </c>
      <c r="I21" s="4">
        <v>0</v>
      </c>
      <c r="J21" s="6">
        <f t="shared" si="5"/>
        <v>45045.25</v>
      </c>
      <c r="L21" s="3">
        <v>2018</v>
      </c>
      <c r="M21" s="8">
        <v>116207.41666666667</v>
      </c>
      <c r="N21" s="8">
        <v>22972.916666666668</v>
      </c>
      <c r="O21" s="8">
        <v>2045</v>
      </c>
      <c r="P21" s="8">
        <v>772.25</v>
      </c>
      <c r="Q21" s="8">
        <v>325.33333333333331</v>
      </c>
      <c r="R21" s="4">
        <v>0</v>
      </c>
      <c r="S21" s="6">
        <f t="shared" si="6"/>
        <v>142322.91666666669</v>
      </c>
    </row>
    <row r="22" spans="3:19" ht="13.5" thickBot="1" x14ac:dyDescent="0.25">
      <c r="C22" s="3">
        <v>2019</v>
      </c>
      <c r="D22" s="8">
        <v>35784.416666666664</v>
      </c>
      <c r="E22" s="8">
        <v>7265.916666666667</v>
      </c>
      <c r="F22" s="8">
        <v>113</v>
      </c>
      <c r="G22" s="8">
        <v>1842.75</v>
      </c>
      <c r="H22" s="8">
        <v>115.75</v>
      </c>
      <c r="I22" s="4">
        <v>0</v>
      </c>
      <c r="J22" s="6">
        <f t="shared" si="5"/>
        <v>45121.833333333328</v>
      </c>
      <c r="L22" s="3">
        <v>2019</v>
      </c>
      <c r="M22" s="8">
        <v>116925.08333333333</v>
      </c>
      <c r="N22" s="8">
        <v>23033.083333333332</v>
      </c>
      <c r="O22" s="8">
        <v>2045</v>
      </c>
      <c r="P22" s="8">
        <v>784.33333333333337</v>
      </c>
      <c r="Q22" s="8">
        <v>323.33333333333331</v>
      </c>
      <c r="R22" s="4">
        <v>0</v>
      </c>
      <c r="S22" s="6">
        <f t="shared" si="6"/>
        <v>143110.83333333334</v>
      </c>
    </row>
    <row r="23" spans="3:19" ht="13.5" thickBot="1" x14ac:dyDescent="0.25">
      <c r="C23" s="3">
        <v>2020</v>
      </c>
      <c r="D23" s="8">
        <v>35841.083333333336</v>
      </c>
      <c r="E23" s="8">
        <v>7275.083333333333</v>
      </c>
      <c r="F23" s="8">
        <v>112.33333333333333</v>
      </c>
      <c r="G23" s="8">
        <v>1842.5833333333333</v>
      </c>
      <c r="H23" s="8">
        <v>115</v>
      </c>
      <c r="I23" s="4">
        <v>0</v>
      </c>
      <c r="J23" s="6">
        <f t="shared" si="5"/>
        <v>45186.083333333343</v>
      </c>
      <c r="L23" s="3">
        <v>2020</v>
      </c>
      <c r="M23" s="8">
        <v>117606.25</v>
      </c>
      <c r="N23" s="8">
        <v>23092.583333333332</v>
      </c>
      <c r="O23" s="8">
        <v>2044.8333333333333</v>
      </c>
      <c r="P23" s="8">
        <v>796.08333333333337</v>
      </c>
      <c r="Q23" s="8">
        <v>321.5</v>
      </c>
      <c r="R23" s="4">
        <v>0</v>
      </c>
      <c r="S23" s="6">
        <f t="shared" si="6"/>
        <v>143861.25000000003</v>
      </c>
    </row>
    <row r="24" spans="3:19" ht="13.5" thickBot="1" x14ac:dyDescent="0.25">
      <c r="C24" s="3">
        <v>2021</v>
      </c>
      <c r="D24" s="8">
        <v>35884.166666666664</v>
      </c>
      <c r="E24" s="8">
        <v>7282</v>
      </c>
      <c r="F24" s="8">
        <v>112</v>
      </c>
      <c r="G24" s="8">
        <v>1842.5833333333333</v>
      </c>
      <c r="H24" s="8">
        <v>115</v>
      </c>
      <c r="I24" s="4">
        <v>0</v>
      </c>
      <c r="J24" s="6">
        <f t="shared" si="5"/>
        <v>45235.75</v>
      </c>
      <c r="L24" s="3">
        <v>2021</v>
      </c>
      <c r="M24" s="8">
        <v>118268.66666666667</v>
      </c>
      <c r="N24" s="8">
        <v>23152.666666666668</v>
      </c>
      <c r="O24" s="8">
        <v>2044</v>
      </c>
      <c r="P24" s="8">
        <v>807.83333333333337</v>
      </c>
      <c r="Q24" s="8">
        <v>319.66666666666669</v>
      </c>
      <c r="R24" s="4">
        <v>0</v>
      </c>
      <c r="S24" s="6">
        <f t="shared" si="6"/>
        <v>144592.83333333334</v>
      </c>
    </row>
    <row r="25" spans="3:19" ht="13.5" thickBot="1" x14ac:dyDescent="0.25">
      <c r="C25" s="3">
        <v>2022</v>
      </c>
      <c r="D25" s="8">
        <v>35929.5</v>
      </c>
      <c r="E25" s="8">
        <v>7289.083333333333</v>
      </c>
      <c r="F25" s="8">
        <v>111.08333333333333</v>
      </c>
      <c r="G25" s="8">
        <v>1842.5833333333333</v>
      </c>
      <c r="H25" s="8">
        <v>115</v>
      </c>
      <c r="I25" s="4">
        <v>0</v>
      </c>
      <c r="J25" s="6">
        <f t="shared" si="5"/>
        <v>45287.250000000007</v>
      </c>
      <c r="L25" s="3">
        <v>2022</v>
      </c>
      <c r="M25" s="8">
        <v>118915.08333333333</v>
      </c>
      <c r="N25" s="8">
        <v>23212.25</v>
      </c>
      <c r="O25" s="8">
        <v>2044</v>
      </c>
      <c r="P25" s="8">
        <v>819.08333333333337</v>
      </c>
      <c r="Q25" s="8">
        <v>317.75</v>
      </c>
      <c r="R25" s="4">
        <v>0</v>
      </c>
      <c r="S25" s="6">
        <f t="shared" si="6"/>
        <v>145308.16666666666</v>
      </c>
    </row>
    <row r="26" spans="3:19" ht="13.5" thickBot="1" x14ac:dyDescent="0.25">
      <c r="C26" s="3">
        <v>2023</v>
      </c>
      <c r="D26" s="8">
        <v>35974.583333333336</v>
      </c>
      <c r="E26" s="8">
        <v>7296.416666666667</v>
      </c>
      <c r="F26" s="8">
        <v>111</v>
      </c>
      <c r="G26" s="8">
        <v>1842.5833333333333</v>
      </c>
      <c r="H26" s="8">
        <v>114.58333333333333</v>
      </c>
      <c r="I26" s="4">
        <v>0</v>
      </c>
      <c r="J26" s="6">
        <f t="shared" si="5"/>
        <v>45339.166666666672</v>
      </c>
      <c r="L26" s="3">
        <v>2023</v>
      </c>
      <c r="M26" s="8">
        <v>119544.91666666667</v>
      </c>
      <c r="N26" s="8">
        <v>23270.75</v>
      </c>
      <c r="O26" s="8">
        <v>2044</v>
      </c>
      <c r="P26" s="8">
        <v>830.41666666666663</v>
      </c>
      <c r="Q26" s="8">
        <v>315.83333333333331</v>
      </c>
      <c r="R26" s="4">
        <v>0</v>
      </c>
      <c r="S26" s="6">
        <f t="shared" si="6"/>
        <v>146005.91666666669</v>
      </c>
    </row>
    <row r="27" spans="3:19" ht="13.5" thickBot="1" x14ac:dyDescent="0.25">
      <c r="C27" s="3">
        <v>2024</v>
      </c>
      <c r="D27" s="8">
        <v>36011.833333333336</v>
      </c>
      <c r="E27" s="8">
        <v>7302.333333333333</v>
      </c>
      <c r="F27" s="8">
        <v>111</v>
      </c>
      <c r="G27" s="8">
        <v>1842.5833333333333</v>
      </c>
      <c r="H27" s="8">
        <v>114</v>
      </c>
      <c r="I27" s="4">
        <v>0</v>
      </c>
      <c r="J27" s="6">
        <f t="shared" si="5"/>
        <v>45381.750000000007</v>
      </c>
      <c r="L27" s="3">
        <v>2024</v>
      </c>
      <c r="M27" s="8">
        <v>120160.41666666667</v>
      </c>
      <c r="N27" s="8">
        <v>23326.916666666668</v>
      </c>
      <c r="O27" s="8">
        <v>2043</v>
      </c>
      <c r="P27" s="8">
        <v>841.66666666666663</v>
      </c>
      <c r="Q27" s="8">
        <v>313.83333333333331</v>
      </c>
      <c r="R27" s="4">
        <v>0</v>
      </c>
      <c r="S27" s="6">
        <f t="shared" si="6"/>
        <v>146685.83333333334</v>
      </c>
    </row>
    <row r="28" spans="3:19" ht="13.5" thickBot="1" x14ac:dyDescent="0.25">
      <c r="C28" s="3">
        <v>2025</v>
      </c>
      <c r="D28" s="8">
        <v>36044.083333333336</v>
      </c>
      <c r="E28" s="8">
        <v>7307.583333333333</v>
      </c>
      <c r="F28" s="8">
        <v>110</v>
      </c>
      <c r="G28" s="8">
        <v>1842.5833333333333</v>
      </c>
      <c r="H28" s="8">
        <v>114</v>
      </c>
      <c r="I28" s="4">
        <v>0</v>
      </c>
      <c r="J28" s="6">
        <f t="shared" si="5"/>
        <v>45418.250000000007</v>
      </c>
      <c r="L28" s="3">
        <v>2025</v>
      </c>
      <c r="M28" s="8">
        <v>120761.66666666667</v>
      </c>
      <c r="N28" s="8">
        <v>23380.083333333332</v>
      </c>
      <c r="O28" s="8">
        <v>2043</v>
      </c>
      <c r="P28" s="8">
        <v>852.75</v>
      </c>
      <c r="Q28" s="8">
        <v>311.83333333333331</v>
      </c>
      <c r="R28" s="4">
        <v>0</v>
      </c>
      <c r="S28" s="6">
        <f t="shared" si="6"/>
        <v>147349.33333333334</v>
      </c>
    </row>
    <row r="29" spans="3:19" ht="13.5" thickBot="1" x14ac:dyDescent="0.25">
      <c r="C29" s="3">
        <v>2026</v>
      </c>
      <c r="D29" s="8">
        <v>36076.916666666664</v>
      </c>
      <c r="E29" s="8">
        <v>7313</v>
      </c>
      <c r="F29" s="8">
        <v>110</v>
      </c>
      <c r="G29" s="8">
        <v>1842.5833333333333</v>
      </c>
      <c r="H29" s="8">
        <v>114</v>
      </c>
      <c r="I29" s="4">
        <v>0</v>
      </c>
      <c r="J29" s="6">
        <f t="shared" si="5"/>
        <v>45456.5</v>
      </c>
      <c r="L29" s="3">
        <v>2026</v>
      </c>
      <c r="M29" s="8">
        <v>121357.66666666667</v>
      </c>
      <c r="N29" s="8">
        <v>23432.166666666668</v>
      </c>
      <c r="O29" s="8">
        <v>2043</v>
      </c>
      <c r="P29" s="8">
        <v>863.91666666666663</v>
      </c>
      <c r="Q29" s="8">
        <v>309.83333333333331</v>
      </c>
      <c r="R29" s="4">
        <v>0</v>
      </c>
      <c r="S29" s="6">
        <f t="shared" si="6"/>
        <v>148006.58333333334</v>
      </c>
    </row>
    <row r="30" spans="3:19" ht="15" thickBot="1" x14ac:dyDescent="0.25">
      <c r="C30" s="18" t="s">
        <v>8</v>
      </c>
      <c r="D30" s="19"/>
      <c r="E30" s="19"/>
      <c r="F30" s="19"/>
      <c r="G30" s="19"/>
      <c r="H30" s="19"/>
      <c r="I30" s="19"/>
      <c r="J30" s="20"/>
      <c r="L30" s="18" t="s">
        <v>8</v>
      </c>
      <c r="M30" s="19"/>
      <c r="N30" s="19"/>
      <c r="O30" s="19"/>
      <c r="P30" s="19"/>
      <c r="Q30" s="19"/>
      <c r="R30" s="19"/>
      <c r="S30" s="20"/>
    </row>
    <row r="31" spans="3:19" ht="13.5" thickBot="1" x14ac:dyDescent="0.25">
      <c r="C31" s="3" t="str">
        <f>C20&amp;"-"&amp;RIGHT(C29,2)</f>
        <v>2017-26</v>
      </c>
      <c r="D31" s="7">
        <f>(D29/D20)^(1/(COUNT(D21:D29)))-1</f>
        <v>1.3219909823021236E-3</v>
      </c>
      <c r="E31" s="7">
        <f t="shared" ref="E31:H31" si="7">(E29/E20)^(1/(COUNT(E21:E29)))-1</f>
        <v>1.0180726046571387E-3</v>
      </c>
      <c r="F31" s="7">
        <f t="shared" si="7"/>
        <v>-5.0870158363894857E-3</v>
      </c>
      <c r="G31" s="7">
        <f t="shared" si="7"/>
        <v>-4.0193128412857604E-5</v>
      </c>
      <c r="H31" s="7">
        <f t="shared" si="7"/>
        <v>-2.0897570928190001E-3</v>
      </c>
      <c r="I31" s="7">
        <v>0</v>
      </c>
      <c r="J31" s="7">
        <f t="shared" ref="J31" si="8">(J29/J20)^(1/(COUNT(J21:J29)))-1</f>
        <v>1.1927910244591278E-3</v>
      </c>
      <c r="L31" s="3" t="str">
        <f>L20&amp;"-"&amp;RIGHT(L29,2)</f>
        <v>2017-26</v>
      </c>
      <c r="M31" s="7">
        <f>(M29/M20)^(1/(COUNT(M21:M29)))-1</f>
        <v>5.5845513399119806E-3</v>
      </c>
      <c r="N31" s="7">
        <f t="shared" ref="N31:Q31" si="9">(N29/N20)^(1/(COUNT(N21:N29)))-1</f>
        <v>2.5075679518700156E-3</v>
      </c>
      <c r="O31" s="7">
        <f t="shared" si="9"/>
        <v>-1.4492493107465254E-4</v>
      </c>
      <c r="P31" s="7">
        <f t="shared" si="9"/>
        <v>1.4329275661262963E-2</v>
      </c>
      <c r="Q31" s="7">
        <f t="shared" si="9"/>
        <v>-6.0863472672796348E-3</v>
      </c>
      <c r="R31" s="7">
        <v>0</v>
      </c>
      <c r="S31" s="7">
        <f t="shared" ref="S31" si="10">(S29/S20)^(1/(COUNT(S21:S29)))-1</f>
        <v>5.0329799577610856E-3</v>
      </c>
    </row>
    <row r="32" spans="3:19" ht="13.5" thickBot="1" x14ac:dyDescent="0.25"/>
    <row r="33" spans="3:19" ht="15" thickBot="1" x14ac:dyDescent="0.25">
      <c r="C33" s="18" t="s">
        <v>17</v>
      </c>
      <c r="D33" s="19"/>
      <c r="E33" s="19"/>
      <c r="F33" s="19"/>
      <c r="G33" s="19"/>
      <c r="H33" s="19"/>
      <c r="I33" s="19"/>
      <c r="J33" s="20"/>
      <c r="L33" s="18" t="s">
        <v>19</v>
      </c>
      <c r="M33" s="19"/>
      <c r="N33" s="19"/>
      <c r="O33" s="19"/>
      <c r="P33" s="19"/>
      <c r="Q33" s="19"/>
      <c r="R33" s="19"/>
      <c r="S33" s="20"/>
    </row>
    <row r="34" spans="3:19" ht="13.5" thickBot="1" x14ac:dyDescent="0.25">
      <c r="C34" s="3" t="s">
        <v>0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11</v>
      </c>
      <c r="J34" s="5" t="s">
        <v>1</v>
      </c>
      <c r="L34" s="3" t="s">
        <v>0</v>
      </c>
      <c r="M34" s="4" t="s">
        <v>2</v>
      </c>
      <c r="N34" s="4" t="s">
        <v>3</v>
      </c>
      <c r="O34" s="4" t="s">
        <v>4</v>
      </c>
      <c r="P34" s="4" t="s">
        <v>5</v>
      </c>
      <c r="Q34" s="4" t="s">
        <v>6</v>
      </c>
      <c r="R34" s="4" t="s">
        <v>7</v>
      </c>
      <c r="S34" s="5" t="s">
        <v>1</v>
      </c>
    </row>
    <row r="35" spans="3:19" ht="13.5" thickBot="1" x14ac:dyDescent="0.25">
      <c r="C35" s="3">
        <v>2017</v>
      </c>
      <c r="D35" s="8">
        <v>791014.33333333337</v>
      </c>
      <c r="E35" s="8">
        <v>85542.333333333328</v>
      </c>
      <c r="F35" s="8">
        <v>4971</v>
      </c>
      <c r="G35" s="8">
        <v>3197</v>
      </c>
      <c r="H35" s="8">
        <v>2195</v>
      </c>
      <c r="I35" s="8">
        <v>3</v>
      </c>
      <c r="J35" s="6">
        <f t="shared" ref="J35:J44" si="11">SUM(D35:I35)</f>
        <v>886922.66666666674</v>
      </c>
      <c r="L35" s="3">
        <v>2017</v>
      </c>
      <c r="M35" s="8">
        <v>62804.25</v>
      </c>
      <c r="N35" s="8">
        <v>8766.4166666666661</v>
      </c>
      <c r="O35" s="8">
        <v>612</v>
      </c>
      <c r="P35" s="8">
        <v>4983</v>
      </c>
      <c r="Q35" s="8">
        <v>116</v>
      </c>
      <c r="R35" s="8">
        <v>0</v>
      </c>
      <c r="S35" s="6">
        <f t="shared" ref="S35:S44" si="12">SUM(M35:R35)</f>
        <v>77281.666666666672</v>
      </c>
    </row>
    <row r="36" spans="3:19" ht="13.5" thickBot="1" x14ac:dyDescent="0.25">
      <c r="C36" s="3">
        <v>2018</v>
      </c>
      <c r="D36" s="8">
        <v>803090.33333333337</v>
      </c>
      <c r="E36" s="8">
        <v>86809.666666666672</v>
      </c>
      <c r="F36" s="8">
        <v>4971</v>
      </c>
      <c r="G36" s="8">
        <v>3260.4166666666665</v>
      </c>
      <c r="H36" s="8">
        <v>2195</v>
      </c>
      <c r="I36" s="8">
        <v>3</v>
      </c>
      <c r="J36" s="6">
        <f t="shared" si="11"/>
        <v>900329.41666666663</v>
      </c>
      <c r="L36" s="3">
        <v>2018</v>
      </c>
      <c r="M36" s="8">
        <v>63756.666666666664</v>
      </c>
      <c r="N36" s="8">
        <v>8902.5</v>
      </c>
      <c r="O36" s="8">
        <v>612</v>
      </c>
      <c r="P36" s="8">
        <v>5010.416666666667</v>
      </c>
      <c r="Q36" s="8">
        <v>116</v>
      </c>
      <c r="R36" s="8">
        <v>0</v>
      </c>
      <c r="S36" s="6">
        <f t="shared" si="12"/>
        <v>78397.583333333328</v>
      </c>
    </row>
    <row r="37" spans="3:19" ht="13.5" thickBot="1" x14ac:dyDescent="0.25">
      <c r="C37" s="3">
        <v>2019</v>
      </c>
      <c r="D37" s="8">
        <v>815347.16666666663</v>
      </c>
      <c r="E37" s="8">
        <v>88101.5</v>
      </c>
      <c r="F37" s="8">
        <v>4971</v>
      </c>
      <c r="G37" s="8">
        <v>3323.9166666666665</v>
      </c>
      <c r="H37" s="8">
        <v>2195</v>
      </c>
      <c r="I37" s="8">
        <v>3</v>
      </c>
      <c r="J37" s="6">
        <f t="shared" si="11"/>
        <v>913941.58333333326</v>
      </c>
      <c r="L37" s="3">
        <v>2019</v>
      </c>
      <c r="M37" s="8">
        <v>64739</v>
      </c>
      <c r="N37" s="8">
        <v>9038.0833333333339</v>
      </c>
      <c r="O37" s="8">
        <v>612</v>
      </c>
      <c r="P37" s="8">
        <v>5039.25</v>
      </c>
      <c r="Q37" s="8">
        <v>116</v>
      </c>
      <c r="R37" s="8">
        <v>0</v>
      </c>
      <c r="S37" s="6">
        <f t="shared" si="12"/>
        <v>79544.333333333328</v>
      </c>
    </row>
    <row r="38" spans="3:19" ht="13.5" thickBot="1" x14ac:dyDescent="0.25">
      <c r="C38" s="3">
        <v>2020</v>
      </c>
      <c r="D38" s="8">
        <v>827667.5</v>
      </c>
      <c r="E38" s="8">
        <v>89404</v>
      </c>
      <c r="F38" s="8">
        <v>4971</v>
      </c>
      <c r="G38" s="8">
        <v>3387.25</v>
      </c>
      <c r="H38" s="8">
        <v>2195</v>
      </c>
      <c r="I38" s="8">
        <v>3</v>
      </c>
      <c r="J38" s="6">
        <f t="shared" si="11"/>
        <v>927627.75</v>
      </c>
      <c r="L38" s="3">
        <v>2020</v>
      </c>
      <c r="M38" s="8">
        <v>65733.25</v>
      </c>
      <c r="N38" s="8">
        <v>9171.75</v>
      </c>
      <c r="O38" s="8">
        <v>612</v>
      </c>
      <c r="P38" s="8">
        <v>5068.25</v>
      </c>
      <c r="Q38" s="8">
        <v>116</v>
      </c>
      <c r="R38" s="8">
        <v>0</v>
      </c>
      <c r="S38" s="6">
        <f t="shared" si="12"/>
        <v>80701.25</v>
      </c>
    </row>
    <row r="39" spans="3:19" ht="13.5" thickBot="1" x14ac:dyDescent="0.25">
      <c r="C39" s="3">
        <v>2021</v>
      </c>
      <c r="D39" s="8">
        <v>840020.33333333337</v>
      </c>
      <c r="E39" s="8">
        <v>90713.833333333328</v>
      </c>
      <c r="F39" s="8">
        <v>4971</v>
      </c>
      <c r="G39" s="8">
        <v>3451</v>
      </c>
      <c r="H39" s="8">
        <v>2195</v>
      </c>
      <c r="I39" s="8">
        <v>3</v>
      </c>
      <c r="J39" s="6">
        <f t="shared" si="11"/>
        <v>941354.16666666674</v>
      </c>
      <c r="L39" s="3">
        <v>2021</v>
      </c>
      <c r="M39" s="8">
        <v>66746.666666666672</v>
      </c>
      <c r="N39" s="8">
        <v>9304.3333333333339</v>
      </c>
      <c r="O39" s="8">
        <v>612</v>
      </c>
      <c r="P39" s="8">
        <v>5097.5</v>
      </c>
      <c r="Q39" s="8">
        <v>116</v>
      </c>
      <c r="R39" s="8">
        <v>0</v>
      </c>
      <c r="S39" s="6">
        <f t="shared" si="12"/>
        <v>81876.5</v>
      </c>
    </row>
    <row r="40" spans="3:19" ht="13.5" thickBot="1" x14ac:dyDescent="0.25">
      <c r="C40" s="3">
        <v>2022</v>
      </c>
      <c r="D40" s="8">
        <v>852405</v>
      </c>
      <c r="E40" s="8">
        <v>92030.166666666672</v>
      </c>
      <c r="F40" s="8">
        <v>4971</v>
      </c>
      <c r="G40" s="8">
        <v>3514.25</v>
      </c>
      <c r="H40" s="8">
        <v>2195</v>
      </c>
      <c r="I40" s="8">
        <v>3</v>
      </c>
      <c r="J40" s="6">
        <f t="shared" si="11"/>
        <v>955118.41666666663</v>
      </c>
      <c r="L40" s="3">
        <v>2022</v>
      </c>
      <c r="M40" s="8">
        <v>67779.25</v>
      </c>
      <c r="N40" s="8">
        <v>9435.5833333333339</v>
      </c>
      <c r="O40" s="8">
        <v>612</v>
      </c>
      <c r="P40" s="8">
        <v>5126.583333333333</v>
      </c>
      <c r="Q40" s="8">
        <v>116</v>
      </c>
      <c r="R40" s="8">
        <v>0</v>
      </c>
      <c r="S40" s="6">
        <f t="shared" si="12"/>
        <v>83069.416666666657</v>
      </c>
    </row>
    <row r="41" spans="3:19" ht="13.5" thickBot="1" x14ac:dyDescent="0.25">
      <c r="C41" s="3">
        <v>2023</v>
      </c>
      <c r="D41" s="8">
        <v>864823.33333333337</v>
      </c>
      <c r="E41" s="8">
        <v>93352.75</v>
      </c>
      <c r="F41" s="8">
        <v>4971</v>
      </c>
      <c r="G41" s="8">
        <v>3577.75</v>
      </c>
      <c r="H41" s="8">
        <v>2195</v>
      </c>
      <c r="I41" s="8">
        <v>3</v>
      </c>
      <c r="J41" s="6">
        <f t="shared" si="11"/>
        <v>968922.83333333337</v>
      </c>
      <c r="L41" s="3">
        <v>2023</v>
      </c>
      <c r="M41" s="8">
        <v>68829.5</v>
      </c>
      <c r="N41" s="8">
        <v>9565.4166666666661</v>
      </c>
      <c r="O41" s="8">
        <v>612</v>
      </c>
      <c r="P41" s="8">
        <v>5155.833333333333</v>
      </c>
      <c r="Q41" s="8">
        <v>116</v>
      </c>
      <c r="R41" s="8">
        <v>0</v>
      </c>
      <c r="S41" s="6">
        <f t="shared" si="12"/>
        <v>84278.75</v>
      </c>
    </row>
    <row r="42" spans="3:19" ht="13.5" thickBot="1" x14ac:dyDescent="0.25">
      <c r="C42" s="3">
        <v>2024</v>
      </c>
      <c r="D42" s="8">
        <v>877278.25</v>
      </c>
      <c r="E42" s="8">
        <v>94681.5</v>
      </c>
      <c r="F42" s="8">
        <v>4971</v>
      </c>
      <c r="G42" s="8">
        <v>3641.0833333333335</v>
      </c>
      <c r="H42" s="8">
        <v>2195</v>
      </c>
      <c r="I42" s="8">
        <v>3</v>
      </c>
      <c r="J42" s="6">
        <f t="shared" si="11"/>
        <v>982769.83333333337</v>
      </c>
      <c r="L42" s="3">
        <v>2024</v>
      </c>
      <c r="M42" s="8">
        <v>69878.416666666672</v>
      </c>
      <c r="N42" s="8">
        <v>9693.5833333333339</v>
      </c>
      <c r="O42" s="8">
        <v>612</v>
      </c>
      <c r="P42" s="8">
        <v>5185</v>
      </c>
      <c r="Q42" s="8">
        <v>116</v>
      </c>
      <c r="R42" s="8">
        <v>0</v>
      </c>
      <c r="S42" s="6">
        <f t="shared" si="12"/>
        <v>85485</v>
      </c>
    </row>
    <row r="43" spans="3:19" ht="13.5" thickBot="1" x14ac:dyDescent="0.25">
      <c r="C43" s="3">
        <v>2025</v>
      </c>
      <c r="D43" s="8">
        <v>889772</v>
      </c>
      <c r="E43" s="8">
        <v>96016.333333333328</v>
      </c>
      <c r="F43" s="8">
        <v>4971</v>
      </c>
      <c r="G43" s="8">
        <v>3704.5833333333335</v>
      </c>
      <c r="H43" s="8">
        <v>2195</v>
      </c>
      <c r="I43" s="8">
        <v>3</v>
      </c>
      <c r="J43" s="6">
        <f t="shared" si="11"/>
        <v>996661.91666666674</v>
      </c>
      <c r="L43" s="3">
        <v>2025</v>
      </c>
      <c r="M43" s="8">
        <v>70914.916666666672</v>
      </c>
      <c r="N43" s="8">
        <v>9819.8333333333339</v>
      </c>
      <c r="O43" s="8">
        <v>612</v>
      </c>
      <c r="P43" s="8">
        <v>5214.083333333333</v>
      </c>
      <c r="Q43" s="8">
        <v>116</v>
      </c>
      <c r="R43" s="8">
        <v>0</v>
      </c>
      <c r="S43" s="6">
        <f t="shared" si="12"/>
        <v>86676.833333333328</v>
      </c>
    </row>
    <row r="44" spans="3:19" ht="13.5" thickBot="1" x14ac:dyDescent="0.25">
      <c r="C44" s="3">
        <v>2026</v>
      </c>
      <c r="D44" s="8">
        <v>902310.41666666663</v>
      </c>
      <c r="E44" s="8">
        <v>97357.666666666672</v>
      </c>
      <c r="F44" s="8">
        <v>4971</v>
      </c>
      <c r="G44" s="8">
        <v>3768.1666666666665</v>
      </c>
      <c r="H44" s="8">
        <v>2195</v>
      </c>
      <c r="I44" s="8">
        <v>3</v>
      </c>
      <c r="J44" s="6">
        <f t="shared" si="11"/>
        <v>1010605.2499999999</v>
      </c>
      <c r="L44" s="3">
        <v>2026</v>
      </c>
      <c r="M44" s="8">
        <v>71934.416666666672</v>
      </c>
      <c r="N44" s="8">
        <v>9943.8333333333339</v>
      </c>
      <c r="O44" s="8">
        <v>612</v>
      </c>
      <c r="P44" s="8">
        <v>5243.25</v>
      </c>
      <c r="Q44" s="8">
        <v>116</v>
      </c>
      <c r="R44" s="8">
        <v>0</v>
      </c>
      <c r="S44" s="6">
        <f t="shared" si="12"/>
        <v>87849.5</v>
      </c>
    </row>
    <row r="45" spans="3:19" ht="15" thickBot="1" x14ac:dyDescent="0.25">
      <c r="C45" s="18" t="s">
        <v>8</v>
      </c>
      <c r="D45" s="19"/>
      <c r="E45" s="19"/>
      <c r="F45" s="19"/>
      <c r="G45" s="19"/>
      <c r="H45" s="19"/>
      <c r="I45" s="19"/>
      <c r="J45" s="20"/>
      <c r="L45" s="18" t="s">
        <v>8</v>
      </c>
      <c r="M45" s="19"/>
      <c r="N45" s="19"/>
      <c r="O45" s="19"/>
      <c r="P45" s="19"/>
      <c r="Q45" s="19"/>
      <c r="R45" s="19"/>
      <c r="S45" s="20"/>
    </row>
    <row r="46" spans="3:19" ht="13.5" thickBot="1" x14ac:dyDescent="0.25">
      <c r="C46" s="3" t="str">
        <f>C35&amp;"-"&amp;RIGHT(C44,2)</f>
        <v>2017-26</v>
      </c>
      <c r="D46" s="7">
        <f>(D44/D35)^(1/(COUNT(D36:D44)))-1</f>
        <v>1.4734443409497811E-2</v>
      </c>
      <c r="E46" s="7">
        <f t="shared" ref="E46:J46" si="13">(E44/E35)^(1/(COUNT(E36:E44)))-1</f>
        <v>1.447939229749351E-2</v>
      </c>
      <c r="F46" s="7">
        <f t="shared" si="13"/>
        <v>0</v>
      </c>
      <c r="G46" s="7">
        <f t="shared" si="13"/>
        <v>1.8431774964821512E-2</v>
      </c>
      <c r="H46" s="7">
        <f t="shared" si="13"/>
        <v>0</v>
      </c>
      <c r="I46" s="7">
        <f t="shared" si="13"/>
        <v>0</v>
      </c>
      <c r="J46" s="7">
        <f t="shared" si="13"/>
        <v>1.4610921572115299E-2</v>
      </c>
      <c r="L46" s="3" t="str">
        <f>L35&amp;"-"&amp;RIGHT(L44,2)</f>
        <v>2017-26</v>
      </c>
      <c r="M46" s="7">
        <f>(M44/M35)^(1/(COUNT(M36:M44)))-1</f>
        <v>1.5195639294197427E-2</v>
      </c>
      <c r="N46" s="7">
        <f t="shared" ref="N46:Q46" si="14">(N44/N35)^(1/(COUNT(N36:N44)))-1</f>
        <v>1.4101215097747533E-2</v>
      </c>
      <c r="O46" s="7">
        <f t="shared" si="14"/>
        <v>0</v>
      </c>
      <c r="P46" s="7">
        <f t="shared" si="14"/>
        <v>5.672630533454015E-3</v>
      </c>
      <c r="Q46" s="7">
        <f t="shared" si="14"/>
        <v>0</v>
      </c>
      <c r="R46" s="7">
        <v>0</v>
      </c>
      <c r="S46" s="7">
        <f t="shared" ref="S46" si="15">(S44/S35)^(1/(COUNT(S36:S44)))-1</f>
        <v>1.4342814757879907E-2</v>
      </c>
    </row>
    <row r="48" spans="3:19" ht="13.5" thickBot="1" x14ac:dyDescent="0.25"/>
    <row r="49" spans="3:19" ht="15" thickBot="1" x14ac:dyDescent="0.25">
      <c r="C49" s="18" t="s">
        <v>18</v>
      </c>
      <c r="D49" s="19"/>
      <c r="E49" s="19"/>
      <c r="F49" s="19"/>
      <c r="G49" s="19"/>
      <c r="H49" s="19"/>
      <c r="I49" s="19"/>
      <c r="J49" s="20"/>
      <c r="L49" s="18" t="s">
        <v>10</v>
      </c>
      <c r="M49" s="19"/>
      <c r="N49" s="19"/>
      <c r="O49" s="19"/>
      <c r="P49" s="19"/>
      <c r="Q49" s="19"/>
      <c r="R49" s="19"/>
      <c r="S49" s="20"/>
    </row>
    <row r="50" spans="3:19" ht="13.5" thickBot="1" x14ac:dyDescent="0.25">
      <c r="C50" s="3" t="s">
        <v>0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4" t="s">
        <v>11</v>
      </c>
      <c r="J50" s="5" t="s">
        <v>1</v>
      </c>
      <c r="L50" s="3" t="s">
        <v>0</v>
      </c>
      <c r="M50" s="4" t="s">
        <v>2</v>
      </c>
      <c r="N50" s="4" t="s">
        <v>3</v>
      </c>
      <c r="O50" s="4" t="s">
        <v>4</v>
      </c>
      <c r="P50" s="4" t="s">
        <v>5</v>
      </c>
      <c r="Q50" s="4" t="s">
        <v>6</v>
      </c>
      <c r="R50" s="4" t="s">
        <v>7</v>
      </c>
      <c r="S50" s="5" t="s">
        <v>1</v>
      </c>
    </row>
    <row r="51" spans="3:19" ht="13.5" thickBot="1" x14ac:dyDescent="0.25">
      <c r="C51" s="3">
        <v>2017</v>
      </c>
      <c r="D51" s="8">
        <v>1613982.25</v>
      </c>
      <c r="E51" s="8">
        <v>206341.91666666663</v>
      </c>
      <c r="F51" s="8">
        <v>9797.3333333333321</v>
      </c>
      <c r="G51" s="8">
        <v>23569.666666666664</v>
      </c>
      <c r="H51" s="8">
        <v>3479.5</v>
      </c>
      <c r="I51" s="8">
        <v>3</v>
      </c>
      <c r="J51" s="6">
        <f t="shared" ref="J51:J60" si="16">SUM(D51:I51)</f>
        <v>1857173.6666666665</v>
      </c>
      <c r="L51" s="3">
        <f>C51</f>
        <v>2017</v>
      </c>
      <c r="M51" s="9">
        <f>D51-D35-M35-M20-D20-D4-M4</f>
        <v>0</v>
      </c>
      <c r="N51" s="9">
        <f t="shared" ref="N51:R60" si="17">E51-E35-N35-N20-E20-E4-N4</f>
        <v>-4.3655745685100555E-11</v>
      </c>
      <c r="O51" s="9">
        <f t="shared" si="17"/>
        <v>-1.3642420526593924E-12</v>
      </c>
      <c r="P51" s="9">
        <f t="shared" si="17"/>
        <v>0</v>
      </c>
      <c r="Q51" s="9">
        <f t="shared" si="17"/>
        <v>0</v>
      </c>
      <c r="R51" s="9">
        <f t="shared" si="17"/>
        <v>0</v>
      </c>
      <c r="S51" s="9">
        <f t="shared" ref="S51:S60" si="18">SUM(M51:R51)</f>
        <v>-4.5019987737759948E-11</v>
      </c>
    </row>
    <row r="52" spans="3:19" ht="13.5" thickBot="1" x14ac:dyDescent="0.25">
      <c r="C52" s="3">
        <v>2018</v>
      </c>
      <c r="D52" s="8">
        <v>1630947.5000000002</v>
      </c>
      <c r="E52" s="8">
        <v>208169.33333333334</v>
      </c>
      <c r="F52" s="8">
        <v>9790.8333333333339</v>
      </c>
      <c r="G52" s="8">
        <v>23618.916666666668</v>
      </c>
      <c r="H52" s="8">
        <v>3478.3333333333335</v>
      </c>
      <c r="I52" s="8">
        <v>3</v>
      </c>
      <c r="J52" s="6">
        <f t="shared" si="16"/>
        <v>1876007.9166666667</v>
      </c>
      <c r="L52" s="3">
        <f t="shared" ref="L52:L60" si="19">C52</f>
        <v>2018</v>
      </c>
      <c r="M52" s="9">
        <f t="shared" ref="M52:M60" si="20">D52-D36-M36-M21-D21-D5-M5</f>
        <v>2.4738255888223648E-10</v>
      </c>
      <c r="N52" s="9">
        <f t="shared" si="17"/>
        <v>0</v>
      </c>
      <c r="O52" s="9">
        <f t="shared" si="17"/>
        <v>6.2527760746888816E-13</v>
      </c>
      <c r="P52" s="9">
        <f t="shared" si="17"/>
        <v>0</v>
      </c>
      <c r="Q52" s="9">
        <f t="shared" si="17"/>
        <v>2.2737367544323206E-13</v>
      </c>
      <c r="R52" s="9">
        <f t="shared" si="17"/>
        <v>0</v>
      </c>
      <c r="S52" s="9">
        <f t="shared" si="18"/>
        <v>2.482352101651486E-10</v>
      </c>
    </row>
    <row r="53" spans="3:19" ht="13.5" thickBot="1" x14ac:dyDescent="0.25">
      <c r="C53" s="3">
        <v>2019</v>
      </c>
      <c r="D53" s="8">
        <v>1648006.4999999998</v>
      </c>
      <c r="E53" s="8">
        <v>210024.33333333337</v>
      </c>
      <c r="F53" s="8">
        <v>9786.5</v>
      </c>
      <c r="G53" s="8">
        <v>23669.083333333332</v>
      </c>
      <c r="H53" s="8">
        <v>3476.0833333333335</v>
      </c>
      <c r="I53" s="8">
        <v>3</v>
      </c>
      <c r="J53" s="6">
        <f t="shared" si="16"/>
        <v>1894965.4999999995</v>
      </c>
      <c r="L53" s="3">
        <f t="shared" si="19"/>
        <v>2019</v>
      </c>
      <c r="M53" s="9">
        <f t="shared" si="20"/>
        <v>-1.7462298274040222E-10</v>
      </c>
      <c r="N53" s="9">
        <f t="shared" si="17"/>
        <v>4.9112713895738125E-11</v>
      </c>
      <c r="O53" s="9">
        <f t="shared" si="17"/>
        <v>0</v>
      </c>
      <c r="P53" s="9">
        <f t="shared" si="17"/>
        <v>0</v>
      </c>
      <c r="Q53" s="9">
        <f t="shared" si="17"/>
        <v>2.2737367544323206E-13</v>
      </c>
      <c r="R53" s="9">
        <f t="shared" si="17"/>
        <v>0</v>
      </c>
      <c r="S53" s="9">
        <f t="shared" si="18"/>
        <v>-1.2528289516922086E-10</v>
      </c>
    </row>
    <row r="54" spans="3:19" ht="13.5" thickBot="1" x14ac:dyDescent="0.25">
      <c r="C54" s="3">
        <v>2020</v>
      </c>
      <c r="D54" s="8">
        <v>1665089.8333333335</v>
      </c>
      <c r="E54" s="8">
        <v>211882.41666666666</v>
      </c>
      <c r="F54" s="8">
        <v>9783.3333333333339</v>
      </c>
      <c r="G54" s="8">
        <v>23718.999999999996</v>
      </c>
      <c r="H54" s="8">
        <v>3473.5</v>
      </c>
      <c r="I54" s="8">
        <v>3</v>
      </c>
      <c r="J54" s="6">
        <f t="shared" si="16"/>
        <v>1913951.0833333335</v>
      </c>
      <c r="L54" s="3">
        <f t="shared" si="19"/>
        <v>2020</v>
      </c>
      <c r="M54" s="9">
        <f t="shared" si="20"/>
        <v>1.1641532182693481E-10</v>
      </c>
      <c r="N54" s="9">
        <f t="shared" si="17"/>
        <v>0</v>
      </c>
      <c r="O54" s="9">
        <f t="shared" si="17"/>
        <v>9.6633812063373625E-13</v>
      </c>
      <c r="P54" s="9">
        <f t="shared" si="17"/>
        <v>0</v>
      </c>
      <c r="Q54" s="9">
        <f t="shared" si="17"/>
        <v>0</v>
      </c>
      <c r="R54" s="9">
        <f t="shared" si="17"/>
        <v>0</v>
      </c>
      <c r="S54" s="9">
        <f t="shared" si="18"/>
        <v>1.1738165994756855E-10</v>
      </c>
    </row>
    <row r="55" spans="3:19" ht="13.5" thickBot="1" x14ac:dyDescent="0.25">
      <c r="C55" s="3">
        <v>2021</v>
      </c>
      <c r="D55" s="8">
        <v>1682215.166666667</v>
      </c>
      <c r="E55" s="8">
        <v>213740.25</v>
      </c>
      <c r="F55" s="8">
        <v>9780.5</v>
      </c>
      <c r="G55" s="8">
        <v>23770.083333333332</v>
      </c>
      <c r="H55" s="8">
        <v>3471.6666666666665</v>
      </c>
      <c r="I55" s="8">
        <v>3</v>
      </c>
      <c r="J55" s="6">
        <f t="shared" si="16"/>
        <v>1932980.666666667</v>
      </c>
      <c r="L55" s="3">
        <f t="shared" si="19"/>
        <v>2021</v>
      </c>
      <c r="M55" s="9">
        <f t="shared" si="20"/>
        <v>3.92901711165905E-10</v>
      </c>
      <c r="N55" s="9">
        <f t="shared" si="17"/>
        <v>0</v>
      </c>
      <c r="O55" s="9">
        <f t="shared" si="17"/>
        <v>0</v>
      </c>
      <c r="P55" s="9">
        <f t="shared" si="17"/>
        <v>0</v>
      </c>
      <c r="Q55" s="9">
        <f t="shared" si="17"/>
        <v>-2.2737367544323206E-13</v>
      </c>
      <c r="R55" s="9">
        <f t="shared" si="17"/>
        <v>0</v>
      </c>
      <c r="S55" s="9">
        <f t="shared" si="18"/>
        <v>3.9267433749046177E-10</v>
      </c>
    </row>
    <row r="56" spans="3:19" ht="13.5" thickBot="1" x14ac:dyDescent="0.25">
      <c r="C56" s="3">
        <v>2022</v>
      </c>
      <c r="D56" s="8">
        <v>1699279.5833333333</v>
      </c>
      <c r="E56" s="8">
        <v>215589.83333333334</v>
      </c>
      <c r="F56" s="8">
        <v>9778.4166666666661</v>
      </c>
      <c r="G56" s="8">
        <v>23820.083333333328</v>
      </c>
      <c r="H56" s="8">
        <v>3469.75</v>
      </c>
      <c r="I56" s="8">
        <v>3</v>
      </c>
      <c r="J56" s="6">
        <f t="shared" si="16"/>
        <v>1951940.6666666665</v>
      </c>
      <c r="L56" s="3">
        <f t="shared" si="19"/>
        <v>2022</v>
      </c>
      <c r="M56" s="9">
        <f t="shared" si="20"/>
        <v>0</v>
      </c>
      <c r="N56" s="9">
        <f t="shared" si="17"/>
        <v>0</v>
      </c>
      <c r="O56" s="9">
        <f t="shared" si="17"/>
        <v>-5.1159076974727213E-13</v>
      </c>
      <c r="P56" s="9">
        <f t="shared" si="17"/>
        <v>0</v>
      </c>
      <c r="Q56" s="9">
        <f t="shared" si="17"/>
        <v>0</v>
      </c>
      <c r="R56" s="9">
        <f t="shared" si="17"/>
        <v>0</v>
      </c>
      <c r="S56" s="9">
        <f t="shared" si="18"/>
        <v>-5.1159076974727213E-13</v>
      </c>
    </row>
    <row r="57" spans="3:19" ht="13.5" thickBot="1" x14ac:dyDescent="0.25">
      <c r="C57" s="3">
        <v>2023</v>
      </c>
      <c r="D57" s="8">
        <v>1716231.2500000002</v>
      </c>
      <c r="E57" s="8">
        <v>217426.66666666666</v>
      </c>
      <c r="F57" s="8">
        <v>9777.5</v>
      </c>
      <c r="G57" s="8">
        <v>23870.416666666664</v>
      </c>
      <c r="H57" s="8">
        <v>3467.416666666667</v>
      </c>
      <c r="I57" s="8">
        <v>3</v>
      </c>
      <c r="J57" s="6">
        <f t="shared" si="16"/>
        <v>1970776.2500000005</v>
      </c>
      <c r="L57" s="3">
        <f t="shared" si="19"/>
        <v>2023</v>
      </c>
      <c r="M57" s="9">
        <f t="shared" si="20"/>
        <v>2.1827872842550278E-10</v>
      </c>
      <c r="N57" s="9">
        <f t="shared" si="17"/>
        <v>-1.4551915228366852E-11</v>
      </c>
      <c r="O57" s="9">
        <f t="shared" si="17"/>
        <v>0</v>
      </c>
      <c r="P57" s="9">
        <f t="shared" si="17"/>
        <v>0</v>
      </c>
      <c r="Q57" s="9">
        <f t="shared" si="17"/>
        <v>3.4106051316484809E-13</v>
      </c>
      <c r="R57" s="9">
        <f t="shared" si="17"/>
        <v>0</v>
      </c>
      <c r="S57" s="9">
        <f t="shared" si="18"/>
        <v>2.0406787371030077E-10</v>
      </c>
    </row>
    <row r="58" spans="3:19" ht="13.5" thickBot="1" x14ac:dyDescent="0.25">
      <c r="C58" s="3">
        <v>2024</v>
      </c>
      <c r="D58" s="8">
        <v>1733066.2500000002</v>
      </c>
      <c r="E58" s="8">
        <v>219248.25</v>
      </c>
      <c r="F58" s="8">
        <v>9776</v>
      </c>
      <c r="G58" s="8">
        <v>23920.416666666668</v>
      </c>
      <c r="H58" s="8">
        <v>3464.8333333333335</v>
      </c>
      <c r="I58" s="8">
        <v>3</v>
      </c>
      <c r="J58" s="6">
        <f t="shared" si="16"/>
        <v>1989478.7500000002</v>
      </c>
      <c r="L58" s="3">
        <f t="shared" si="19"/>
        <v>2024</v>
      </c>
      <c r="M58" s="9">
        <f t="shared" si="20"/>
        <v>2.7648638933897018E-10</v>
      </c>
      <c r="N58" s="9">
        <f t="shared" si="17"/>
        <v>0</v>
      </c>
      <c r="O58" s="9">
        <f t="shared" si="17"/>
        <v>0</v>
      </c>
      <c r="P58" s="9">
        <f t="shared" si="17"/>
        <v>0</v>
      </c>
      <c r="Q58" s="9">
        <f t="shared" si="17"/>
        <v>2.2737367544323206E-13</v>
      </c>
      <c r="R58" s="9">
        <f t="shared" si="17"/>
        <v>0</v>
      </c>
      <c r="S58" s="9">
        <f t="shared" si="18"/>
        <v>2.7671376301441342E-10</v>
      </c>
    </row>
    <row r="59" spans="3:19" ht="13.5" thickBot="1" x14ac:dyDescent="0.25">
      <c r="C59" s="3">
        <v>2025</v>
      </c>
      <c r="D59" s="8">
        <v>1749797.5833333335</v>
      </c>
      <c r="E59" s="8">
        <v>221053.58333333334</v>
      </c>
      <c r="F59" s="8">
        <v>9774.5833333333321</v>
      </c>
      <c r="G59" s="8">
        <v>23970.333333333332</v>
      </c>
      <c r="H59" s="8">
        <v>3462.8333333333335</v>
      </c>
      <c r="I59" s="8">
        <v>3</v>
      </c>
      <c r="J59" s="6">
        <f t="shared" si="16"/>
        <v>2008061.9166666665</v>
      </c>
      <c r="L59" s="3">
        <f t="shared" si="19"/>
        <v>2025</v>
      </c>
      <c r="M59" s="9">
        <f t="shared" si="20"/>
        <v>2.1827872842550278E-10</v>
      </c>
      <c r="N59" s="9">
        <f t="shared" si="17"/>
        <v>2.3646862246096134E-11</v>
      </c>
      <c r="O59" s="9">
        <f t="shared" si="17"/>
        <v>-1.1937117960769683E-12</v>
      </c>
      <c r="P59" s="9">
        <f t="shared" si="17"/>
        <v>0</v>
      </c>
      <c r="Q59" s="9">
        <f t="shared" si="17"/>
        <v>2.2737367544323206E-13</v>
      </c>
      <c r="R59" s="9">
        <f t="shared" si="17"/>
        <v>0</v>
      </c>
      <c r="S59" s="9">
        <f t="shared" si="18"/>
        <v>2.4095925255096518E-10</v>
      </c>
    </row>
    <row r="60" spans="3:19" ht="13.5" thickBot="1" x14ac:dyDescent="0.25">
      <c r="C60" s="3">
        <v>2026</v>
      </c>
      <c r="D60" s="8">
        <v>1766446</v>
      </c>
      <c r="E60" s="8">
        <v>222847.83333333334</v>
      </c>
      <c r="F60" s="8">
        <v>9774</v>
      </c>
      <c r="G60" s="8">
        <v>24020.333333333336</v>
      </c>
      <c r="H60" s="8">
        <v>3460.8333333333335</v>
      </c>
      <c r="I60" s="8">
        <v>3</v>
      </c>
      <c r="J60" s="6">
        <f t="shared" si="16"/>
        <v>2026551.9999999998</v>
      </c>
      <c r="L60" s="3">
        <f t="shared" si="19"/>
        <v>2026</v>
      </c>
      <c r="M60" s="9">
        <f t="shared" si="20"/>
        <v>1.7462298274040222E-10</v>
      </c>
      <c r="N60" s="9">
        <f t="shared" si="17"/>
        <v>0</v>
      </c>
      <c r="O60" s="9">
        <f t="shared" si="17"/>
        <v>0</v>
      </c>
      <c r="P60" s="9">
        <f t="shared" si="17"/>
        <v>0</v>
      </c>
      <c r="Q60" s="9">
        <f t="shared" si="17"/>
        <v>2.2737367544323206E-13</v>
      </c>
      <c r="R60" s="9">
        <f t="shared" si="17"/>
        <v>0</v>
      </c>
      <c r="S60" s="9">
        <f t="shared" si="18"/>
        <v>1.7485035641584545E-10</v>
      </c>
    </row>
    <row r="61" spans="3:19" ht="15" thickBot="1" x14ac:dyDescent="0.25">
      <c r="C61" s="18" t="s">
        <v>8</v>
      </c>
      <c r="D61" s="19"/>
      <c r="E61" s="19"/>
      <c r="F61" s="19"/>
      <c r="G61" s="19"/>
      <c r="H61" s="19"/>
      <c r="I61" s="19"/>
      <c r="J61" s="20"/>
    </row>
    <row r="62" spans="3:19" ht="13.5" thickBot="1" x14ac:dyDescent="0.25">
      <c r="C62" s="3" t="str">
        <f>C51&amp;"-"&amp;RIGHT(C60,2)</f>
        <v>2017-26</v>
      </c>
      <c r="D62" s="7">
        <f>(D60/D51)^(1/(COUNT(D52:D60)))-1</f>
        <v>1.0079913068930191E-2</v>
      </c>
      <c r="E62" s="7">
        <f t="shared" ref="E62:J62" si="21">(E60/E51)^(1/(COUNT(E52:E60)))-1</f>
        <v>8.5871705060334147E-3</v>
      </c>
      <c r="F62" s="7">
        <f t="shared" si="21"/>
        <v>-2.6490279113544624E-4</v>
      </c>
      <c r="G62" s="7">
        <f t="shared" si="21"/>
        <v>2.1066736256309948E-3</v>
      </c>
      <c r="H62" s="7">
        <f t="shared" si="21"/>
        <v>-5.9751002509089712E-4</v>
      </c>
      <c r="I62" s="7">
        <f t="shared" si="21"/>
        <v>0</v>
      </c>
      <c r="J62" s="7">
        <f t="shared" si="21"/>
        <v>9.7449568271330556E-3</v>
      </c>
    </row>
    <row r="65" spans="3:3" x14ac:dyDescent="0.2">
      <c r="C65" s="10" t="s">
        <v>42</v>
      </c>
    </row>
  </sheetData>
  <mergeCells count="15">
    <mergeCell ref="C2:J2"/>
    <mergeCell ref="L2:S2"/>
    <mergeCell ref="C14:J14"/>
    <mergeCell ref="L14:S14"/>
    <mergeCell ref="C18:J18"/>
    <mergeCell ref="L18:S18"/>
    <mergeCell ref="C49:J49"/>
    <mergeCell ref="L49:S49"/>
    <mergeCell ref="C61:J61"/>
    <mergeCell ref="C30:J30"/>
    <mergeCell ref="L30:S30"/>
    <mergeCell ref="C33:J33"/>
    <mergeCell ref="L33:S33"/>
    <mergeCell ref="C45:J45"/>
    <mergeCell ref="L45:S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65"/>
  <sheetViews>
    <sheetView workbookViewId="0">
      <selection activeCell="L53" sqref="L53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  <col min="12" max="17" width="10.7109375" customWidth="1"/>
    <col min="18" max="18" width="10.7109375" hidden="1" customWidth="1"/>
    <col min="19" max="19" width="10.7109375" customWidth="1"/>
  </cols>
  <sheetData>
    <row r="1" spans="3:19" ht="13.5" thickBot="1" x14ac:dyDescent="0.25"/>
    <row r="2" spans="3:19" ht="15" thickBot="1" x14ac:dyDescent="0.25">
      <c r="C2" s="18" t="s">
        <v>22</v>
      </c>
      <c r="D2" s="19"/>
      <c r="E2" s="19"/>
      <c r="F2" s="19"/>
      <c r="G2" s="19"/>
      <c r="H2" s="19"/>
      <c r="I2" s="19"/>
      <c r="J2" s="20"/>
      <c r="L2" s="18" t="s">
        <v>24</v>
      </c>
      <c r="M2" s="19"/>
      <c r="N2" s="19"/>
      <c r="O2" s="19"/>
      <c r="P2" s="19"/>
      <c r="Q2" s="19"/>
      <c r="R2" s="19"/>
      <c r="S2" s="20"/>
    </row>
    <row r="3" spans="3:19" ht="13.5" thickBot="1" x14ac:dyDescent="0.25">
      <c r="C3" s="3" t="s">
        <v>0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1</v>
      </c>
      <c r="L3" s="3" t="s">
        <v>0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6</v>
      </c>
      <c r="R3" s="4" t="s">
        <v>7</v>
      </c>
      <c r="S3" s="5" t="s">
        <v>1</v>
      </c>
    </row>
    <row r="4" spans="3:19" ht="13.5" thickBot="1" x14ac:dyDescent="0.25">
      <c r="C4" s="3">
        <v>2017</v>
      </c>
      <c r="D4" s="8">
        <v>5408379.9110764386</v>
      </c>
      <c r="E4" s="8">
        <v>5076307.8468018519</v>
      </c>
      <c r="F4" s="8">
        <v>1849639.2053736348</v>
      </c>
      <c r="G4" s="8">
        <v>330637.47057572904</v>
      </c>
      <c r="H4" s="8">
        <v>37892.982320999996</v>
      </c>
      <c r="I4" s="4">
        <v>0</v>
      </c>
      <c r="J4" s="6">
        <v>12702857.416148653</v>
      </c>
      <c r="L4" s="3">
        <v>2017</v>
      </c>
      <c r="M4" s="8">
        <v>1575460.56660157</v>
      </c>
      <c r="N4" s="8">
        <v>1415067.6687502069</v>
      </c>
      <c r="O4" s="8">
        <v>772436.05767570052</v>
      </c>
      <c r="P4" s="8">
        <v>157910.25662785303</v>
      </c>
      <c r="Q4" s="8">
        <v>10230.796503400001</v>
      </c>
      <c r="R4" s="4">
        <v>0</v>
      </c>
      <c r="S4" s="6">
        <v>3931105.3461587303</v>
      </c>
    </row>
    <row r="5" spans="3:19" ht="13.5" thickBot="1" x14ac:dyDescent="0.25">
      <c r="C5" s="3">
        <v>2018</v>
      </c>
      <c r="D5" s="8">
        <v>5393855.3929370167</v>
      </c>
      <c r="E5" s="8">
        <v>5115250.6195731638</v>
      </c>
      <c r="F5" s="8">
        <v>1769573.0845466652</v>
      </c>
      <c r="G5" s="8">
        <v>327078.20307599881</v>
      </c>
      <c r="H5" s="8">
        <v>37922.549002999993</v>
      </c>
      <c r="I5" s="4">
        <v>0</v>
      </c>
      <c r="J5" s="6">
        <v>12643679.849135848</v>
      </c>
      <c r="L5" s="3">
        <v>2018</v>
      </c>
      <c r="M5" s="8">
        <v>1572605.5447537052</v>
      </c>
      <c r="N5" s="8">
        <v>1430519.0829259942</v>
      </c>
      <c r="O5" s="8">
        <v>764943.99944916018</v>
      </c>
      <c r="P5" s="8">
        <v>157184.77850896894</v>
      </c>
      <c r="Q5" s="8">
        <v>10226.815989300001</v>
      </c>
      <c r="R5" s="4">
        <v>0</v>
      </c>
      <c r="S5" s="6">
        <v>3935480.2216271283</v>
      </c>
    </row>
    <row r="6" spans="3:19" ht="13.5" thickBot="1" x14ac:dyDescent="0.25">
      <c r="C6" s="3">
        <v>2019</v>
      </c>
      <c r="D6" s="8">
        <v>5378538.8116619941</v>
      </c>
      <c r="E6" s="8">
        <v>5098874.077876009</v>
      </c>
      <c r="F6" s="8">
        <v>1763691.3500789457</v>
      </c>
      <c r="G6" s="8">
        <v>322898.25817387225</v>
      </c>
      <c r="H6" s="8">
        <v>37934.220448700005</v>
      </c>
      <c r="I6" s="4">
        <v>0</v>
      </c>
      <c r="J6" s="6">
        <v>12601936.718239522</v>
      </c>
      <c r="L6" s="3">
        <v>2019</v>
      </c>
      <c r="M6" s="8">
        <v>1568255.1861824195</v>
      </c>
      <c r="N6" s="8">
        <v>1449111.2225942898</v>
      </c>
      <c r="O6" s="8">
        <v>754477.35277860216</v>
      </c>
      <c r="P6" s="8">
        <v>156281.71606950759</v>
      </c>
      <c r="Q6" s="8">
        <v>10227.514896199998</v>
      </c>
      <c r="R6" s="4">
        <v>0</v>
      </c>
      <c r="S6" s="6">
        <v>3938352.9925210183</v>
      </c>
    </row>
    <row r="7" spans="3:19" ht="13.5" thickBot="1" x14ac:dyDescent="0.25">
      <c r="C7" s="3">
        <v>2020</v>
      </c>
      <c r="D7" s="8">
        <v>5293037.605804055</v>
      </c>
      <c r="E7" s="8">
        <v>5103758.9406187702</v>
      </c>
      <c r="F7" s="8">
        <v>1762376.8269253823</v>
      </c>
      <c r="G7" s="8">
        <v>318439.13009582809</v>
      </c>
      <c r="H7" s="8">
        <v>38046.432037499995</v>
      </c>
      <c r="I7" s="4">
        <v>0</v>
      </c>
      <c r="J7" s="6">
        <v>12515658.935481535</v>
      </c>
      <c r="L7" s="3">
        <v>2020</v>
      </c>
      <c r="M7" s="8">
        <v>1562911.5237030387</v>
      </c>
      <c r="N7" s="8">
        <v>1460871.4187299411</v>
      </c>
      <c r="O7" s="8">
        <v>742346.34360121447</v>
      </c>
      <c r="P7" s="8">
        <v>155494.35108159264</v>
      </c>
      <c r="Q7" s="8">
        <v>10256.4425238</v>
      </c>
      <c r="R7" s="4">
        <v>0</v>
      </c>
      <c r="S7" s="6">
        <v>3931880.0796395866</v>
      </c>
    </row>
    <row r="8" spans="3:19" ht="13.5" thickBot="1" x14ac:dyDescent="0.25">
      <c r="C8" s="3">
        <v>2021</v>
      </c>
      <c r="D8" s="8">
        <v>5223123.0302154012</v>
      </c>
      <c r="E8" s="8">
        <v>5104907.9352503391</v>
      </c>
      <c r="F8" s="8">
        <v>1770168.4439972003</v>
      </c>
      <c r="G8" s="8">
        <v>313909.21778817009</v>
      </c>
      <c r="H8" s="8">
        <v>37940.646033100005</v>
      </c>
      <c r="I8" s="4">
        <v>0</v>
      </c>
      <c r="J8" s="6">
        <v>12450049.273284212</v>
      </c>
      <c r="L8" s="3">
        <v>2021</v>
      </c>
      <c r="M8" s="8">
        <v>1549095.2939715786</v>
      </c>
      <c r="N8" s="8">
        <v>1476203.0956016427</v>
      </c>
      <c r="O8" s="8">
        <v>726969.21491720935</v>
      </c>
      <c r="P8" s="8">
        <v>154889.73626328504</v>
      </c>
      <c r="Q8" s="8">
        <v>10227.413727499999</v>
      </c>
      <c r="R8" s="4">
        <v>0</v>
      </c>
      <c r="S8" s="6">
        <v>3917384.754481216</v>
      </c>
    </row>
    <row r="9" spans="3:19" ht="13.5" thickBot="1" x14ac:dyDescent="0.25">
      <c r="C9" s="3">
        <v>2022</v>
      </c>
      <c r="D9" s="8">
        <v>5229132.437310949</v>
      </c>
      <c r="E9" s="8">
        <v>5103511.0962297516</v>
      </c>
      <c r="F9" s="8">
        <v>1774497.657138705</v>
      </c>
      <c r="G9" s="8">
        <v>309779.7250459175</v>
      </c>
      <c r="H9" s="8">
        <v>37941.363859899997</v>
      </c>
      <c r="I9" s="4">
        <v>0</v>
      </c>
      <c r="J9" s="6">
        <v>12454862.27958522</v>
      </c>
      <c r="L9" s="3">
        <v>2022</v>
      </c>
      <c r="M9" s="8">
        <v>1544682.3507865022</v>
      </c>
      <c r="N9" s="8">
        <v>1495076.8239356647</v>
      </c>
      <c r="O9" s="8">
        <v>707109.63177499059</v>
      </c>
      <c r="P9" s="8">
        <v>154531.92532245966</v>
      </c>
      <c r="Q9" s="8">
        <v>10227.4099444</v>
      </c>
      <c r="R9" s="4">
        <v>0</v>
      </c>
      <c r="S9" s="6">
        <v>3911628.1417640182</v>
      </c>
    </row>
    <row r="10" spans="3:19" ht="13.5" thickBot="1" x14ac:dyDescent="0.25">
      <c r="C10" s="3">
        <v>2023</v>
      </c>
      <c r="D10" s="8">
        <v>5234327.2734569386</v>
      </c>
      <c r="E10" s="8">
        <v>5106543.8378610993</v>
      </c>
      <c r="F10" s="8">
        <v>1794851.6693752175</v>
      </c>
      <c r="G10" s="8">
        <v>305586.13913087378</v>
      </c>
      <c r="H10" s="8">
        <v>37941.647206499998</v>
      </c>
      <c r="I10" s="4">
        <v>0</v>
      </c>
      <c r="J10" s="6">
        <v>12479250.567030631</v>
      </c>
      <c r="L10" s="3">
        <v>2023</v>
      </c>
      <c r="M10" s="8">
        <v>1539011.7981170726</v>
      </c>
      <c r="N10" s="8">
        <v>1517008.4852337718</v>
      </c>
      <c r="O10" s="8">
        <v>689348.7647885636</v>
      </c>
      <c r="P10" s="8">
        <v>154009.73786097125</v>
      </c>
      <c r="Q10" s="8">
        <v>10227.410608599997</v>
      </c>
      <c r="R10" s="4">
        <v>0</v>
      </c>
      <c r="S10" s="6">
        <v>3909606.1966089788</v>
      </c>
    </row>
    <row r="11" spans="3:19" ht="13.5" thickBot="1" x14ac:dyDescent="0.25">
      <c r="C11" s="3">
        <v>2024</v>
      </c>
      <c r="D11" s="8">
        <v>5263095.2242222438</v>
      </c>
      <c r="E11" s="8">
        <v>5136531.1385482866</v>
      </c>
      <c r="F11" s="8">
        <v>1803902.9723431582</v>
      </c>
      <c r="G11" s="8">
        <v>300173.49889527383</v>
      </c>
      <c r="H11" s="8">
        <v>38049.374596499998</v>
      </c>
      <c r="I11" s="4">
        <v>0</v>
      </c>
      <c r="J11" s="6">
        <v>12541752.208605463</v>
      </c>
      <c r="L11" s="3">
        <v>2024</v>
      </c>
      <c r="M11" s="8">
        <v>1542677.8522628155</v>
      </c>
      <c r="N11" s="8">
        <v>1537226.8906938653</v>
      </c>
      <c r="O11" s="8">
        <v>676876.85898701241</v>
      </c>
      <c r="P11" s="8">
        <v>152733.56304287323</v>
      </c>
      <c r="Q11" s="8">
        <v>10256.459770900001</v>
      </c>
      <c r="R11" s="4">
        <v>0</v>
      </c>
      <c r="S11" s="6">
        <v>3919771.6247574664</v>
      </c>
    </row>
    <row r="12" spans="3:19" ht="13.5" thickBot="1" x14ac:dyDescent="0.25">
      <c r="C12" s="3">
        <v>2025</v>
      </c>
      <c r="D12" s="8">
        <v>5236270.6094028214</v>
      </c>
      <c r="E12" s="8">
        <v>5145302.3014876684</v>
      </c>
      <c r="F12" s="8">
        <v>1826703.3912725633</v>
      </c>
      <c r="G12" s="8">
        <v>294031.9434132484</v>
      </c>
      <c r="H12" s="8">
        <v>37941.803199799993</v>
      </c>
      <c r="I12" s="4">
        <v>0</v>
      </c>
      <c r="J12" s="6">
        <v>12540250.048776099</v>
      </c>
      <c r="L12" s="3">
        <v>2025</v>
      </c>
      <c r="M12" s="8">
        <v>1531594.8146930821</v>
      </c>
      <c r="N12" s="8">
        <v>1557097.4960589083</v>
      </c>
      <c r="O12" s="8">
        <v>666360.36400468799</v>
      </c>
      <c r="P12" s="8">
        <v>151065.93801462618</v>
      </c>
      <c r="Q12" s="8">
        <v>10227.410512400002</v>
      </c>
      <c r="R12" s="4">
        <v>0</v>
      </c>
      <c r="S12" s="6">
        <v>3916346.0232837051</v>
      </c>
    </row>
    <row r="13" spans="3:19" ht="13.5" thickBot="1" x14ac:dyDescent="0.25">
      <c r="C13" s="3">
        <v>2026</v>
      </c>
      <c r="D13" s="8">
        <v>5230029.9898552364</v>
      </c>
      <c r="E13" s="8">
        <v>5155634.879874859</v>
      </c>
      <c r="F13" s="8">
        <v>1844084.0879735393</v>
      </c>
      <c r="G13" s="8">
        <v>287756.74261315708</v>
      </c>
      <c r="H13" s="8">
        <v>37941.820626499997</v>
      </c>
      <c r="I13" s="4">
        <v>0</v>
      </c>
      <c r="J13" s="6">
        <v>12555447.520943291</v>
      </c>
      <c r="L13" s="3">
        <v>2026</v>
      </c>
      <c r="M13" s="8">
        <v>1528076.9963805713</v>
      </c>
      <c r="N13" s="8">
        <v>1576410.3164553966</v>
      </c>
      <c r="O13" s="8">
        <v>655791.51588450756</v>
      </c>
      <c r="P13" s="8">
        <v>149273.77024036035</v>
      </c>
      <c r="Q13" s="8">
        <v>10227.4105088</v>
      </c>
      <c r="R13" s="4">
        <v>0</v>
      </c>
      <c r="S13" s="6">
        <v>3919780.0094696353</v>
      </c>
    </row>
    <row r="14" spans="3:19" ht="15" thickBot="1" x14ac:dyDescent="0.25">
      <c r="C14" s="18" t="s">
        <v>8</v>
      </c>
      <c r="D14" s="19"/>
      <c r="E14" s="19"/>
      <c r="F14" s="19"/>
      <c r="G14" s="19"/>
      <c r="H14" s="19"/>
      <c r="I14" s="19"/>
      <c r="J14" s="20"/>
      <c r="L14" s="18" t="s">
        <v>8</v>
      </c>
      <c r="M14" s="19"/>
      <c r="N14" s="19"/>
      <c r="O14" s="19"/>
      <c r="P14" s="19"/>
      <c r="Q14" s="19"/>
      <c r="R14" s="19"/>
      <c r="S14" s="20"/>
    </row>
    <row r="15" spans="3:19" ht="13.5" thickBot="1" x14ac:dyDescent="0.25">
      <c r="C15" s="3" t="s">
        <v>45</v>
      </c>
      <c r="D15" s="7">
        <v>-3.7189092029216164E-3</v>
      </c>
      <c r="E15" s="7">
        <v>1.7243819762164936E-3</v>
      </c>
      <c r="F15" s="7">
        <v>-3.3415204767039963E-4</v>
      </c>
      <c r="G15" s="7">
        <v>-1.5315620064345836E-2</v>
      </c>
      <c r="H15" s="7">
        <v>1.4312340105027133E-4</v>
      </c>
      <c r="I15" s="7">
        <v>0</v>
      </c>
      <c r="J15" s="7">
        <v>-1.2960843276433875E-3</v>
      </c>
      <c r="L15" s="3" t="s">
        <v>45</v>
      </c>
      <c r="M15" s="7">
        <v>-3.3873137305219236E-3</v>
      </c>
      <c r="N15" s="7">
        <v>1.2069247957819051E-2</v>
      </c>
      <c r="O15" s="7">
        <v>-1.802515733737009E-2</v>
      </c>
      <c r="P15" s="7">
        <v>-6.2299430875426554E-3</v>
      </c>
      <c r="Q15" s="7">
        <v>-3.6778854265229199E-5</v>
      </c>
      <c r="R15" s="7">
        <v>0</v>
      </c>
      <c r="S15" s="7">
        <v>-3.2051670194699344E-4</v>
      </c>
    </row>
    <row r="17" spans="3:19" ht="13.5" thickBot="1" x14ac:dyDescent="0.25"/>
    <row r="18" spans="3:19" ht="15" thickBot="1" x14ac:dyDescent="0.25">
      <c r="C18" s="18" t="s">
        <v>23</v>
      </c>
      <c r="D18" s="19"/>
      <c r="E18" s="19"/>
      <c r="F18" s="19"/>
      <c r="G18" s="19"/>
      <c r="H18" s="19"/>
      <c r="I18" s="19"/>
      <c r="J18" s="20"/>
      <c r="L18" s="18" t="s">
        <v>25</v>
      </c>
      <c r="M18" s="19"/>
      <c r="N18" s="19"/>
      <c r="O18" s="19"/>
      <c r="P18" s="19"/>
      <c r="Q18" s="19"/>
      <c r="R18" s="19"/>
      <c r="S18" s="20"/>
    </row>
    <row r="19" spans="3:19" ht="13.5" thickBot="1" x14ac:dyDescent="0.25">
      <c r="C19" s="3" t="s">
        <v>0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5" t="s">
        <v>1</v>
      </c>
      <c r="L19" s="3" t="s">
        <v>0</v>
      </c>
      <c r="M19" s="4" t="s">
        <v>2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5" t="s">
        <v>1</v>
      </c>
    </row>
    <row r="20" spans="3:19" ht="13.5" thickBot="1" x14ac:dyDescent="0.25">
      <c r="C20" s="3">
        <v>2017</v>
      </c>
      <c r="D20" s="8">
        <v>363267.93808206578</v>
      </c>
      <c r="E20" s="8">
        <v>233137.45848435085</v>
      </c>
      <c r="F20" s="8">
        <v>59311.926254294114</v>
      </c>
      <c r="G20" s="8">
        <v>96752.866221100092</v>
      </c>
      <c r="H20" s="8">
        <v>2421.1666428999997</v>
      </c>
      <c r="I20" s="4">
        <v>0</v>
      </c>
      <c r="J20" s="6">
        <v>754891.35568471078</v>
      </c>
      <c r="L20" s="3">
        <v>2017</v>
      </c>
      <c r="M20" s="8">
        <v>1026535.7083751883</v>
      </c>
      <c r="N20" s="8">
        <v>1371236.9893569876</v>
      </c>
      <c r="O20" s="8">
        <v>6864383.4204736752</v>
      </c>
      <c r="P20" s="8">
        <v>22818.526251748426</v>
      </c>
      <c r="Q20" s="8">
        <v>11892.9018182</v>
      </c>
      <c r="R20" s="4">
        <v>0</v>
      </c>
      <c r="S20" s="6">
        <v>9296867.5462757982</v>
      </c>
    </row>
    <row r="21" spans="3:19" ht="13.5" thickBot="1" x14ac:dyDescent="0.25">
      <c r="C21" s="3">
        <v>2018</v>
      </c>
      <c r="D21" s="8">
        <v>361542.9406621001</v>
      </c>
      <c r="E21" s="8">
        <v>228011.00712590647</v>
      </c>
      <c r="F21" s="8">
        <v>59389.288486335361</v>
      </c>
      <c r="G21" s="8">
        <v>96523.265231962898</v>
      </c>
      <c r="H21" s="8">
        <v>2415.1088924000001</v>
      </c>
      <c r="I21" s="4">
        <v>0</v>
      </c>
      <c r="J21" s="6">
        <v>747881.61039870477</v>
      </c>
      <c r="L21" s="3">
        <v>2018</v>
      </c>
      <c r="M21" s="8">
        <v>1022597.4933909446</v>
      </c>
      <c r="N21" s="8">
        <v>1370933.448807199</v>
      </c>
      <c r="O21" s="8">
        <v>6860818.4672821965</v>
      </c>
      <c r="P21" s="8">
        <v>22349.320108036143</v>
      </c>
      <c r="Q21" s="8">
        <v>11892.901820200001</v>
      </c>
      <c r="R21" s="4">
        <v>0</v>
      </c>
      <c r="S21" s="6">
        <v>9288591.6314085759</v>
      </c>
    </row>
    <row r="22" spans="3:19" ht="13.5" thickBot="1" x14ac:dyDescent="0.25">
      <c r="C22" s="3">
        <v>2019</v>
      </c>
      <c r="D22" s="8">
        <v>360224.59478389646</v>
      </c>
      <c r="E22" s="8">
        <v>223516.83185670132</v>
      </c>
      <c r="F22" s="8">
        <v>59337.342160912449</v>
      </c>
      <c r="G22" s="8">
        <v>96062.815197689677</v>
      </c>
      <c r="H22" s="8">
        <v>2415.1088924000001</v>
      </c>
      <c r="I22" s="4">
        <v>0</v>
      </c>
      <c r="J22" s="6">
        <v>741556.69289159984</v>
      </c>
      <c r="L22" s="3">
        <v>2019</v>
      </c>
      <c r="M22" s="8">
        <v>1015331.9512446132</v>
      </c>
      <c r="N22" s="8">
        <v>1369778.698183388</v>
      </c>
      <c r="O22" s="8">
        <v>6907529.835289374</v>
      </c>
      <c r="P22" s="8">
        <v>21729.877374039082</v>
      </c>
      <c r="Q22" s="8">
        <v>11892.901820200001</v>
      </c>
      <c r="R22" s="4">
        <v>0</v>
      </c>
      <c r="S22" s="6">
        <v>9326263.2639116161</v>
      </c>
    </row>
    <row r="23" spans="3:19" ht="13.5" thickBot="1" x14ac:dyDescent="0.25">
      <c r="C23" s="3">
        <v>2020</v>
      </c>
      <c r="D23" s="8">
        <v>360738.21473846229</v>
      </c>
      <c r="E23" s="8">
        <v>216437.13113212836</v>
      </c>
      <c r="F23" s="8">
        <v>58515.977627381413</v>
      </c>
      <c r="G23" s="8">
        <v>95552.634633154405</v>
      </c>
      <c r="H23" s="8">
        <v>2421.9081354</v>
      </c>
      <c r="I23" s="4">
        <v>0</v>
      </c>
      <c r="J23" s="6">
        <v>733665.86626652651</v>
      </c>
      <c r="L23" s="3">
        <v>2020</v>
      </c>
      <c r="M23" s="8">
        <v>1013869.0741387713</v>
      </c>
      <c r="N23" s="8">
        <v>1368436.2616373352</v>
      </c>
      <c r="O23" s="8">
        <v>6990850.6398307458</v>
      </c>
      <c r="P23" s="8">
        <v>21022.780062049602</v>
      </c>
      <c r="Q23" s="8">
        <v>11927.971100700001</v>
      </c>
      <c r="R23" s="4">
        <v>0</v>
      </c>
      <c r="S23" s="6">
        <v>9406106.7267696019</v>
      </c>
    </row>
    <row r="24" spans="3:19" ht="13.5" thickBot="1" x14ac:dyDescent="0.25">
      <c r="C24" s="3">
        <v>2021</v>
      </c>
      <c r="D24" s="8">
        <v>357442.7445445112</v>
      </c>
      <c r="E24" s="8">
        <v>211498.49153539148</v>
      </c>
      <c r="F24" s="8">
        <v>58100.414393993655</v>
      </c>
      <c r="G24" s="8">
        <v>94980.174264919027</v>
      </c>
      <c r="H24" s="8">
        <v>2415.1088924000001</v>
      </c>
      <c r="I24" s="4">
        <v>0</v>
      </c>
      <c r="J24" s="6">
        <v>724436.93363121548</v>
      </c>
      <c r="L24" s="3">
        <v>2021</v>
      </c>
      <c r="M24" s="8">
        <v>998816.00359513389</v>
      </c>
      <c r="N24" s="8">
        <v>1363999.1080036596</v>
      </c>
      <c r="O24" s="8">
        <v>6980961.1835720632</v>
      </c>
      <c r="P24" s="8">
        <v>20255.486334159421</v>
      </c>
      <c r="Q24" s="8">
        <v>11892.901820200001</v>
      </c>
      <c r="R24" s="4">
        <v>0</v>
      </c>
      <c r="S24" s="6">
        <v>9375924.6833252143</v>
      </c>
    </row>
    <row r="25" spans="3:19" ht="13.5" thickBot="1" x14ac:dyDescent="0.25">
      <c r="C25" s="3">
        <v>2022</v>
      </c>
      <c r="D25" s="8">
        <v>356264.55954302801</v>
      </c>
      <c r="E25" s="8">
        <v>207254.03886711888</v>
      </c>
      <c r="F25" s="8">
        <v>57817.429768451359</v>
      </c>
      <c r="G25" s="8">
        <v>94489.001011573637</v>
      </c>
      <c r="H25" s="8">
        <v>2415.1088924000001</v>
      </c>
      <c r="I25" s="4">
        <v>0</v>
      </c>
      <c r="J25" s="6">
        <v>718240.13808257191</v>
      </c>
      <c r="L25" s="3">
        <v>2022</v>
      </c>
      <c r="M25" s="8">
        <v>993165.29195828992</v>
      </c>
      <c r="N25" s="8">
        <v>1364315.7941527516</v>
      </c>
      <c r="O25" s="8">
        <v>7020281.0955187734</v>
      </c>
      <c r="P25" s="8">
        <v>19600.293793139204</v>
      </c>
      <c r="Q25" s="8">
        <v>11892.901820200001</v>
      </c>
      <c r="R25" s="4">
        <v>0</v>
      </c>
      <c r="S25" s="6">
        <v>9409255.3772431538</v>
      </c>
    </row>
    <row r="26" spans="3:19" ht="13.5" thickBot="1" x14ac:dyDescent="0.25">
      <c r="C26" s="3">
        <v>2023</v>
      </c>
      <c r="D26" s="8">
        <v>354360.85907944478</v>
      </c>
      <c r="E26" s="8">
        <v>204046.37083474046</v>
      </c>
      <c r="F26" s="8">
        <v>57718.600450369231</v>
      </c>
      <c r="G26" s="8">
        <v>93947.950242638442</v>
      </c>
      <c r="H26" s="8">
        <v>2415.1088924000001</v>
      </c>
      <c r="I26" s="4">
        <v>0</v>
      </c>
      <c r="J26" s="6">
        <v>712488.88949959294</v>
      </c>
      <c r="L26" s="3">
        <v>2023</v>
      </c>
      <c r="M26" s="8">
        <v>986443.98915464501</v>
      </c>
      <c r="N26" s="8">
        <v>1363111.7843770622</v>
      </c>
      <c r="O26" s="8">
        <v>7108769.8862606278</v>
      </c>
      <c r="P26" s="8">
        <v>18754.413420778881</v>
      </c>
      <c r="Q26" s="8">
        <v>11892.901820200001</v>
      </c>
      <c r="R26" s="4">
        <v>0</v>
      </c>
      <c r="S26" s="6">
        <v>9488972.9750333149</v>
      </c>
    </row>
    <row r="27" spans="3:19" ht="13.5" thickBot="1" x14ac:dyDescent="0.25">
      <c r="C27" s="3">
        <v>2024</v>
      </c>
      <c r="D27" s="8">
        <v>354909.72387340839</v>
      </c>
      <c r="E27" s="8">
        <v>200623.74932582502</v>
      </c>
      <c r="F27" s="8">
        <v>57479.415155008028</v>
      </c>
      <c r="G27" s="8">
        <v>93239.341346026587</v>
      </c>
      <c r="H27" s="8">
        <v>2421.9081354</v>
      </c>
      <c r="I27" s="4">
        <v>0</v>
      </c>
      <c r="J27" s="6">
        <v>708674.13783566805</v>
      </c>
      <c r="L27" s="3">
        <v>2024</v>
      </c>
      <c r="M27" s="8">
        <v>987641.09089632076</v>
      </c>
      <c r="N27" s="8">
        <v>1362365.7208799107</v>
      </c>
      <c r="O27" s="8">
        <v>7091762.0035118917</v>
      </c>
      <c r="P27" s="8">
        <v>17442.467317360068</v>
      </c>
      <c r="Q27" s="8">
        <v>11927.971100700001</v>
      </c>
      <c r="R27" s="4">
        <v>0</v>
      </c>
      <c r="S27" s="6">
        <v>9471139.2537061833</v>
      </c>
    </row>
    <row r="28" spans="3:19" ht="13.5" thickBot="1" x14ac:dyDescent="0.25">
      <c r="C28" s="3">
        <v>2025</v>
      </c>
      <c r="D28" s="8">
        <v>351419.29991914431</v>
      </c>
      <c r="E28" s="8">
        <v>197037.46606825836</v>
      </c>
      <c r="F28" s="8">
        <v>57138.454490042888</v>
      </c>
      <c r="G28" s="8">
        <v>92501.019142498844</v>
      </c>
      <c r="H28" s="8">
        <v>2415.1088924000001</v>
      </c>
      <c r="I28" s="4">
        <v>0</v>
      </c>
      <c r="J28" s="6">
        <v>700511.34851234441</v>
      </c>
      <c r="L28" s="3">
        <v>2025</v>
      </c>
      <c r="M28" s="8">
        <v>968154.82859310717</v>
      </c>
      <c r="N28" s="8">
        <v>1343800.8636786507</v>
      </c>
      <c r="O28" s="8">
        <v>7149796.2435923312</v>
      </c>
      <c r="P28" s="8">
        <v>15746.637967531007</v>
      </c>
      <c r="Q28" s="8">
        <v>11892.901820200001</v>
      </c>
      <c r="R28" s="4">
        <v>0</v>
      </c>
      <c r="S28" s="6">
        <v>9489391.4756518211</v>
      </c>
    </row>
    <row r="29" spans="3:19" ht="13.5" thickBot="1" x14ac:dyDescent="0.25">
      <c r="C29" s="3">
        <v>2026</v>
      </c>
      <c r="D29" s="8">
        <v>349166.60754820297</v>
      </c>
      <c r="E29" s="8">
        <v>193931.27555143551</v>
      </c>
      <c r="F29" s="8">
        <v>56803.322956318472</v>
      </c>
      <c r="G29" s="8">
        <v>91810.070469459315</v>
      </c>
      <c r="H29" s="8">
        <v>2415.1088924000001</v>
      </c>
      <c r="I29" s="4">
        <v>0</v>
      </c>
      <c r="J29" s="6">
        <v>694126.38541781623</v>
      </c>
      <c r="L29" s="3">
        <v>2026</v>
      </c>
      <c r="M29" s="8">
        <v>963818.00109859463</v>
      </c>
      <c r="N29" s="8">
        <v>1347430.3340084231</v>
      </c>
      <c r="O29" s="8">
        <v>7253187.8929579686</v>
      </c>
      <c r="P29" s="8">
        <v>13399.39014363123</v>
      </c>
      <c r="Q29" s="8">
        <v>11892.901820200001</v>
      </c>
      <c r="R29" s="4">
        <v>0</v>
      </c>
      <c r="S29" s="6">
        <v>9589728.5200288165</v>
      </c>
    </row>
    <row r="30" spans="3:19" ht="15" thickBot="1" x14ac:dyDescent="0.25">
      <c r="C30" s="18" t="s">
        <v>8</v>
      </c>
      <c r="D30" s="19"/>
      <c r="E30" s="19"/>
      <c r="F30" s="19"/>
      <c r="G30" s="19"/>
      <c r="H30" s="19"/>
      <c r="I30" s="19"/>
      <c r="J30" s="20"/>
      <c r="L30" s="18" t="s">
        <v>8</v>
      </c>
      <c r="M30" s="19"/>
      <c r="N30" s="19"/>
      <c r="O30" s="19"/>
      <c r="P30" s="19"/>
      <c r="Q30" s="19"/>
      <c r="R30" s="19"/>
      <c r="S30" s="20"/>
    </row>
    <row r="31" spans="3:19" ht="13.5" thickBot="1" x14ac:dyDescent="0.25">
      <c r="C31" s="3" t="s">
        <v>45</v>
      </c>
      <c r="D31" s="7">
        <v>-4.3893927339185845E-3</v>
      </c>
      <c r="E31" s="7">
        <v>-2.0250414379853643E-2</v>
      </c>
      <c r="F31" s="7">
        <v>-4.7902208195679252E-3</v>
      </c>
      <c r="G31" s="7">
        <v>-5.8094997442207363E-3</v>
      </c>
      <c r="H31" s="7">
        <v>-2.7830923566107835E-4</v>
      </c>
      <c r="I31" s="7">
        <v>0</v>
      </c>
      <c r="J31" s="7">
        <v>-9.2810828026048675E-3</v>
      </c>
      <c r="L31" s="3" t="s">
        <v>45</v>
      </c>
      <c r="M31" s="7">
        <v>-6.9802508770424598E-3</v>
      </c>
      <c r="N31" s="7">
        <v>-1.9440991324964907E-3</v>
      </c>
      <c r="O31" s="7">
        <v>6.1404268605913526E-3</v>
      </c>
      <c r="P31" s="7">
        <v>-5.7436047082213504E-2</v>
      </c>
      <c r="Q31" s="7">
        <v>1.868527554904631E-11</v>
      </c>
      <c r="R31" s="7">
        <v>0</v>
      </c>
      <c r="S31" s="7">
        <v>3.4520624017455592E-3</v>
      </c>
    </row>
    <row r="32" spans="3:19" ht="13.5" thickBot="1" x14ac:dyDescent="0.25"/>
    <row r="33" spans="3:19" ht="15" thickBot="1" x14ac:dyDescent="0.25">
      <c r="C33" s="18" t="s">
        <v>27</v>
      </c>
      <c r="D33" s="19"/>
      <c r="E33" s="19"/>
      <c r="F33" s="19"/>
      <c r="G33" s="19"/>
      <c r="H33" s="19"/>
      <c r="I33" s="19"/>
      <c r="J33" s="20"/>
      <c r="L33" s="18" t="s">
        <v>26</v>
      </c>
      <c r="M33" s="19"/>
      <c r="N33" s="19"/>
      <c r="O33" s="19"/>
      <c r="P33" s="19"/>
      <c r="Q33" s="19"/>
      <c r="R33" s="19"/>
      <c r="S33" s="20"/>
    </row>
    <row r="34" spans="3:19" ht="13.5" thickBot="1" x14ac:dyDescent="0.25">
      <c r="C34" s="3" t="s">
        <v>0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11</v>
      </c>
      <c r="J34" s="5" t="s">
        <v>1</v>
      </c>
      <c r="L34" s="3" t="s">
        <v>0</v>
      </c>
      <c r="M34" s="4" t="s">
        <v>2</v>
      </c>
      <c r="N34" s="4" t="s">
        <v>3</v>
      </c>
      <c r="O34" s="4" t="s">
        <v>4</v>
      </c>
      <c r="P34" s="4" t="s">
        <v>5</v>
      </c>
      <c r="Q34" s="4" t="s">
        <v>6</v>
      </c>
      <c r="R34" s="4" t="s">
        <v>7</v>
      </c>
      <c r="S34" s="5" t="s">
        <v>1</v>
      </c>
    </row>
    <row r="35" spans="3:19" ht="13.5" thickBot="1" x14ac:dyDescent="0.25">
      <c r="C35" s="3">
        <v>2017</v>
      </c>
      <c r="D35" s="8">
        <v>6696419.1490372457</v>
      </c>
      <c r="E35" s="8">
        <v>8402810.0786671266</v>
      </c>
      <c r="F35" s="8">
        <v>8329787.1165631451</v>
      </c>
      <c r="G35" s="8">
        <v>199895.44824767741</v>
      </c>
      <c r="H35" s="8">
        <v>77765.0850183</v>
      </c>
      <c r="I35" s="8">
        <v>280968.6511058</v>
      </c>
      <c r="J35" s="6">
        <v>23987645.528639294</v>
      </c>
      <c r="L35" s="3">
        <v>2017</v>
      </c>
      <c r="M35" s="8">
        <v>690258.75164114567</v>
      </c>
      <c r="N35" s="8">
        <v>474749.25363108394</v>
      </c>
      <c r="O35" s="8">
        <v>1735016.8831938338</v>
      </c>
      <c r="P35" s="8">
        <v>594800.81855756091</v>
      </c>
      <c r="Q35" s="8">
        <v>2633.6569590000004</v>
      </c>
      <c r="R35" s="4">
        <v>0</v>
      </c>
      <c r="S35" s="6">
        <v>3497459.3639826244</v>
      </c>
    </row>
    <row r="36" spans="3:19" ht="13.5" thickBot="1" x14ac:dyDescent="0.25">
      <c r="C36" s="3">
        <v>2018</v>
      </c>
      <c r="D36" s="8">
        <v>6625351.9063399844</v>
      </c>
      <c r="E36" s="8">
        <v>8470813.636904981</v>
      </c>
      <c r="F36" s="8">
        <v>8317408.2836059891</v>
      </c>
      <c r="G36" s="8">
        <v>196470.40904945627</v>
      </c>
      <c r="H36" s="8">
        <v>77981.7697032</v>
      </c>
      <c r="I36" s="8">
        <v>280959.42895540001</v>
      </c>
      <c r="J36" s="6">
        <v>23968985.434559006</v>
      </c>
      <c r="L36" s="3">
        <v>2018</v>
      </c>
      <c r="M36" s="8">
        <v>689057.82994598674</v>
      </c>
      <c r="N36" s="8">
        <v>485147.89624423295</v>
      </c>
      <c r="O36" s="8">
        <v>1735210.6054973614</v>
      </c>
      <c r="P36" s="8">
        <v>593350.56028891494</v>
      </c>
      <c r="Q36" s="8">
        <v>2633.6570765000001</v>
      </c>
      <c r="R36" s="4">
        <v>0</v>
      </c>
      <c r="S36" s="6">
        <v>3505400.5490529961</v>
      </c>
    </row>
    <row r="37" spans="3:19" ht="13.5" thickBot="1" x14ac:dyDescent="0.25">
      <c r="C37" s="3">
        <v>2019</v>
      </c>
      <c r="D37" s="8">
        <v>6526579.7116629258</v>
      </c>
      <c r="E37" s="8">
        <v>8528238.3038142808</v>
      </c>
      <c r="F37" s="8">
        <v>8422789.4513620939</v>
      </c>
      <c r="G37" s="8">
        <v>192466.47724292995</v>
      </c>
      <c r="H37" s="8">
        <v>78087.312643400001</v>
      </c>
      <c r="I37" s="8">
        <v>280959.42453029996</v>
      </c>
      <c r="J37" s="6">
        <v>24029120.681255933</v>
      </c>
      <c r="L37" s="3">
        <v>2019</v>
      </c>
      <c r="M37" s="8">
        <v>686683.08121240698</v>
      </c>
      <c r="N37" s="8">
        <v>495578.93498091953</v>
      </c>
      <c r="O37" s="8">
        <v>1735442.6630728135</v>
      </c>
      <c r="P37" s="8">
        <v>591908.2177497911</v>
      </c>
      <c r="Q37" s="8">
        <v>2633.6570766</v>
      </c>
      <c r="R37" s="4">
        <v>0</v>
      </c>
      <c r="S37" s="6">
        <v>3512246.5540925306</v>
      </c>
    </row>
    <row r="38" spans="3:19" ht="13.5" thickBot="1" x14ac:dyDescent="0.25">
      <c r="C38" s="3">
        <v>2020</v>
      </c>
      <c r="D38" s="8">
        <v>6454746.7469367553</v>
      </c>
      <c r="E38" s="8">
        <v>8575850.8510571085</v>
      </c>
      <c r="F38" s="8">
        <v>8504675.174539119</v>
      </c>
      <c r="G38" s="8">
        <v>188368.08897749754</v>
      </c>
      <c r="H38" s="8">
        <v>78357.590305099991</v>
      </c>
      <c r="I38" s="8">
        <v>281715.3975425</v>
      </c>
      <c r="J38" s="6">
        <v>24083713.849358074</v>
      </c>
      <c r="L38" s="3">
        <v>2020</v>
      </c>
      <c r="M38" s="8">
        <v>677472.20020554552</v>
      </c>
      <c r="N38" s="8">
        <v>508489.16506562557</v>
      </c>
      <c r="O38" s="8">
        <v>1736923.3105589962</v>
      </c>
      <c r="P38" s="8">
        <v>590465.70093797089</v>
      </c>
      <c r="Q38" s="8">
        <v>2641.1297855000003</v>
      </c>
      <c r="R38" s="4">
        <v>0</v>
      </c>
      <c r="S38" s="6">
        <v>3515991.5065536378</v>
      </c>
    </row>
    <row r="39" spans="3:19" ht="13.5" thickBot="1" x14ac:dyDescent="0.25">
      <c r="C39" s="3">
        <v>2021</v>
      </c>
      <c r="D39" s="8">
        <v>6410141.3696238268</v>
      </c>
      <c r="E39" s="8">
        <v>8588882.3663783483</v>
      </c>
      <c r="F39" s="8">
        <v>8572928.328409005</v>
      </c>
      <c r="G39" s="8">
        <v>184762.57418200371</v>
      </c>
      <c r="H39" s="8">
        <v>78163.76049320001</v>
      </c>
      <c r="I39" s="8">
        <v>280959.42452829995</v>
      </c>
      <c r="J39" s="6">
        <v>24115837.823614683</v>
      </c>
      <c r="L39" s="3">
        <v>2021</v>
      </c>
      <c r="M39" s="8">
        <v>672103.83399779932</v>
      </c>
      <c r="N39" s="8">
        <v>516760.590160614</v>
      </c>
      <c r="O39" s="8">
        <v>1736759.835852084</v>
      </c>
      <c r="P39" s="8">
        <v>589042.6087343134</v>
      </c>
      <c r="Q39" s="8">
        <v>2633.6570766</v>
      </c>
      <c r="R39" s="4">
        <v>0</v>
      </c>
      <c r="S39" s="6">
        <v>3517300.5258214106</v>
      </c>
    </row>
    <row r="40" spans="3:19" ht="13.5" thickBot="1" x14ac:dyDescent="0.25">
      <c r="C40" s="3">
        <v>2022</v>
      </c>
      <c r="D40" s="8">
        <v>6420793.3732878035</v>
      </c>
      <c r="E40" s="8">
        <v>8648462.1893639136</v>
      </c>
      <c r="F40" s="8">
        <v>8671514.3477386609</v>
      </c>
      <c r="G40" s="8">
        <v>181249.7024324332</v>
      </c>
      <c r="H40" s="8">
        <v>78175.9569414</v>
      </c>
      <c r="I40" s="8">
        <v>280959.42452829995</v>
      </c>
      <c r="J40" s="6">
        <v>24281154.994292509</v>
      </c>
      <c r="L40" s="3">
        <v>2022</v>
      </c>
      <c r="M40" s="8">
        <v>672993.7486776337</v>
      </c>
      <c r="N40" s="8">
        <v>528326.82796093577</v>
      </c>
      <c r="O40" s="8">
        <v>1737299.7324734381</v>
      </c>
      <c r="P40" s="8">
        <v>587953.43227994465</v>
      </c>
      <c r="Q40" s="8">
        <v>2633.6570766</v>
      </c>
      <c r="R40" s="4">
        <v>0</v>
      </c>
      <c r="S40" s="6">
        <v>3529207.3984685522</v>
      </c>
    </row>
    <row r="41" spans="3:19" ht="13.5" thickBot="1" x14ac:dyDescent="0.25">
      <c r="C41" s="3">
        <v>2023</v>
      </c>
      <c r="D41" s="8">
        <v>6433763.4736846648</v>
      </c>
      <c r="E41" s="8">
        <v>8713820.5474409796</v>
      </c>
      <c r="F41" s="8">
        <v>8773258.3098589182</v>
      </c>
      <c r="G41" s="8">
        <v>177495.39827885083</v>
      </c>
      <c r="H41" s="8">
        <v>78181.897602399986</v>
      </c>
      <c r="I41" s="8">
        <v>280959.42452829995</v>
      </c>
      <c r="J41" s="6">
        <v>24457479.051394112</v>
      </c>
      <c r="L41" s="3">
        <v>2023</v>
      </c>
      <c r="M41" s="8">
        <v>675008.27669821004</v>
      </c>
      <c r="N41" s="8">
        <v>541033.3978999696</v>
      </c>
      <c r="O41" s="8">
        <v>1737636.6529699317</v>
      </c>
      <c r="P41" s="8">
        <v>586913.16876503045</v>
      </c>
      <c r="Q41" s="8">
        <v>2633.6570766</v>
      </c>
      <c r="R41" s="4">
        <v>0</v>
      </c>
      <c r="S41" s="6">
        <v>3543225.1534097423</v>
      </c>
    </row>
    <row r="42" spans="3:19" ht="13.5" thickBot="1" x14ac:dyDescent="0.25">
      <c r="C42" s="3">
        <v>2024</v>
      </c>
      <c r="D42" s="8">
        <v>6484638.1748576574</v>
      </c>
      <c r="E42" s="8">
        <v>8788396.2085518334</v>
      </c>
      <c r="F42" s="8">
        <v>8884189.6889367979</v>
      </c>
      <c r="G42" s="8">
        <v>173538.03521113246</v>
      </c>
      <c r="H42" s="8">
        <v>78403.822938000012</v>
      </c>
      <c r="I42" s="8">
        <v>281715.3975425</v>
      </c>
      <c r="J42" s="6">
        <v>24690881.328037921</v>
      </c>
      <c r="L42" s="3">
        <v>2024</v>
      </c>
      <c r="M42" s="8">
        <v>680047.17764658504</v>
      </c>
      <c r="N42" s="8">
        <v>553975.6348872399</v>
      </c>
      <c r="O42" s="8">
        <v>1738600.4663875368</v>
      </c>
      <c r="P42" s="8">
        <v>585564.0463402688</v>
      </c>
      <c r="Q42" s="8">
        <v>2641.1297855000003</v>
      </c>
      <c r="R42" s="4">
        <v>0</v>
      </c>
      <c r="S42" s="6">
        <v>3560828.4550471306</v>
      </c>
    </row>
    <row r="43" spans="3:19" ht="13.5" thickBot="1" x14ac:dyDescent="0.25">
      <c r="C43" s="3">
        <v>2025</v>
      </c>
      <c r="D43" s="8">
        <v>6440021.0071429741</v>
      </c>
      <c r="E43" s="8">
        <v>8839446.9409120064</v>
      </c>
      <c r="F43" s="8">
        <v>8984607.1409664005</v>
      </c>
      <c r="G43" s="8">
        <v>154147.2901489526</v>
      </c>
      <c r="H43" s="8">
        <v>78186.200597400006</v>
      </c>
      <c r="I43" s="8">
        <v>280959.42452829995</v>
      </c>
      <c r="J43" s="6">
        <v>24777368.004296031</v>
      </c>
      <c r="L43" s="3">
        <v>2025</v>
      </c>
      <c r="M43" s="8">
        <v>678022.76118603349</v>
      </c>
      <c r="N43" s="8">
        <v>562832.63266467862</v>
      </c>
      <c r="O43" s="8">
        <v>1737846.8053612164</v>
      </c>
      <c r="P43" s="8">
        <v>584140.10658620356</v>
      </c>
      <c r="Q43" s="8">
        <v>2633.6570766</v>
      </c>
      <c r="R43" s="4">
        <v>0</v>
      </c>
      <c r="S43" s="6">
        <v>3565475.962874732</v>
      </c>
    </row>
    <row r="44" spans="3:19" ht="13.5" thickBot="1" x14ac:dyDescent="0.25">
      <c r="C44" s="3">
        <v>2026</v>
      </c>
      <c r="D44" s="8">
        <v>6463387.7596107712</v>
      </c>
      <c r="E44" s="8">
        <v>8896419.6775704436</v>
      </c>
      <c r="F44" s="8">
        <v>8396407.9135415088</v>
      </c>
      <c r="G44" s="8">
        <v>118935.56468894942</v>
      </c>
      <c r="H44" s="8">
        <v>78186.887095000013</v>
      </c>
      <c r="I44" s="8">
        <v>280959.42452829995</v>
      </c>
      <c r="J44" s="6">
        <v>24234297.227034971</v>
      </c>
      <c r="L44" s="3">
        <v>2026</v>
      </c>
      <c r="M44" s="8">
        <v>678865.3941386533</v>
      </c>
      <c r="N44" s="8">
        <v>572063.36697284831</v>
      </c>
      <c r="O44" s="8">
        <v>1737598.7049434334</v>
      </c>
      <c r="P44" s="8">
        <v>582674.18760851095</v>
      </c>
      <c r="Q44" s="8">
        <v>2633.6570766</v>
      </c>
      <c r="R44" s="4">
        <v>0</v>
      </c>
      <c r="S44" s="6">
        <v>3573835.3107400462</v>
      </c>
    </row>
    <row r="45" spans="3:19" ht="15" thickBot="1" x14ac:dyDescent="0.25">
      <c r="C45" s="18" t="s">
        <v>8</v>
      </c>
      <c r="D45" s="19"/>
      <c r="E45" s="19"/>
      <c r="F45" s="19"/>
      <c r="G45" s="19"/>
      <c r="H45" s="19"/>
      <c r="I45" s="19"/>
      <c r="J45" s="20"/>
      <c r="L45" s="18" t="s">
        <v>8</v>
      </c>
      <c r="M45" s="19"/>
      <c r="N45" s="19"/>
      <c r="O45" s="19"/>
      <c r="P45" s="19"/>
      <c r="Q45" s="19"/>
      <c r="R45" s="19"/>
      <c r="S45" s="20"/>
    </row>
    <row r="46" spans="3:19" ht="13.5" thickBot="1" x14ac:dyDescent="0.25">
      <c r="C46" s="3" t="s">
        <v>45</v>
      </c>
      <c r="D46" s="7">
        <v>-3.927746903394147E-3</v>
      </c>
      <c r="E46" s="7">
        <v>6.3626818842685839E-3</v>
      </c>
      <c r="F46" s="7">
        <v>8.855124384179458E-4</v>
      </c>
      <c r="G46" s="7">
        <v>-5.6057748200410096E-2</v>
      </c>
      <c r="H46" s="7">
        <v>6.012248316369373E-4</v>
      </c>
      <c r="I46" s="7">
        <v>-3.6487709086374664E-6</v>
      </c>
      <c r="J46" s="7">
        <v>1.1373065145401373E-3</v>
      </c>
      <c r="L46" s="3" t="s">
        <v>45</v>
      </c>
      <c r="M46" s="7">
        <v>-1.847587005376683E-3</v>
      </c>
      <c r="N46" s="7">
        <v>2.0934219822135169E-2</v>
      </c>
      <c r="O46" s="7">
        <v>1.6523155421510616E-4</v>
      </c>
      <c r="P46" s="7">
        <v>-2.2860957288324268E-3</v>
      </c>
      <c r="Q46" s="7">
        <v>4.9614155006594274E-9</v>
      </c>
      <c r="R46" s="7">
        <v>0</v>
      </c>
      <c r="S46" s="7">
        <v>2.4031637534076555E-3</v>
      </c>
    </row>
    <row r="47" spans="3:19" x14ac:dyDescent="0.2">
      <c r="M47" s="13"/>
      <c r="N47" s="13"/>
      <c r="O47" s="13"/>
      <c r="P47" s="13"/>
    </row>
    <row r="48" spans="3:19" ht="13.5" thickBot="1" x14ac:dyDescent="0.25"/>
    <row r="49" spans="3:19" ht="15" thickBot="1" x14ac:dyDescent="0.25">
      <c r="C49" s="18" t="s">
        <v>28</v>
      </c>
      <c r="D49" s="19"/>
      <c r="E49" s="19"/>
      <c r="F49" s="19"/>
      <c r="G49" s="19"/>
      <c r="H49" s="19"/>
      <c r="I49" s="19"/>
      <c r="J49" s="20"/>
      <c r="L49" s="16"/>
      <c r="M49" s="16"/>
      <c r="N49" s="16"/>
      <c r="O49" s="16"/>
      <c r="P49" s="16"/>
      <c r="Q49" s="16"/>
      <c r="R49" s="16"/>
      <c r="S49" s="16"/>
    </row>
    <row r="50" spans="3:19" ht="13.5" customHeight="1" thickBot="1" x14ac:dyDescent="0.25">
      <c r="C50" s="3" t="s">
        <v>0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4" t="s">
        <v>11</v>
      </c>
      <c r="J50" s="5" t="s">
        <v>1</v>
      </c>
      <c r="L50" s="16"/>
      <c r="M50" s="16"/>
      <c r="N50" s="16"/>
      <c r="O50" s="16"/>
      <c r="P50" s="16"/>
      <c r="Q50" s="16"/>
      <c r="R50" s="16"/>
      <c r="S50" s="16"/>
    </row>
    <row r="51" spans="3:19" ht="13.5" customHeight="1" thickBot="1" x14ac:dyDescent="0.25">
      <c r="C51" s="3">
        <v>2017</v>
      </c>
      <c r="D51" s="8">
        <v>15760322.024813654</v>
      </c>
      <c r="E51" s="8">
        <v>16973309.295691606</v>
      </c>
      <c r="F51" s="8">
        <v>19610574.609534282</v>
      </c>
      <c r="G51" s="8">
        <v>1402815.386481669</v>
      </c>
      <c r="H51" s="8">
        <v>142836.5892628</v>
      </c>
      <c r="I51" s="8">
        <v>280968.6511058</v>
      </c>
      <c r="J51" s="6">
        <v>54170826.556889817</v>
      </c>
      <c r="L51" s="16"/>
      <c r="M51" s="16"/>
      <c r="N51" s="16"/>
      <c r="O51" s="16"/>
      <c r="P51" s="16"/>
      <c r="Q51" s="16"/>
      <c r="R51" s="16"/>
      <c r="S51" s="16"/>
    </row>
    <row r="52" spans="3:19" ht="13.5" customHeight="1" thickBot="1" x14ac:dyDescent="0.25">
      <c r="C52" s="3">
        <v>2018</v>
      </c>
      <c r="D52" s="8">
        <v>15665011.108029736</v>
      </c>
      <c r="E52" s="8">
        <v>17100675.69158148</v>
      </c>
      <c r="F52" s="8">
        <v>19507343.72886771</v>
      </c>
      <c r="G52" s="8">
        <v>1392956.5362633378</v>
      </c>
      <c r="H52" s="8">
        <v>143072.80248459999</v>
      </c>
      <c r="I52" s="8">
        <v>280959.42895540001</v>
      </c>
      <c r="J52" s="6">
        <v>54090019.29618226</v>
      </c>
      <c r="L52" s="16"/>
      <c r="M52" s="16"/>
      <c r="N52" s="16"/>
      <c r="O52" s="16"/>
      <c r="P52" s="16"/>
      <c r="Q52" s="16"/>
      <c r="R52" s="16"/>
      <c r="S52" s="16"/>
    </row>
    <row r="53" spans="3:19" ht="13.5" customHeight="1" thickBot="1" x14ac:dyDescent="0.25">
      <c r="C53" s="3">
        <v>2019</v>
      </c>
      <c r="D53" s="8">
        <v>15535613.336748257</v>
      </c>
      <c r="E53" s="8">
        <v>17165098.069305588</v>
      </c>
      <c r="F53" s="8">
        <v>19643267.994742744</v>
      </c>
      <c r="G53" s="8">
        <v>1381347.3618078297</v>
      </c>
      <c r="H53" s="8">
        <v>143190.71577750001</v>
      </c>
      <c r="I53" s="8">
        <v>280959.42453029996</v>
      </c>
      <c r="J53" s="6">
        <v>54149476.902912222</v>
      </c>
      <c r="L53" s="16"/>
      <c r="M53" s="16"/>
      <c r="N53" s="16"/>
      <c r="O53" s="16"/>
      <c r="P53" s="16"/>
      <c r="Q53" s="16"/>
      <c r="R53" s="16"/>
      <c r="S53" s="16"/>
    </row>
    <row r="54" spans="3:19" ht="13.5" customHeight="1" thickBot="1" x14ac:dyDescent="0.25">
      <c r="C54" s="3">
        <v>2020</v>
      </c>
      <c r="D54" s="8">
        <v>15362775.365526628</v>
      </c>
      <c r="E54" s="8">
        <v>17233843.76824091</v>
      </c>
      <c r="F54" s="8">
        <v>19795688.273082837</v>
      </c>
      <c r="G54" s="8">
        <v>1369342.6857880929</v>
      </c>
      <c r="H54" s="8">
        <v>143651.47388799998</v>
      </c>
      <c r="I54" s="8">
        <v>281715.3975425</v>
      </c>
      <c r="J54" s="6">
        <v>54187016.964068949</v>
      </c>
      <c r="L54" s="16"/>
      <c r="M54" s="16"/>
      <c r="N54" s="16"/>
      <c r="O54" s="16"/>
      <c r="P54" s="16"/>
      <c r="Q54" s="16"/>
      <c r="R54" s="16"/>
      <c r="S54" s="16"/>
    </row>
    <row r="55" spans="3:19" ht="13.5" customHeight="1" thickBot="1" x14ac:dyDescent="0.25">
      <c r="C55" s="3">
        <v>2021</v>
      </c>
      <c r="D55" s="8">
        <v>15210722.275948251</v>
      </c>
      <c r="E55" s="8">
        <v>17262251.586929996</v>
      </c>
      <c r="F55" s="8">
        <v>19845887.421141554</v>
      </c>
      <c r="G55" s="8">
        <v>1357839.7975668507</v>
      </c>
      <c r="H55" s="8">
        <v>143273.48804300002</v>
      </c>
      <c r="I55" s="8">
        <v>280959.42452829995</v>
      </c>
      <c r="J55" s="6">
        <v>54100933.99415794</v>
      </c>
      <c r="L55" s="16"/>
      <c r="M55" s="16"/>
      <c r="N55" s="16"/>
      <c r="O55" s="16"/>
      <c r="P55" s="16"/>
      <c r="Q55" s="16"/>
      <c r="R55" s="16"/>
      <c r="S55" s="16"/>
    </row>
    <row r="56" spans="3:19" ht="13.5" customHeight="1" thickBot="1" x14ac:dyDescent="0.25">
      <c r="C56" s="3">
        <v>2022</v>
      </c>
      <c r="D56" s="8">
        <v>15217031.761564204</v>
      </c>
      <c r="E56" s="8">
        <v>17346946.770510133</v>
      </c>
      <c r="F56" s="8">
        <v>19968519.89441302</v>
      </c>
      <c r="G56" s="8">
        <v>1347604.0798854679</v>
      </c>
      <c r="H56" s="8">
        <v>143286.39853490001</v>
      </c>
      <c r="I56" s="8">
        <v>280959.42452829995</v>
      </c>
      <c r="J56" s="6">
        <v>54304348.329436027</v>
      </c>
      <c r="L56" s="16"/>
      <c r="M56" s="16"/>
      <c r="N56" s="16"/>
      <c r="O56" s="16"/>
      <c r="P56" s="16"/>
      <c r="Q56" s="16"/>
      <c r="R56" s="16"/>
      <c r="S56" s="16"/>
    </row>
    <row r="57" spans="3:19" ht="13.5" customHeight="1" thickBot="1" x14ac:dyDescent="0.25">
      <c r="C57" s="3">
        <v>2023</v>
      </c>
      <c r="D57" s="8">
        <v>15222915.670190975</v>
      </c>
      <c r="E57" s="8">
        <v>17445564.423647624</v>
      </c>
      <c r="F57" s="8">
        <v>20161583.883703627</v>
      </c>
      <c r="G57" s="8">
        <v>1336706.8076991437</v>
      </c>
      <c r="H57" s="8">
        <v>143292.62320669999</v>
      </c>
      <c r="I57" s="8">
        <v>280959.42452829995</v>
      </c>
      <c r="J57" s="6">
        <v>54591022.832976371</v>
      </c>
      <c r="L57" s="16"/>
      <c r="M57" s="16"/>
      <c r="N57" s="16"/>
      <c r="O57" s="16"/>
      <c r="P57" s="16"/>
      <c r="Q57" s="16"/>
      <c r="R57" s="16"/>
      <c r="S57" s="16"/>
    </row>
    <row r="58" spans="3:19" ht="13.5" customHeight="1" thickBot="1" x14ac:dyDescent="0.25">
      <c r="C58" s="3">
        <v>2024</v>
      </c>
      <c r="D58" s="8">
        <v>15313009.243759029</v>
      </c>
      <c r="E58" s="8">
        <v>17579119.342886962</v>
      </c>
      <c r="F58" s="8">
        <v>20252811.405321404</v>
      </c>
      <c r="G58" s="8">
        <v>1322690.9521529349</v>
      </c>
      <c r="H58" s="8">
        <v>143700.66632700001</v>
      </c>
      <c r="I58" s="8">
        <v>281715.3975425</v>
      </c>
      <c r="J58" s="6">
        <v>54893047.007989839</v>
      </c>
      <c r="L58" s="16"/>
      <c r="M58" s="16"/>
      <c r="N58" s="16"/>
      <c r="O58" s="16"/>
      <c r="P58" s="16"/>
      <c r="Q58" s="16"/>
      <c r="R58" s="16"/>
      <c r="S58" s="16"/>
    </row>
    <row r="59" spans="3:19" ht="13.5" customHeight="1" thickBot="1" x14ac:dyDescent="0.25">
      <c r="C59" s="3">
        <v>2025</v>
      </c>
      <c r="D59" s="8">
        <v>15205483.320937162</v>
      </c>
      <c r="E59" s="8">
        <v>17645517.700870171</v>
      </c>
      <c r="F59" s="8">
        <v>20422452.399687242</v>
      </c>
      <c r="G59" s="8">
        <v>1291632.9352730606</v>
      </c>
      <c r="H59" s="8">
        <v>143297.08209880002</v>
      </c>
      <c r="I59" s="8">
        <v>280959.42452829995</v>
      </c>
      <c r="J59" s="6">
        <v>54989342.863394737</v>
      </c>
      <c r="L59" s="16"/>
      <c r="M59" s="16"/>
      <c r="N59" s="16"/>
      <c r="O59" s="16"/>
      <c r="P59" s="16"/>
      <c r="Q59" s="16"/>
      <c r="R59" s="16"/>
      <c r="S59" s="16"/>
    </row>
    <row r="60" spans="3:19" ht="13.5" customHeight="1" thickBot="1" x14ac:dyDescent="0.25">
      <c r="C60" s="3">
        <v>2026</v>
      </c>
      <c r="D60" s="8">
        <v>15213344.748632031</v>
      </c>
      <c r="E60" s="8">
        <v>17741889.850433405</v>
      </c>
      <c r="F60" s="8">
        <v>19943873.438257277</v>
      </c>
      <c r="G60" s="8">
        <v>1243849.7257640683</v>
      </c>
      <c r="H60" s="8">
        <v>143297.78601950002</v>
      </c>
      <c r="I60" s="8">
        <v>280959.42452829995</v>
      </c>
      <c r="J60" s="6">
        <v>54567214.973634586</v>
      </c>
      <c r="L60" s="16"/>
      <c r="M60" s="16"/>
      <c r="N60" s="16"/>
      <c r="O60" s="16"/>
      <c r="P60" s="16"/>
      <c r="Q60" s="16"/>
      <c r="R60" s="16"/>
      <c r="S60" s="16"/>
    </row>
    <row r="61" spans="3:19" ht="15" thickBot="1" x14ac:dyDescent="0.25">
      <c r="C61" s="18" t="s">
        <v>8</v>
      </c>
      <c r="D61" s="19"/>
      <c r="E61" s="19"/>
      <c r="F61" s="19"/>
      <c r="G61" s="19"/>
      <c r="H61" s="19"/>
      <c r="I61" s="19"/>
      <c r="J61" s="20"/>
    </row>
    <row r="62" spans="3:19" ht="13.5" thickBot="1" x14ac:dyDescent="0.25">
      <c r="C62" s="3" t="s">
        <v>45</v>
      </c>
      <c r="D62" s="14">
        <v>-3.9170339517810016E-3</v>
      </c>
      <c r="E62" s="14">
        <v>4.9328413605569388E-3</v>
      </c>
      <c r="F62" s="14">
        <v>1.8743164174097604E-3</v>
      </c>
      <c r="G62" s="14">
        <v>-1.3274442578346535E-2</v>
      </c>
      <c r="H62" s="14">
        <v>3.5824641390003187E-4</v>
      </c>
      <c r="I62" s="14">
        <v>-3.6487709086374664E-6</v>
      </c>
      <c r="J62" s="14">
        <v>8.1040997362991085E-4</v>
      </c>
    </row>
    <row r="65" spans="3:3" x14ac:dyDescent="0.2">
      <c r="C65" s="10"/>
    </row>
  </sheetData>
  <mergeCells count="14">
    <mergeCell ref="C2:J2"/>
    <mergeCell ref="C14:J14"/>
    <mergeCell ref="L2:S2"/>
    <mergeCell ref="L14:S14"/>
    <mergeCell ref="C61:J61"/>
    <mergeCell ref="C30:J30"/>
    <mergeCell ref="C33:J33"/>
    <mergeCell ref="C45:J45"/>
    <mergeCell ref="L18:S18"/>
    <mergeCell ref="L30:S30"/>
    <mergeCell ref="L33:S33"/>
    <mergeCell ref="L45:S45"/>
    <mergeCell ref="C49:J49"/>
    <mergeCell ref="C18:J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6"/>
  <sheetViews>
    <sheetView workbookViewId="0"/>
  </sheetViews>
  <sheetFormatPr defaultRowHeight="12.75" x14ac:dyDescent="0.2"/>
  <cols>
    <col min="2" max="9" width="10.7109375" customWidth="1"/>
    <col min="11" max="18" width="10.7109375" customWidth="1"/>
  </cols>
  <sheetData>
    <row r="1" spans="2:18" ht="13.5" thickBot="1" x14ac:dyDescent="0.25"/>
    <row r="2" spans="2:18" ht="15" thickBot="1" x14ac:dyDescent="0.25">
      <c r="B2" s="18" t="s">
        <v>22</v>
      </c>
      <c r="C2" s="19"/>
      <c r="D2" s="19"/>
      <c r="E2" s="19"/>
      <c r="F2" s="19"/>
      <c r="G2" s="19"/>
      <c r="H2" s="19"/>
      <c r="I2" s="20"/>
      <c r="K2" s="18" t="s">
        <v>24</v>
      </c>
      <c r="L2" s="19"/>
      <c r="M2" s="19"/>
      <c r="N2" s="19"/>
      <c r="O2" s="19"/>
      <c r="P2" s="19"/>
      <c r="Q2" s="19"/>
      <c r="R2" s="20"/>
    </row>
    <row r="3" spans="2:18" ht="13.5" thickBot="1" x14ac:dyDescent="0.25">
      <c r="B3" s="3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1</v>
      </c>
      <c r="K3" s="3" t="s">
        <v>0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  <c r="R3" s="5" t="s">
        <v>1</v>
      </c>
    </row>
    <row r="4" spans="2:18" ht="13.5" thickBot="1" x14ac:dyDescent="0.25">
      <c r="B4" s="3">
        <v>2013</v>
      </c>
      <c r="C4" s="8">
        <v>5411439.9270995352</v>
      </c>
      <c r="D4" s="8">
        <v>5258836.9588709641</v>
      </c>
      <c r="E4" s="8">
        <v>2147544.1841987059</v>
      </c>
      <c r="F4" s="8">
        <v>238210</v>
      </c>
      <c r="G4" s="8">
        <v>36750</v>
      </c>
      <c r="H4" s="4">
        <v>0</v>
      </c>
      <c r="I4" s="6">
        <f>SUM(C4:H4)</f>
        <v>13092781.070169205</v>
      </c>
      <c r="K4" s="3">
        <v>2013</v>
      </c>
      <c r="L4" s="8">
        <v>1604806.0735824653</v>
      </c>
      <c r="M4" s="8">
        <v>1393879.3640315081</v>
      </c>
      <c r="N4" s="8">
        <v>787341.68732408946</v>
      </c>
      <c r="O4" s="8">
        <v>157950</v>
      </c>
      <c r="P4" s="8">
        <v>9930</v>
      </c>
      <c r="Q4" s="4">
        <v>0</v>
      </c>
      <c r="R4" s="6">
        <f>SUM(L4:Q4)</f>
        <v>3953907.1249380629</v>
      </c>
    </row>
    <row r="5" spans="2:18" ht="13.5" thickBot="1" x14ac:dyDescent="0.25">
      <c r="B5" s="3">
        <v>2014</v>
      </c>
      <c r="C5" s="8">
        <v>5381651.85203957</v>
      </c>
      <c r="D5" s="8">
        <v>5378564.4178035306</v>
      </c>
      <c r="E5" s="8">
        <v>2132753.0891306102</v>
      </c>
      <c r="F5" s="8">
        <v>238210</v>
      </c>
      <c r="G5" s="8">
        <v>36940</v>
      </c>
      <c r="H5" s="4">
        <v>0</v>
      </c>
      <c r="I5" s="6">
        <f t="shared" ref="I5:I15" si="0">SUM(C5:H5)</f>
        <v>13168119.358973712</v>
      </c>
      <c r="K5" s="3">
        <v>2014</v>
      </c>
      <c r="L5" s="8">
        <v>1596722.0602314579</v>
      </c>
      <c r="M5" s="8">
        <v>1396079.9459979404</v>
      </c>
      <c r="N5" s="8">
        <v>783373.54783520685</v>
      </c>
      <c r="O5" s="8">
        <v>157950</v>
      </c>
      <c r="P5" s="8">
        <v>9870</v>
      </c>
      <c r="Q5" s="4">
        <v>0</v>
      </c>
      <c r="R5" s="6">
        <f t="shared" ref="R5:R15" si="1">SUM(L5:Q5)</f>
        <v>3943995.5540646054</v>
      </c>
    </row>
    <row r="6" spans="2:18" ht="13.5" thickBot="1" x14ac:dyDescent="0.25">
      <c r="B6" s="3">
        <v>2015</v>
      </c>
      <c r="C6" s="8">
        <v>5380411.5047064647</v>
      </c>
      <c r="D6" s="8">
        <v>5440133.2037010984</v>
      </c>
      <c r="E6" s="8">
        <v>2137673.7283685859</v>
      </c>
      <c r="F6" s="8">
        <v>238210</v>
      </c>
      <c r="G6" s="8">
        <v>36960</v>
      </c>
      <c r="H6" s="4">
        <v>0</v>
      </c>
      <c r="I6" s="6">
        <f t="shared" si="0"/>
        <v>13233388.436776148</v>
      </c>
      <c r="K6" s="3">
        <v>2015</v>
      </c>
      <c r="L6" s="8">
        <v>1593869.9021285435</v>
      </c>
      <c r="M6" s="8">
        <v>1398210.4124579532</v>
      </c>
      <c r="N6" s="8">
        <v>779486.66391282773</v>
      </c>
      <c r="O6" s="8">
        <v>157950</v>
      </c>
      <c r="P6" s="8">
        <v>9880</v>
      </c>
      <c r="Q6" s="4">
        <v>0</v>
      </c>
      <c r="R6" s="6">
        <f t="shared" si="1"/>
        <v>3939396.9784993245</v>
      </c>
    </row>
    <row r="7" spans="2:18" ht="13.5" thickBot="1" x14ac:dyDescent="0.25">
      <c r="B7" s="3">
        <v>2016</v>
      </c>
      <c r="C7" s="8">
        <v>5407423.8549572676</v>
      </c>
      <c r="D7" s="8">
        <v>5523430.8727428084</v>
      </c>
      <c r="E7" s="8">
        <v>2136728.1072982191</v>
      </c>
      <c r="F7" s="8">
        <v>238240</v>
      </c>
      <c r="G7" s="8">
        <v>37070</v>
      </c>
      <c r="H7" s="4">
        <v>0</v>
      </c>
      <c r="I7" s="6">
        <f t="shared" si="0"/>
        <v>13342892.834998297</v>
      </c>
      <c r="K7" s="3">
        <v>2016</v>
      </c>
      <c r="L7" s="8">
        <v>1601704.377083811</v>
      </c>
      <c r="M7" s="8">
        <v>1402673.9435677016</v>
      </c>
      <c r="N7" s="8">
        <v>780101.09083820763</v>
      </c>
      <c r="O7" s="8">
        <v>157960</v>
      </c>
      <c r="P7" s="8">
        <v>9910</v>
      </c>
      <c r="Q7" s="4">
        <v>0</v>
      </c>
      <c r="R7" s="6">
        <f t="shared" si="1"/>
        <v>3952349.4114897205</v>
      </c>
    </row>
    <row r="8" spans="2:18" ht="13.5" thickBot="1" x14ac:dyDescent="0.25">
      <c r="B8" s="3">
        <v>2017</v>
      </c>
      <c r="C8" s="8">
        <v>5402600.3106217766</v>
      </c>
      <c r="D8" s="8">
        <v>5576598.1895502005</v>
      </c>
      <c r="E8" s="8">
        <v>2134157.2013473157</v>
      </c>
      <c r="F8" s="8">
        <v>238210</v>
      </c>
      <c r="G8" s="8">
        <v>36960</v>
      </c>
      <c r="H8" s="4">
        <v>0</v>
      </c>
      <c r="I8" s="6">
        <f t="shared" si="0"/>
        <v>13388525.701519294</v>
      </c>
      <c r="K8" s="3">
        <v>2017</v>
      </c>
      <c r="L8" s="8">
        <v>1599472.3885837176</v>
      </c>
      <c r="M8" s="8">
        <v>1399530.3511469895</v>
      </c>
      <c r="N8" s="8">
        <v>776337.09867763834</v>
      </c>
      <c r="O8" s="8">
        <v>157950</v>
      </c>
      <c r="P8" s="8">
        <v>9880</v>
      </c>
      <c r="Q8" s="4">
        <v>0</v>
      </c>
      <c r="R8" s="6">
        <f t="shared" si="1"/>
        <v>3943169.8384083458</v>
      </c>
    </row>
    <row r="9" spans="2:18" ht="13.5" thickBot="1" x14ac:dyDescent="0.25">
      <c r="B9" s="3">
        <v>2018</v>
      </c>
      <c r="C9" s="8">
        <v>5429131.0363557953</v>
      </c>
      <c r="D9" s="8">
        <v>5602092.7716563595</v>
      </c>
      <c r="E9" s="8">
        <v>2131610.9639458084</v>
      </c>
      <c r="F9" s="8">
        <v>238210</v>
      </c>
      <c r="G9" s="8">
        <v>36960</v>
      </c>
      <c r="H9" s="4">
        <v>0</v>
      </c>
      <c r="I9" s="6">
        <f t="shared" si="0"/>
        <v>13438004.771957962</v>
      </c>
      <c r="K9" s="3">
        <v>2018</v>
      </c>
      <c r="L9" s="8">
        <v>1608223.1040948802</v>
      </c>
      <c r="M9" s="8">
        <v>1401754.5480030701</v>
      </c>
      <c r="N9" s="8">
        <v>775894.45094715268</v>
      </c>
      <c r="O9" s="8">
        <v>157950</v>
      </c>
      <c r="P9" s="8">
        <v>9880</v>
      </c>
      <c r="Q9" s="4">
        <v>0</v>
      </c>
      <c r="R9" s="6">
        <f t="shared" si="1"/>
        <v>3953702.1030451031</v>
      </c>
    </row>
    <row r="10" spans="2:18" ht="13.5" thickBot="1" x14ac:dyDescent="0.25">
      <c r="B10" s="3">
        <v>2019</v>
      </c>
      <c r="C10" s="8">
        <v>5463250.1956437808</v>
      </c>
      <c r="D10" s="8">
        <v>5630590.9522678191</v>
      </c>
      <c r="E10" s="8">
        <v>2131077.1756565548</v>
      </c>
      <c r="F10" s="8">
        <v>238210</v>
      </c>
      <c r="G10" s="8">
        <v>36960</v>
      </c>
      <c r="H10" s="4">
        <v>0</v>
      </c>
      <c r="I10" s="6">
        <f t="shared" si="0"/>
        <v>13500088.323568156</v>
      </c>
      <c r="K10" s="3">
        <v>2019</v>
      </c>
      <c r="L10" s="8">
        <v>1617305.5878783625</v>
      </c>
      <c r="M10" s="8">
        <v>1403765.1830939201</v>
      </c>
      <c r="N10" s="8">
        <v>775472.59367369243</v>
      </c>
      <c r="O10" s="8">
        <v>157950</v>
      </c>
      <c r="P10" s="8">
        <v>9880</v>
      </c>
      <c r="Q10" s="4">
        <v>0</v>
      </c>
      <c r="R10" s="6">
        <f t="shared" si="1"/>
        <v>3964373.3646459752</v>
      </c>
    </row>
    <row r="11" spans="2:18" ht="13.5" thickBot="1" x14ac:dyDescent="0.25">
      <c r="B11" s="3">
        <v>2020</v>
      </c>
      <c r="C11" s="8">
        <v>5504944.0689901961</v>
      </c>
      <c r="D11" s="8">
        <v>5677590.8987177173</v>
      </c>
      <c r="E11" s="8">
        <v>2132198.8775795004</v>
      </c>
      <c r="F11" s="8">
        <v>238240</v>
      </c>
      <c r="G11" s="8">
        <v>37070</v>
      </c>
      <c r="H11" s="4">
        <v>0</v>
      </c>
      <c r="I11" s="6">
        <f t="shared" si="0"/>
        <v>13590043.845287414</v>
      </c>
      <c r="K11" s="3">
        <v>2020</v>
      </c>
      <c r="L11" s="8">
        <v>1628171.2919105906</v>
      </c>
      <c r="M11" s="8">
        <v>1409971.6441110207</v>
      </c>
      <c r="N11" s="8">
        <v>777640.63475133211</v>
      </c>
      <c r="O11" s="8">
        <v>157960</v>
      </c>
      <c r="P11" s="8">
        <v>9910</v>
      </c>
      <c r="Q11" s="4">
        <v>0</v>
      </c>
      <c r="R11" s="6">
        <f t="shared" si="1"/>
        <v>3983653.5707729431</v>
      </c>
    </row>
    <row r="12" spans="2:18" ht="13.5" thickBot="1" x14ac:dyDescent="0.25">
      <c r="B12" s="3">
        <v>2021</v>
      </c>
      <c r="C12" s="8">
        <v>5510143.5058602169</v>
      </c>
      <c r="D12" s="8">
        <v>5690504.0576383593</v>
      </c>
      <c r="E12" s="8">
        <v>2134049.8776488099</v>
      </c>
      <c r="F12" s="8">
        <v>238210</v>
      </c>
      <c r="G12" s="8">
        <v>36960</v>
      </c>
      <c r="H12" s="4">
        <v>0</v>
      </c>
      <c r="I12" s="6">
        <f t="shared" si="0"/>
        <v>13609867.441147385</v>
      </c>
      <c r="K12" s="3">
        <v>2021</v>
      </c>
      <c r="L12" s="8">
        <v>1627509.1120373756</v>
      </c>
      <c r="M12" s="8">
        <v>1408601.0267319453</v>
      </c>
      <c r="N12" s="8">
        <v>775424.63288678986</v>
      </c>
      <c r="O12" s="8">
        <v>157950</v>
      </c>
      <c r="P12" s="8">
        <v>9880</v>
      </c>
      <c r="Q12" s="4">
        <v>0</v>
      </c>
      <c r="R12" s="6">
        <f t="shared" si="1"/>
        <v>3979364.7716561109</v>
      </c>
    </row>
    <row r="13" spans="2:18" ht="13.5" thickBot="1" x14ac:dyDescent="0.25">
      <c r="B13" s="3">
        <v>2022</v>
      </c>
      <c r="C13" s="8">
        <v>5540018.9867558675</v>
      </c>
      <c r="D13" s="8">
        <v>5715826.9600273464</v>
      </c>
      <c r="E13" s="8">
        <v>2134811.2579374509</v>
      </c>
      <c r="F13" s="8">
        <v>238210</v>
      </c>
      <c r="G13" s="8">
        <v>36960</v>
      </c>
      <c r="H13" s="4">
        <v>0</v>
      </c>
      <c r="I13" s="6">
        <f t="shared" si="0"/>
        <v>13665827.204720665</v>
      </c>
      <c r="K13" s="3">
        <v>2022</v>
      </c>
      <c r="L13" s="8">
        <v>1634602.745852764</v>
      </c>
      <c r="M13" s="8">
        <v>1410690.8714240361</v>
      </c>
      <c r="N13" s="8">
        <v>775362.36354216386</v>
      </c>
      <c r="O13" s="8">
        <v>157950</v>
      </c>
      <c r="P13" s="8">
        <v>9880</v>
      </c>
      <c r="Q13" s="4">
        <v>0</v>
      </c>
      <c r="R13" s="6">
        <f t="shared" si="1"/>
        <v>3988485.9808189636</v>
      </c>
    </row>
    <row r="14" spans="2:18" ht="13.5" thickBot="1" x14ac:dyDescent="0.25">
      <c r="B14" s="3">
        <v>2023</v>
      </c>
      <c r="C14" s="8">
        <v>5575230.8031585403</v>
      </c>
      <c r="D14" s="8">
        <v>5742306.0882657208</v>
      </c>
      <c r="E14" s="8">
        <v>2150891.1393445404</v>
      </c>
      <c r="F14" s="8">
        <v>238210</v>
      </c>
      <c r="G14" s="8">
        <v>36960</v>
      </c>
      <c r="H14" s="4">
        <v>0</v>
      </c>
      <c r="I14" s="6">
        <f t="shared" si="0"/>
        <v>13743598.030768801</v>
      </c>
      <c r="K14" s="3">
        <v>2023</v>
      </c>
      <c r="L14" s="8">
        <v>1645993.3554502579</v>
      </c>
      <c r="M14" s="8">
        <v>1415252.2050252298</v>
      </c>
      <c r="N14" s="8">
        <v>776742.41727035039</v>
      </c>
      <c r="O14" s="8">
        <v>157950</v>
      </c>
      <c r="P14" s="8">
        <v>9880</v>
      </c>
      <c r="Q14" s="4">
        <v>0</v>
      </c>
      <c r="R14" s="6">
        <f t="shared" si="1"/>
        <v>4005817.977745838</v>
      </c>
    </row>
    <row r="15" spans="2:18" ht="13.5" thickBot="1" x14ac:dyDescent="0.25">
      <c r="B15" s="3">
        <v>2024</v>
      </c>
      <c r="C15" s="8">
        <v>5637223.0913550761</v>
      </c>
      <c r="D15" s="8">
        <v>5786042.3351028152</v>
      </c>
      <c r="E15" s="8">
        <v>2154565.2489685332</v>
      </c>
      <c r="F15" s="8">
        <v>238240</v>
      </c>
      <c r="G15" s="8">
        <v>37070</v>
      </c>
      <c r="H15" s="4">
        <v>0</v>
      </c>
      <c r="I15" s="6">
        <f t="shared" si="0"/>
        <v>13853140.675426424</v>
      </c>
      <c r="K15" s="3">
        <v>2024</v>
      </c>
      <c r="L15" s="8">
        <v>1665520.3997743409</v>
      </c>
      <c r="M15" s="8">
        <v>1423705.7937937016</v>
      </c>
      <c r="N15" s="8">
        <v>780463.7617853987</v>
      </c>
      <c r="O15" s="8">
        <v>157960</v>
      </c>
      <c r="P15" s="8">
        <v>9910</v>
      </c>
      <c r="Q15" s="4">
        <v>0</v>
      </c>
      <c r="R15" s="6">
        <f t="shared" si="1"/>
        <v>4037559.9553534412</v>
      </c>
    </row>
    <row r="16" spans="2:18" ht="15" thickBot="1" x14ac:dyDescent="0.25">
      <c r="B16" s="18" t="s">
        <v>8</v>
      </c>
      <c r="C16" s="19"/>
      <c r="D16" s="19"/>
      <c r="E16" s="19"/>
      <c r="F16" s="19"/>
      <c r="G16" s="19"/>
      <c r="H16" s="19"/>
      <c r="I16" s="20"/>
      <c r="K16" s="18" t="s">
        <v>8</v>
      </c>
      <c r="L16" s="19"/>
      <c r="M16" s="19"/>
      <c r="N16" s="19"/>
      <c r="O16" s="19"/>
      <c r="P16" s="19"/>
      <c r="Q16" s="19"/>
      <c r="R16" s="20"/>
    </row>
    <row r="17" spans="2:18" ht="13.5" thickBot="1" x14ac:dyDescent="0.25">
      <c r="B17" s="3" t="s">
        <v>9</v>
      </c>
      <c r="C17" s="7">
        <f>(C15/C6)^(1/(COUNT(C7:C15)))-1</f>
        <v>5.1941905498702479E-3</v>
      </c>
      <c r="D17" s="7">
        <f t="shared" ref="D17:I17" si="2">(D15/D6)^(1/(COUNT(D7:D15)))-1</f>
        <v>6.8729529423801061E-3</v>
      </c>
      <c r="E17" s="7">
        <f t="shared" si="2"/>
        <v>8.7491224926261602E-4</v>
      </c>
      <c r="F17" s="7">
        <f t="shared" si="2"/>
        <v>1.3992472068347084E-5</v>
      </c>
      <c r="G17" s="7">
        <f t="shared" si="2"/>
        <v>3.3025123084073904E-4</v>
      </c>
      <c r="H17" s="7"/>
      <c r="I17" s="7">
        <f t="shared" si="2"/>
        <v>5.0983869334546572E-3</v>
      </c>
      <c r="K17" s="3" t="s">
        <v>9</v>
      </c>
      <c r="L17" s="7">
        <f>(L15/L6)^(1/(COUNT(L7:L15)))-1</f>
        <v>4.8978071495011655E-3</v>
      </c>
      <c r="M17" s="7">
        <f t="shared" ref="M17:R17" si="3">(M15/M6)^(1/(COUNT(M7:M15)))-1</f>
        <v>2.0097996174017752E-3</v>
      </c>
      <c r="N17" s="7">
        <f t="shared" si="3"/>
        <v>1.392018603223466E-4</v>
      </c>
      <c r="O17" s="7">
        <f t="shared" si="3"/>
        <v>7.0343770026681796E-6</v>
      </c>
      <c r="P17" s="7">
        <f t="shared" si="3"/>
        <v>3.3692747866354011E-4</v>
      </c>
      <c r="Q17" s="7"/>
      <c r="R17" s="7">
        <f t="shared" si="3"/>
        <v>2.7385070573695547E-3</v>
      </c>
    </row>
    <row r="18" spans="2:18" ht="13.5" thickBot="1" x14ac:dyDescent="0.25">
      <c r="B18" s="12" t="s">
        <v>13</v>
      </c>
      <c r="C18" s="7">
        <f>'Post DSM by class and state'!D15</f>
        <v>-3.7189092029216164E-3</v>
      </c>
      <c r="D18" s="7">
        <f>'Post DSM by class and state'!E15</f>
        <v>1.7243819762164936E-3</v>
      </c>
      <c r="E18" s="7">
        <f>'Post DSM by class and state'!F15</f>
        <v>-3.3415204767039963E-4</v>
      </c>
      <c r="F18" s="7">
        <f>'Post DSM by class and state'!G15</f>
        <v>-1.5315620064345836E-2</v>
      </c>
      <c r="G18" s="7">
        <f>'Post DSM by class and state'!H15</f>
        <v>1.4312340105027133E-4</v>
      </c>
      <c r="H18" s="7">
        <f>'Post DSM by class and state'!I15</f>
        <v>0</v>
      </c>
      <c r="I18" s="7">
        <f>'Post DSM by class and state'!J15</f>
        <v>-1.2960843276433875E-3</v>
      </c>
      <c r="K18" s="12" t="s">
        <v>13</v>
      </c>
      <c r="L18" s="7">
        <f>'Post DSM by class and state'!M15</f>
        <v>-3.3873137305219236E-3</v>
      </c>
      <c r="M18" s="7">
        <f>'Post DSM by class and state'!N15</f>
        <v>1.2069247957819051E-2</v>
      </c>
      <c r="N18" s="7">
        <f>'Post DSM by class and state'!O15</f>
        <v>-1.802515733737009E-2</v>
      </c>
      <c r="O18" s="7">
        <f>'Post DSM by class and state'!P15</f>
        <v>-6.2299430875426554E-3</v>
      </c>
      <c r="P18" s="7">
        <f>'Post DSM by class and state'!Q15</f>
        <v>-3.6778854265229199E-5</v>
      </c>
      <c r="Q18" s="7">
        <f>'Post DSM by class and state'!R15</f>
        <v>0</v>
      </c>
      <c r="R18" s="7">
        <f>'Post DSM by class and state'!S15</f>
        <v>-3.2051670194699344E-4</v>
      </c>
    </row>
    <row r="19" spans="2:18" ht="13.5" thickBot="1" x14ac:dyDescent="0.25">
      <c r="B19" s="1" t="s">
        <v>14</v>
      </c>
      <c r="C19" s="11">
        <f>('Post DSM by class and state'!D13/'2013 IRP Post DSM'!C15)-1</f>
        <v>-7.2232923001448679E-2</v>
      </c>
      <c r="D19" s="11">
        <f>('Post DSM by class and state'!E13/'2013 IRP Post DSM'!D15)-1</f>
        <v>-0.10895313561800168</v>
      </c>
      <c r="E19" s="11">
        <f>('Post DSM by class and state'!F13/'2013 IRP Post DSM'!E15)-1</f>
        <v>-0.14410385628545352</v>
      </c>
      <c r="F19" s="11">
        <f>('Post DSM by class and state'!G13/'2013 IRP Post DSM'!F15)-1</f>
        <v>0.20784394985374877</v>
      </c>
      <c r="G19" s="11">
        <f>('Post DSM by class and state'!H13/'2013 IRP Post DSM'!G15)-1</f>
        <v>2.35182256946318E-2</v>
      </c>
      <c r="H19" s="11"/>
      <c r="I19" s="11">
        <f>('Post DSM by class and state'!J13/'2013 IRP Post DSM'!I15)-1</f>
        <v>-9.3675014560781977E-2</v>
      </c>
      <c r="K19" s="1" t="s">
        <v>14</v>
      </c>
      <c r="L19" s="11">
        <f>('Post DSM by class and state'!M13/'2013 IRP Post DSM'!L15)-1</f>
        <v>-8.2522797926937175E-2</v>
      </c>
      <c r="M19" s="11">
        <f>('Post DSM by class and state'!N13/'2013 IRP Post DSM'!M15)-1</f>
        <v>0.10725848228431256</v>
      </c>
      <c r="N19" s="11">
        <f>('Post DSM by class and state'!O13/'2013 IRP Post DSM'!N15)-1</f>
        <v>-0.15974123592322764</v>
      </c>
      <c r="O19" s="11">
        <f>('Post DSM by class and state'!P13/'2013 IRP Post DSM'!O15)-1</f>
        <v>-5.499005925322642E-2</v>
      </c>
      <c r="P19" s="11">
        <f>('Post DSM by class and state'!Q13/'2013 IRP Post DSM'!P15)-1</f>
        <v>3.2029314712411772E-2</v>
      </c>
      <c r="Q19" s="11"/>
      <c r="R19" s="11">
        <f>('Post DSM by class and state'!S13/'2013 IRP Post DSM'!R15)-1</f>
        <v>-2.917107044506928E-2</v>
      </c>
    </row>
    <row r="20" spans="2:18" ht="13.5" thickBot="1" x14ac:dyDescent="0.25"/>
    <row r="21" spans="2:18" ht="15" thickBot="1" x14ac:dyDescent="0.25">
      <c r="B21" s="18" t="s">
        <v>23</v>
      </c>
      <c r="C21" s="19"/>
      <c r="D21" s="19"/>
      <c r="E21" s="19"/>
      <c r="F21" s="19"/>
      <c r="G21" s="19"/>
      <c r="H21" s="19"/>
      <c r="I21" s="20"/>
      <c r="K21" s="18" t="s">
        <v>25</v>
      </c>
      <c r="L21" s="19"/>
      <c r="M21" s="19"/>
      <c r="N21" s="19"/>
      <c r="O21" s="19"/>
      <c r="P21" s="19"/>
      <c r="Q21" s="19"/>
      <c r="R21" s="20"/>
    </row>
    <row r="22" spans="2:18" ht="13.5" thickBot="1" x14ac:dyDescent="0.25">
      <c r="B22" s="3" t="s">
        <v>0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5" t="s">
        <v>1</v>
      </c>
      <c r="K22" s="3" t="s">
        <v>0</v>
      </c>
      <c r="L22" s="4" t="s">
        <v>2</v>
      </c>
      <c r="M22" s="4" t="s">
        <v>3</v>
      </c>
      <c r="N22" s="4" t="s">
        <v>4</v>
      </c>
      <c r="O22" s="4" t="s">
        <v>5</v>
      </c>
      <c r="P22" s="4" t="s">
        <v>6</v>
      </c>
      <c r="Q22" s="4" t="s">
        <v>7</v>
      </c>
      <c r="R22" s="5" t="s">
        <v>1</v>
      </c>
    </row>
    <row r="23" spans="2:18" ht="13.5" thickBot="1" x14ac:dyDescent="0.25">
      <c r="B23" s="3">
        <v>2013</v>
      </c>
      <c r="C23" s="8">
        <v>380422.21973533218</v>
      </c>
      <c r="D23" s="8">
        <v>274429.49426602287</v>
      </c>
      <c r="E23" s="8">
        <v>24147.674464881402</v>
      </c>
      <c r="F23" s="8">
        <v>95740</v>
      </c>
      <c r="G23" s="8">
        <v>2480</v>
      </c>
      <c r="H23" s="4">
        <v>0</v>
      </c>
      <c r="I23" s="6">
        <f>SUM(C23:H23)</f>
        <v>777219.38846623641</v>
      </c>
      <c r="K23" s="3">
        <v>2013</v>
      </c>
      <c r="L23" s="8">
        <v>1069075.7427901202</v>
      </c>
      <c r="M23" s="8">
        <v>1627767.8713950603</v>
      </c>
      <c r="N23" s="8">
        <v>6814675.7427901197</v>
      </c>
      <c r="O23" s="8">
        <v>20360</v>
      </c>
      <c r="P23" s="8">
        <v>11940</v>
      </c>
      <c r="Q23" s="4">
        <v>0</v>
      </c>
      <c r="R23" s="6">
        <f>SUM(L23:Q23)</f>
        <v>9543819.3569753002</v>
      </c>
    </row>
    <row r="24" spans="2:18" ht="13.5" thickBot="1" x14ac:dyDescent="0.25">
      <c r="B24" s="3">
        <v>2014</v>
      </c>
      <c r="C24" s="8">
        <v>377522.03793596476</v>
      </c>
      <c r="D24" s="8">
        <v>274946.04573298892</v>
      </c>
      <c r="E24" s="8">
        <v>23399.265654005234</v>
      </c>
      <c r="F24" s="8">
        <v>95740</v>
      </c>
      <c r="G24" s="8">
        <v>2480</v>
      </c>
      <c r="H24" s="4">
        <v>0</v>
      </c>
      <c r="I24" s="6">
        <f t="shared" ref="I24:I34" si="4">SUM(C24:H24)</f>
        <v>774087.34932295897</v>
      </c>
      <c r="K24" s="3">
        <v>2014</v>
      </c>
      <c r="L24" s="8">
        <v>1083460.2655875853</v>
      </c>
      <c r="M24" s="8">
        <v>1661040.1327937925</v>
      </c>
      <c r="N24" s="8">
        <v>6944420.265587585</v>
      </c>
      <c r="O24" s="8">
        <v>20460</v>
      </c>
      <c r="P24" s="8">
        <v>11940</v>
      </c>
      <c r="Q24" s="4">
        <v>0</v>
      </c>
      <c r="R24" s="6">
        <f t="shared" ref="R24:R34" si="5">SUM(L24:Q24)</f>
        <v>9721320.6639689617</v>
      </c>
    </row>
    <row r="25" spans="2:18" ht="13.5" thickBot="1" x14ac:dyDescent="0.25">
      <c r="B25" s="3">
        <v>2015</v>
      </c>
      <c r="C25" s="8">
        <v>376262.50739037152</v>
      </c>
      <c r="D25" s="8">
        <v>275409.60639111523</v>
      </c>
      <c r="E25" s="8">
        <v>22500.160238899451</v>
      </c>
      <c r="F25" s="8">
        <v>95740</v>
      </c>
      <c r="G25" s="8">
        <v>2480</v>
      </c>
      <c r="H25" s="4">
        <v>0</v>
      </c>
      <c r="I25" s="6">
        <f t="shared" si="4"/>
        <v>772392.27402038616</v>
      </c>
      <c r="K25" s="3">
        <v>2015</v>
      </c>
      <c r="L25" s="8">
        <v>1096839.6433869314</v>
      </c>
      <c r="M25" s="8">
        <v>1691409.8216934656</v>
      </c>
      <c r="N25" s="8">
        <v>7073789.6433869321</v>
      </c>
      <c r="O25" s="8">
        <v>20580</v>
      </c>
      <c r="P25" s="8">
        <v>11940</v>
      </c>
      <c r="Q25" s="4">
        <v>0</v>
      </c>
      <c r="R25" s="6">
        <f t="shared" si="5"/>
        <v>9894559.1084673293</v>
      </c>
    </row>
    <row r="26" spans="2:18" ht="13.5" thickBot="1" x14ac:dyDescent="0.25">
      <c r="B26" s="3">
        <v>2016</v>
      </c>
      <c r="C26" s="8">
        <v>377322.33393573656</v>
      </c>
      <c r="D26" s="8">
        <v>275947.99795240856</v>
      </c>
      <c r="E26" s="8">
        <v>22440.42799883139</v>
      </c>
      <c r="F26" s="8">
        <v>95760</v>
      </c>
      <c r="G26" s="8">
        <v>2480</v>
      </c>
      <c r="H26" s="4">
        <v>0</v>
      </c>
      <c r="I26" s="6">
        <f t="shared" si="4"/>
        <v>773950.75988697645</v>
      </c>
      <c r="K26" s="3">
        <v>2016</v>
      </c>
      <c r="L26" s="8">
        <v>1109388.4350076602</v>
      </c>
      <c r="M26" s="8">
        <v>1725386.7631407764</v>
      </c>
      <c r="N26" s="8">
        <v>7207543.6426482601</v>
      </c>
      <c r="O26" s="8">
        <v>20680</v>
      </c>
      <c r="P26" s="8">
        <v>11980</v>
      </c>
      <c r="Q26" s="4">
        <v>0</v>
      </c>
      <c r="R26" s="6">
        <f t="shared" si="5"/>
        <v>10074978.840796698</v>
      </c>
    </row>
    <row r="27" spans="2:18" ht="13.5" thickBot="1" x14ac:dyDescent="0.25">
      <c r="B27" s="3">
        <v>2017</v>
      </c>
      <c r="C27" s="8">
        <v>375568.717438019</v>
      </c>
      <c r="D27" s="8">
        <v>275028.02198291739</v>
      </c>
      <c r="E27" s="8">
        <v>22246.671760472007</v>
      </c>
      <c r="F27" s="8">
        <v>95740</v>
      </c>
      <c r="G27" s="8">
        <v>2480</v>
      </c>
      <c r="H27" s="4">
        <v>0</v>
      </c>
      <c r="I27" s="6">
        <f t="shared" si="4"/>
        <v>771063.41118140845</v>
      </c>
      <c r="K27" s="3">
        <v>2017</v>
      </c>
      <c r="L27" s="8">
        <v>1111555.7960672979</v>
      </c>
      <c r="M27" s="8">
        <v>1745759.8959176391</v>
      </c>
      <c r="N27" s="8">
        <v>7293243.0566496849</v>
      </c>
      <c r="O27" s="8">
        <v>20750</v>
      </c>
      <c r="P27" s="8">
        <v>11940</v>
      </c>
      <c r="Q27" s="4">
        <v>0</v>
      </c>
      <c r="R27" s="6">
        <f t="shared" si="5"/>
        <v>10183248.748634622</v>
      </c>
    </row>
    <row r="28" spans="2:18" ht="13.5" thickBot="1" x14ac:dyDescent="0.25">
      <c r="B28" s="3">
        <v>2018</v>
      </c>
      <c r="C28" s="8">
        <v>376272.64528496331</v>
      </c>
      <c r="D28" s="8">
        <v>275114.9862597023</v>
      </c>
      <c r="E28" s="8">
        <v>22165.107508443176</v>
      </c>
      <c r="F28" s="8">
        <v>95740</v>
      </c>
      <c r="G28" s="8">
        <v>2480</v>
      </c>
      <c r="H28" s="4">
        <v>0</v>
      </c>
      <c r="I28" s="6">
        <f t="shared" si="4"/>
        <v>771772.73905310885</v>
      </c>
      <c r="K28" s="3">
        <v>2018</v>
      </c>
      <c r="L28" s="8">
        <v>1117140.8519758868</v>
      </c>
      <c r="M28" s="8">
        <v>1766448.7322390259</v>
      </c>
      <c r="N28" s="8">
        <v>7391950.0405493435</v>
      </c>
      <c r="O28" s="8">
        <v>20840</v>
      </c>
      <c r="P28" s="8">
        <v>11940</v>
      </c>
      <c r="Q28" s="4">
        <v>0</v>
      </c>
      <c r="R28" s="6">
        <f t="shared" si="5"/>
        <v>10308319.624764256</v>
      </c>
    </row>
    <row r="29" spans="2:18" ht="13.5" thickBot="1" x14ac:dyDescent="0.25">
      <c r="B29" s="3">
        <v>2019</v>
      </c>
      <c r="C29" s="8">
        <v>377028.31767653523</v>
      </c>
      <c r="D29" s="8">
        <v>275052.1735554004</v>
      </c>
      <c r="E29" s="8">
        <v>22081.957071023466</v>
      </c>
      <c r="F29" s="8">
        <v>95740</v>
      </c>
      <c r="G29" s="8">
        <v>2480</v>
      </c>
      <c r="H29" s="4">
        <v>0</v>
      </c>
      <c r="I29" s="6">
        <f t="shared" si="4"/>
        <v>772382.44830295898</v>
      </c>
      <c r="K29" s="3">
        <v>2019</v>
      </c>
      <c r="L29" s="8">
        <v>1123623.2803161559</v>
      </c>
      <c r="M29" s="8">
        <v>1784747.9250162935</v>
      </c>
      <c r="N29" s="8">
        <v>7487943.8271544976</v>
      </c>
      <c r="O29" s="8">
        <v>20940</v>
      </c>
      <c r="P29" s="8">
        <v>11940</v>
      </c>
      <c r="Q29" s="4">
        <v>0</v>
      </c>
      <c r="R29" s="6">
        <f t="shared" si="5"/>
        <v>10429195.032486947</v>
      </c>
    </row>
    <row r="30" spans="2:18" ht="13.5" thickBot="1" x14ac:dyDescent="0.25">
      <c r="B30" s="3">
        <v>2020</v>
      </c>
      <c r="C30" s="8">
        <v>378116.86694503808</v>
      </c>
      <c r="D30" s="8">
        <v>275581.68021125911</v>
      </c>
      <c r="E30" s="8">
        <v>22074.29390400101</v>
      </c>
      <c r="F30" s="8">
        <v>95760</v>
      </c>
      <c r="G30" s="8">
        <v>2480</v>
      </c>
      <c r="H30" s="4">
        <v>0</v>
      </c>
      <c r="I30" s="6">
        <f t="shared" si="4"/>
        <v>774012.84106029815</v>
      </c>
      <c r="K30" s="3">
        <v>2020</v>
      </c>
      <c r="L30" s="8">
        <v>1129937.5517643448</v>
      </c>
      <c r="M30" s="8">
        <v>1808289.7069075312</v>
      </c>
      <c r="N30" s="8">
        <v>7606714.3144360259</v>
      </c>
      <c r="O30" s="8">
        <v>21050</v>
      </c>
      <c r="P30" s="8">
        <v>11980</v>
      </c>
      <c r="Q30" s="4">
        <v>0</v>
      </c>
      <c r="R30" s="6">
        <f t="shared" si="5"/>
        <v>10577971.573107902</v>
      </c>
    </row>
    <row r="31" spans="2:18" ht="13.5" thickBot="1" x14ac:dyDescent="0.25">
      <c r="B31" s="3">
        <v>2021</v>
      </c>
      <c r="C31" s="8">
        <v>375925.05479875428</v>
      </c>
      <c r="D31" s="8">
        <v>274252.04396693618</v>
      </c>
      <c r="E31" s="8">
        <v>21911.508997145425</v>
      </c>
      <c r="F31" s="8">
        <v>95740</v>
      </c>
      <c r="G31" s="8">
        <v>2480</v>
      </c>
      <c r="H31" s="4">
        <v>0</v>
      </c>
      <c r="I31" s="6">
        <f t="shared" si="4"/>
        <v>770308.60776283592</v>
      </c>
      <c r="K31" s="3">
        <v>2021</v>
      </c>
      <c r="L31" s="8">
        <v>1127459.4011375946</v>
      </c>
      <c r="M31" s="8">
        <v>1819194.7825745554</v>
      </c>
      <c r="N31" s="8">
        <v>7678981.6339705409</v>
      </c>
      <c r="O31" s="8">
        <v>21150</v>
      </c>
      <c r="P31" s="8">
        <v>11940</v>
      </c>
      <c r="Q31" s="4">
        <v>0</v>
      </c>
      <c r="R31" s="6">
        <f t="shared" si="5"/>
        <v>10658725.817682691</v>
      </c>
    </row>
    <row r="32" spans="2:18" ht="13.5" thickBot="1" x14ac:dyDescent="0.25">
      <c r="B32" s="3">
        <v>2022</v>
      </c>
      <c r="C32" s="8">
        <v>375445.41658768168</v>
      </c>
      <c r="D32" s="8">
        <v>273446.0262893613</v>
      </c>
      <c r="E32" s="8">
        <v>21823.535847008643</v>
      </c>
      <c r="F32" s="8">
        <v>95740</v>
      </c>
      <c r="G32" s="8">
        <v>2480</v>
      </c>
      <c r="H32" s="4">
        <v>0</v>
      </c>
      <c r="I32" s="6">
        <f t="shared" si="4"/>
        <v>768934.97872405173</v>
      </c>
      <c r="K32" s="3">
        <v>2022</v>
      </c>
      <c r="L32" s="8">
        <v>1130254.2358191169</v>
      </c>
      <c r="M32" s="8">
        <v>1833840.1668466143</v>
      </c>
      <c r="N32" s="8">
        <v>7770582.3746780548</v>
      </c>
      <c r="O32" s="8">
        <v>21230</v>
      </c>
      <c r="P32" s="8">
        <v>11940</v>
      </c>
      <c r="Q32" s="4">
        <v>0</v>
      </c>
      <c r="R32" s="6">
        <f t="shared" si="5"/>
        <v>10767846.777343787</v>
      </c>
    </row>
    <row r="33" spans="2:18" ht="13.5" thickBot="1" x14ac:dyDescent="0.25">
      <c r="B33" s="3">
        <v>2023</v>
      </c>
      <c r="C33" s="8">
        <v>375609.47386252397</v>
      </c>
      <c r="D33" s="8">
        <v>272922.86936117464</v>
      </c>
      <c r="E33" s="8">
        <v>21784.474521480828</v>
      </c>
      <c r="F33" s="8">
        <v>95740</v>
      </c>
      <c r="G33" s="8">
        <v>2480</v>
      </c>
      <c r="H33" s="4">
        <v>0</v>
      </c>
      <c r="I33" s="6">
        <f t="shared" si="4"/>
        <v>768536.81774517952</v>
      </c>
      <c r="K33" s="3">
        <v>2023</v>
      </c>
      <c r="L33" s="8">
        <v>1135679.5745085783</v>
      </c>
      <c r="M33" s="8">
        <v>1850902.3400189136</v>
      </c>
      <c r="N33" s="8">
        <v>7867790.6929573808</v>
      </c>
      <c r="O33" s="8">
        <v>21320</v>
      </c>
      <c r="P33" s="8">
        <v>11940</v>
      </c>
      <c r="Q33" s="4">
        <v>0</v>
      </c>
      <c r="R33" s="6">
        <f t="shared" si="5"/>
        <v>10887632.607484873</v>
      </c>
    </row>
    <row r="34" spans="2:18" ht="13.5" thickBot="1" x14ac:dyDescent="0.25">
      <c r="B34" s="3">
        <v>2024</v>
      </c>
      <c r="C34" s="8">
        <v>377204.91707204963</v>
      </c>
      <c r="D34" s="8">
        <v>272894.09197281086</v>
      </c>
      <c r="E34" s="8">
        <v>21790.172731314498</v>
      </c>
      <c r="F34" s="8">
        <v>95760</v>
      </c>
      <c r="G34" s="8">
        <v>2480</v>
      </c>
      <c r="H34" s="4">
        <v>0</v>
      </c>
      <c r="I34" s="6">
        <f t="shared" si="4"/>
        <v>770129.18177617504</v>
      </c>
      <c r="K34" s="3">
        <v>2024</v>
      </c>
      <c r="L34" s="8">
        <v>1147531.4353178649</v>
      </c>
      <c r="M34" s="8">
        <v>1875465.0663318164</v>
      </c>
      <c r="N34" s="8">
        <v>7990140.5355923567</v>
      </c>
      <c r="O34" s="8">
        <v>21420</v>
      </c>
      <c r="P34" s="8">
        <v>11980</v>
      </c>
      <c r="Q34" s="4">
        <v>0</v>
      </c>
      <c r="R34" s="6">
        <f t="shared" si="5"/>
        <v>11046537.037242038</v>
      </c>
    </row>
    <row r="35" spans="2:18" ht="15" thickBot="1" x14ac:dyDescent="0.25">
      <c r="B35" s="18" t="s">
        <v>8</v>
      </c>
      <c r="C35" s="19"/>
      <c r="D35" s="19"/>
      <c r="E35" s="19"/>
      <c r="F35" s="19"/>
      <c r="G35" s="19"/>
      <c r="H35" s="19"/>
      <c r="I35" s="20"/>
      <c r="K35" s="18" t="s">
        <v>8</v>
      </c>
      <c r="L35" s="19"/>
      <c r="M35" s="19"/>
      <c r="N35" s="19"/>
      <c r="O35" s="19"/>
      <c r="P35" s="19"/>
      <c r="Q35" s="19"/>
      <c r="R35" s="20"/>
    </row>
    <row r="36" spans="2:18" ht="13.5" thickBot="1" x14ac:dyDescent="0.25">
      <c r="B36" s="3" t="s">
        <v>9</v>
      </c>
      <c r="C36" s="7">
        <f>(C34/C25)^(1/(COUNT(C26:C34)))-1</f>
        <v>2.7798625837083257E-4</v>
      </c>
      <c r="D36" s="7">
        <f t="shared" ref="D36:I36" si="6">(D34/D25)^(1/(COUNT(D26:D34)))-1</f>
        <v>-1.0190014490568666E-3</v>
      </c>
      <c r="E36" s="7">
        <f t="shared" si="6"/>
        <v>-3.5562564765243554E-3</v>
      </c>
      <c r="F36" s="7">
        <f t="shared" si="6"/>
        <v>2.3208856583023518E-5</v>
      </c>
      <c r="G36" s="7">
        <f t="shared" si="6"/>
        <v>0</v>
      </c>
      <c r="H36" s="7"/>
      <c r="I36" s="7">
        <f t="shared" si="6"/>
        <v>-3.2597781598775466E-4</v>
      </c>
      <c r="K36" s="3" t="s">
        <v>9</v>
      </c>
      <c r="L36" s="7">
        <f>(L34/L25)^(1/(COUNT(L26:L34)))-1</f>
        <v>5.0326284562158818E-3</v>
      </c>
      <c r="M36" s="7">
        <f t="shared" ref="M36:R36" si="7">(M34/M25)^(1/(COUNT(M26:M34)))-1</f>
        <v>1.1543256061388174E-2</v>
      </c>
      <c r="N36" s="7">
        <f t="shared" si="7"/>
        <v>1.3626674314008769E-2</v>
      </c>
      <c r="O36" s="7">
        <f t="shared" si="7"/>
        <v>4.4549310111141605E-3</v>
      </c>
      <c r="P36" s="7">
        <f t="shared" si="7"/>
        <v>3.716784689815622E-4</v>
      </c>
      <c r="Q36" s="7"/>
      <c r="R36" s="7">
        <f t="shared" si="7"/>
        <v>1.2312062288718506E-2</v>
      </c>
    </row>
    <row r="37" spans="2:18" ht="13.5" thickBot="1" x14ac:dyDescent="0.25">
      <c r="B37" s="12" t="s">
        <v>13</v>
      </c>
      <c r="C37" s="7">
        <f>'Post DSM by class and state'!D31</f>
        <v>-4.3893927339185845E-3</v>
      </c>
      <c r="D37" s="7">
        <f>'Post DSM by class and state'!E31</f>
        <v>-2.0250414379853643E-2</v>
      </c>
      <c r="E37" s="7">
        <f>'Post DSM by class and state'!F31</f>
        <v>-4.7902208195679252E-3</v>
      </c>
      <c r="F37" s="7">
        <f>'Post DSM by class and state'!G31</f>
        <v>-5.8094997442207363E-3</v>
      </c>
      <c r="G37" s="7">
        <f>'Post DSM by class and state'!H31</f>
        <v>-2.7830923566107835E-4</v>
      </c>
      <c r="H37" s="7">
        <f>'Post DSM by class and state'!I31</f>
        <v>0</v>
      </c>
      <c r="I37" s="7">
        <f>'Post DSM by class and state'!J31</f>
        <v>-9.2810828026048675E-3</v>
      </c>
      <c r="K37" s="12" t="s">
        <v>13</v>
      </c>
      <c r="L37" s="7">
        <f>'Post DSM by class and state'!M31</f>
        <v>-6.9802508770424598E-3</v>
      </c>
      <c r="M37" s="7">
        <f>'Post DSM by class and state'!N31</f>
        <v>-1.9440991324964907E-3</v>
      </c>
      <c r="N37" s="7">
        <f>'Post DSM by class and state'!O31</f>
        <v>6.1404268605913526E-3</v>
      </c>
      <c r="O37" s="7">
        <f>'Post DSM by class and state'!P31</f>
        <v>-5.7436047082213504E-2</v>
      </c>
      <c r="P37" s="7">
        <f>'Post DSM by class and state'!Q31</f>
        <v>1.868527554904631E-11</v>
      </c>
      <c r="Q37" s="7">
        <f>'Post DSM by class and state'!R31</f>
        <v>0</v>
      </c>
      <c r="R37" s="7">
        <f>'Post DSM by class and state'!S31</f>
        <v>3.4520624017455592E-3</v>
      </c>
    </row>
    <row r="38" spans="2:18" ht="13.5" thickBot="1" x14ac:dyDescent="0.25">
      <c r="B38" s="1" t="s">
        <v>14</v>
      </c>
      <c r="C38" s="11">
        <f>('Post DSM by class and state'!D29/'2013 IRP Post DSM'!C34)-1</f>
        <v>-7.4331771021137305E-2</v>
      </c>
      <c r="D38" s="11">
        <f>('Post DSM by class and state'!E29/'2013 IRP Post DSM'!D34)-1</f>
        <v>-0.28935333795809193</v>
      </c>
      <c r="E38" s="11">
        <f>('Post DSM by class and state'!F29/'2013 IRP Post DSM'!E34)-1</f>
        <v>1.6068321557950216</v>
      </c>
      <c r="F38" s="11">
        <f>('Post DSM by class and state'!G29/'2013 IRP Post DSM'!F34)-1</f>
        <v>-4.1248219826030552E-2</v>
      </c>
      <c r="G38" s="11">
        <f>('Post DSM by class and state'!H29/'2013 IRP Post DSM'!G34)-1</f>
        <v>-2.6165769193548405E-2</v>
      </c>
      <c r="H38" s="11"/>
      <c r="I38" s="11">
        <f>('Post DSM by class and state'!J29/'2013 IRP Post DSM'!I34)-1</f>
        <v>-9.8688373531140572E-2</v>
      </c>
      <c r="K38" s="1" t="s">
        <v>14</v>
      </c>
      <c r="L38" s="11">
        <f>('Post DSM by class and state'!M29/'2013 IRP Post DSM'!L34)-1</f>
        <v>-0.16009446762421964</v>
      </c>
      <c r="M38" s="11">
        <f>('Post DSM by class and state'!N29/'2013 IRP Post DSM'!M34)-1</f>
        <v>-0.28154868987038262</v>
      </c>
      <c r="N38" s="11">
        <f>('Post DSM by class and state'!O29/'2013 IRP Post DSM'!N34)-1</f>
        <v>-9.2232751020036141E-2</v>
      </c>
      <c r="O38" s="11">
        <f>('Post DSM by class and state'!P29/'2013 IRP Post DSM'!O34)-1</f>
        <v>-0.37444490459237956</v>
      </c>
      <c r="P38" s="11">
        <f>('Post DSM by class and state'!Q29/'2013 IRP Post DSM'!P34)-1</f>
        <v>-7.2702988146911007E-3</v>
      </c>
      <c r="Q38" s="11"/>
      <c r="R38" s="11">
        <f>('Post DSM by class and state'!S29/'2013 IRP Post DSM'!R34)-1</f>
        <v>-0.13187920452371371</v>
      </c>
    </row>
    <row r="39" spans="2:18" ht="13.5" thickBot="1" x14ac:dyDescent="0.25"/>
    <row r="40" spans="2:18" ht="15" thickBot="1" x14ac:dyDescent="0.25">
      <c r="B40" s="18" t="s">
        <v>27</v>
      </c>
      <c r="C40" s="19"/>
      <c r="D40" s="19"/>
      <c r="E40" s="19"/>
      <c r="F40" s="19"/>
      <c r="G40" s="19"/>
      <c r="H40" s="19"/>
      <c r="I40" s="20"/>
      <c r="K40" s="18" t="s">
        <v>26</v>
      </c>
      <c r="L40" s="19"/>
      <c r="M40" s="19"/>
      <c r="N40" s="19"/>
      <c r="O40" s="19"/>
      <c r="P40" s="19"/>
      <c r="Q40" s="19"/>
      <c r="R40" s="20"/>
    </row>
    <row r="41" spans="2:18" ht="13.5" thickBot="1" x14ac:dyDescent="0.25">
      <c r="B41" s="3" t="s">
        <v>0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5" t="s">
        <v>1</v>
      </c>
      <c r="K41" s="3" t="s">
        <v>0</v>
      </c>
      <c r="L41" s="4" t="s">
        <v>2</v>
      </c>
      <c r="M41" s="4" t="s">
        <v>3</v>
      </c>
      <c r="N41" s="4" t="s">
        <v>4</v>
      </c>
      <c r="O41" s="4" t="s">
        <v>5</v>
      </c>
      <c r="P41" s="4" t="s">
        <v>6</v>
      </c>
      <c r="Q41" s="4" t="s">
        <v>7</v>
      </c>
      <c r="R41" s="5" t="s">
        <v>1</v>
      </c>
    </row>
    <row r="42" spans="2:18" ht="13.5" thickBot="1" x14ac:dyDescent="0.25">
      <c r="B42" s="3">
        <v>2013</v>
      </c>
      <c r="C42" s="8">
        <v>6720884.5811185054</v>
      </c>
      <c r="D42" s="8">
        <v>7979093.4358388809</v>
      </c>
      <c r="E42" s="8">
        <v>7754583.4358388809</v>
      </c>
      <c r="F42" s="8">
        <v>187500</v>
      </c>
      <c r="G42" s="8">
        <v>77610</v>
      </c>
      <c r="H42" s="8">
        <v>278110</v>
      </c>
      <c r="I42" s="6">
        <f>SUM(C42:H42)</f>
        <v>22997781.452796269</v>
      </c>
      <c r="K42" s="3">
        <v>2013</v>
      </c>
      <c r="L42" s="8">
        <v>705894.85755330289</v>
      </c>
      <c r="M42" s="8">
        <v>438864.77611216746</v>
      </c>
      <c r="N42" s="8">
        <v>1711758.0964832287</v>
      </c>
      <c r="O42" s="8">
        <v>545899.31091480318</v>
      </c>
      <c r="P42" s="8">
        <v>2710</v>
      </c>
      <c r="Q42" s="4">
        <v>0</v>
      </c>
      <c r="R42" s="6">
        <f>SUM(L42:Q42)</f>
        <v>3405127.0410635024</v>
      </c>
    </row>
    <row r="43" spans="2:18" ht="13.5" thickBot="1" x14ac:dyDescent="0.25">
      <c r="B43" s="3">
        <v>2014</v>
      </c>
      <c r="C43" s="8">
        <v>6734482.902885857</v>
      </c>
      <c r="D43" s="8">
        <v>8145494.6771643944</v>
      </c>
      <c r="E43" s="8">
        <v>7894804.6771643944</v>
      </c>
      <c r="F43" s="8">
        <v>187500</v>
      </c>
      <c r="G43" s="8">
        <v>77650</v>
      </c>
      <c r="H43" s="8">
        <v>276500</v>
      </c>
      <c r="I43" s="6">
        <f t="shared" ref="I43:I53" si="8">SUM(C43:H43)</f>
        <v>23316432.257214647</v>
      </c>
      <c r="K43" s="3">
        <v>2014</v>
      </c>
      <c r="L43" s="8">
        <v>717288.56338112499</v>
      </c>
      <c r="M43" s="8">
        <v>448476.46448286372</v>
      </c>
      <c r="N43" s="8">
        <v>1716590.8825513585</v>
      </c>
      <c r="O43" s="8">
        <v>545153.39713481918</v>
      </c>
      <c r="P43" s="8">
        <v>2770</v>
      </c>
      <c r="Q43" s="4">
        <v>0</v>
      </c>
      <c r="R43" s="6">
        <f t="shared" ref="R43:R53" si="9">SUM(L43:Q43)</f>
        <v>3430279.3075501663</v>
      </c>
    </row>
    <row r="44" spans="2:18" ht="13.5" thickBot="1" x14ac:dyDescent="0.25">
      <c r="B44" s="3">
        <v>2015</v>
      </c>
      <c r="C44" s="8">
        <v>6782580.0662651854</v>
      </c>
      <c r="D44" s="8">
        <v>8315720.0496988893</v>
      </c>
      <c r="E44" s="8">
        <v>7753540.0496988893</v>
      </c>
      <c r="F44" s="8">
        <v>187500</v>
      </c>
      <c r="G44" s="8">
        <v>77650</v>
      </c>
      <c r="H44" s="8">
        <v>275360</v>
      </c>
      <c r="I44" s="6">
        <f t="shared" si="8"/>
        <v>23392350.165662963</v>
      </c>
      <c r="K44" s="3">
        <v>2015</v>
      </c>
      <c r="L44" s="8">
        <v>731279.15976643562</v>
      </c>
      <c r="M44" s="8">
        <v>458455.59361401893</v>
      </c>
      <c r="N44" s="8">
        <v>1719879.1002974347</v>
      </c>
      <c r="O44" s="8">
        <v>544399.35139732354</v>
      </c>
      <c r="P44" s="8">
        <v>2810</v>
      </c>
      <c r="Q44" s="4">
        <v>0</v>
      </c>
      <c r="R44" s="6">
        <f t="shared" si="9"/>
        <v>3456823.2050752128</v>
      </c>
    </row>
    <row r="45" spans="2:18" ht="13.5" thickBot="1" x14ac:dyDescent="0.25">
      <c r="B45" s="3">
        <v>2016</v>
      </c>
      <c r="C45" s="8">
        <v>6875134.5721829925</v>
      </c>
      <c r="D45" s="8">
        <v>8460420.8661942482</v>
      </c>
      <c r="E45" s="8">
        <v>7760375.8934276048</v>
      </c>
      <c r="F45" s="8">
        <v>187520</v>
      </c>
      <c r="G45" s="8">
        <v>77870</v>
      </c>
      <c r="H45" s="8">
        <v>274640</v>
      </c>
      <c r="I45" s="6">
        <f t="shared" si="8"/>
        <v>23635961.331804845</v>
      </c>
      <c r="K45" s="3">
        <v>2016</v>
      </c>
      <c r="L45" s="8">
        <v>748393.46298013779</v>
      </c>
      <c r="M45" s="8">
        <v>469083.14772011334</v>
      </c>
      <c r="N45" s="8">
        <v>1726161.200067312</v>
      </c>
      <c r="O45" s="8">
        <v>543584.24120302638</v>
      </c>
      <c r="P45" s="8">
        <v>2890</v>
      </c>
      <c r="Q45" s="4">
        <v>0</v>
      </c>
      <c r="R45" s="6">
        <f t="shared" si="9"/>
        <v>3490112.0519705894</v>
      </c>
    </row>
    <row r="46" spans="2:18" ht="13.5" thickBot="1" x14ac:dyDescent="0.25">
      <c r="B46" s="3">
        <v>2017</v>
      </c>
      <c r="C46" s="8">
        <v>6928116.093772226</v>
      </c>
      <c r="D46" s="8">
        <v>8563742.56248728</v>
      </c>
      <c r="E46" s="8">
        <v>7912168.9483145177</v>
      </c>
      <c r="F46" s="8">
        <v>187500</v>
      </c>
      <c r="G46" s="8">
        <v>77650</v>
      </c>
      <c r="H46" s="8">
        <v>273960</v>
      </c>
      <c r="I46" s="6">
        <f t="shared" si="8"/>
        <v>23943137.604574025</v>
      </c>
      <c r="K46" s="3">
        <v>2017</v>
      </c>
      <c r="L46" s="8">
        <v>760770.89428291132</v>
      </c>
      <c r="M46" s="8">
        <v>476314.83911783487</v>
      </c>
      <c r="N46" s="8">
        <v>1720328.8942088492</v>
      </c>
      <c r="O46" s="8">
        <v>542503.62780564395</v>
      </c>
      <c r="P46" s="8">
        <v>2920</v>
      </c>
      <c r="Q46" s="4">
        <v>0</v>
      </c>
      <c r="R46" s="6">
        <f t="shared" si="9"/>
        <v>3502838.2554152394</v>
      </c>
    </row>
    <row r="47" spans="2:18" ht="13.5" thickBot="1" x14ac:dyDescent="0.25">
      <c r="B47" s="3">
        <v>2018</v>
      </c>
      <c r="C47" s="8">
        <v>7015003.9116146909</v>
      </c>
      <c r="D47" s="8">
        <v>8648996.4940455891</v>
      </c>
      <c r="E47" s="8">
        <v>8054145.7516807215</v>
      </c>
      <c r="F47" s="8">
        <v>187500</v>
      </c>
      <c r="G47" s="8">
        <v>77650</v>
      </c>
      <c r="H47" s="8">
        <v>273570</v>
      </c>
      <c r="I47" s="6">
        <f t="shared" si="8"/>
        <v>24256866.157341</v>
      </c>
      <c r="K47" s="3">
        <v>2018</v>
      </c>
      <c r="L47" s="8">
        <v>774716.62356125901</v>
      </c>
      <c r="M47" s="8">
        <v>483774.80478498986</v>
      </c>
      <c r="N47" s="8">
        <v>1720487.0890889764</v>
      </c>
      <c r="O47" s="8">
        <v>541525.98642881343</v>
      </c>
      <c r="P47" s="8">
        <v>2970</v>
      </c>
      <c r="Q47" s="4">
        <v>0</v>
      </c>
      <c r="R47" s="6">
        <f t="shared" si="9"/>
        <v>3523474.5038640387</v>
      </c>
    </row>
    <row r="48" spans="2:18" ht="13.5" thickBot="1" x14ac:dyDescent="0.25">
      <c r="B48" s="3">
        <v>2019</v>
      </c>
      <c r="C48" s="8">
        <v>7099052.3389501134</v>
      </c>
      <c r="D48" s="8">
        <v>8701691.5129311029</v>
      </c>
      <c r="E48" s="8">
        <v>8225170.7839923054</v>
      </c>
      <c r="F48" s="8">
        <v>187500</v>
      </c>
      <c r="G48" s="8">
        <v>77650</v>
      </c>
      <c r="H48" s="8">
        <v>273270</v>
      </c>
      <c r="I48" s="6">
        <f t="shared" si="8"/>
        <v>24564334.635873523</v>
      </c>
      <c r="K48" s="3">
        <v>2019</v>
      </c>
      <c r="L48" s="8">
        <v>787131.28351802751</v>
      </c>
      <c r="M48" s="8">
        <v>490075.64125399454</v>
      </c>
      <c r="N48" s="8">
        <v>1720572.6251727061</v>
      </c>
      <c r="O48" s="8">
        <v>540336.06173014117</v>
      </c>
      <c r="P48" s="8">
        <v>3020</v>
      </c>
      <c r="Q48" s="4">
        <v>0</v>
      </c>
      <c r="R48" s="6">
        <f t="shared" si="9"/>
        <v>3541135.6116748694</v>
      </c>
    </row>
    <row r="49" spans="2:18" ht="13.5" thickBot="1" x14ac:dyDescent="0.25">
      <c r="B49" s="3">
        <v>2020</v>
      </c>
      <c r="C49" s="8">
        <v>7191309.2109850347</v>
      </c>
      <c r="D49" s="8">
        <v>8783755.6552817784</v>
      </c>
      <c r="E49" s="8">
        <v>8399911.0659978893</v>
      </c>
      <c r="F49" s="8">
        <v>187520</v>
      </c>
      <c r="G49" s="8">
        <v>77870</v>
      </c>
      <c r="H49" s="8">
        <v>273150</v>
      </c>
      <c r="I49" s="6">
        <f t="shared" si="8"/>
        <v>24913515.932264701</v>
      </c>
      <c r="K49" s="3">
        <v>2020</v>
      </c>
      <c r="L49" s="8">
        <v>799308.8808250397</v>
      </c>
      <c r="M49" s="8">
        <v>497675.25470624573</v>
      </c>
      <c r="N49" s="8">
        <v>1725216.464108143</v>
      </c>
      <c r="O49" s="8">
        <v>539330.3605822681</v>
      </c>
      <c r="P49" s="8">
        <v>3070</v>
      </c>
      <c r="Q49" s="4">
        <v>0</v>
      </c>
      <c r="R49" s="6">
        <f t="shared" si="9"/>
        <v>3564600.9602216966</v>
      </c>
    </row>
    <row r="50" spans="2:18" ht="13.5" thickBot="1" x14ac:dyDescent="0.25">
      <c r="B50" s="3">
        <v>2021</v>
      </c>
      <c r="C50" s="8">
        <v>7241741.5639984943</v>
      </c>
      <c r="D50" s="8">
        <v>8820184.97787112</v>
      </c>
      <c r="E50" s="8">
        <v>8525735.6543934382</v>
      </c>
      <c r="F50" s="8">
        <v>187500</v>
      </c>
      <c r="G50" s="8">
        <v>77650</v>
      </c>
      <c r="H50" s="8">
        <v>272920</v>
      </c>
      <c r="I50" s="6">
        <f t="shared" si="8"/>
        <v>25125732.196263053</v>
      </c>
      <c r="K50" s="3">
        <v>2021</v>
      </c>
      <c r="L50" s="8">
        <v>806807.29908884759</v>
      </c>
      <c r="M50" s="8">
        <v>502047.8848256084</v>
      </c>
      <c r="N50" s="8">
        <v>1719649.0452623758</v>
      </c>
      <c r="O50" s="8">
        <v>538390.35854501149</v>
      </c>
      <c r="P50" s="8">
        <v>3140</v>
      </c>
      <c r="Q50" s="4">
        <v>0</v>
      </c>
      <c r="R50" s="6">
        <f t="shared" si="9"/>
        <v>3570034.5877218433</v>
      </c>
    </row>
    <row r="51" spans="2:18" ht="13.5" thickBot="1" x14ac:dyDescent="0.25">
      <c r="B51" s="3">
        <v>2022</v>
      </c>
      <c r="C51" s="8">
        <v>7324391.9599914299</v>
      </c>
      <c r="D51" s="8">
        <v>8889034.9425191786</v>
      </c>
      <c r="E51" s="8">
        <v>8681000.9554432593</v>
      </c>
      <c r="F51" s="8">
        <v>187500</v>
      </c>
      <c r="G51" s="8">
        <v>77650</v>
      </c>
      <c r="H51" s="8">
        <v>272810</v>
      </c>
      <c r="I51" s="6">
        <f t="shared" si="8"/>
        <v>25432387.857953869</v>
      </c>
      <c r="K51" s="3">
        <v>2022</v>
      </c>
      <c r="L51" s="8">
        <v>816694.28464186355</v>
      </c>
      <c r="M51" s="8">
        <v>507401.28382888017</v>
      </c>
      <c r="N51" s="8">
        <v>1720681.2097953307</v>
      </c>
      <c r="O51" s="8">
        <v>537313.90039004362</v>
      </c>
      <c r="P51" s="8">
        <v>3180</v>
      </c>
      <c r="Q51" s="4">
        <v>0</v>
      </c>
      <c r="R51" s="6">
        <f t="shared" si="9"/>
        <v>3585270.678656118</v>
      </c>
    </row>
    <row r="52" spans="2:18" ht="13.5" thickBot="1" x14ac:dyDescent="0.25">
      <c r="B52" s="3">
        <v>2023</v>
      </c>
      <c r="C52" s="8">
        <v>7427037.9652295196</v>
      </c>
      <c r="D52" s="8">
        <v>9020716.9660180844</v>
      </c>
      <c r="E52" s="8">
        <v>8834616.5594490729</v>
      </c>
      <c r="F52" s="8">
        <v>187500</v>
      </c>
      <c r="G52" s="8">
        <v>77650</v>
      </c>
      <c r="H52" s="8">
        <v>272730</v>
      </c>
      <c r="I52" s="6">
        <f t="shared" si="8"/>
        <v>25820251.490696676</v>
      </c>
      <c r="K52" s="3">
        <v>2023</v>
      </c>
      <c r="L52" s="8">
        <v>828418.85752047494</v>
      </c>
      <c r="M52" s="8">
        <v>513657.10357396142</v>
      </c>
      <c r="N52" s="8">
        <v>1719849.421740226</v>
      </c>
      <c r="O52" s="8">
        <v>536638.36095075496</v>
      </c>
      <c r="P52" s="8">
        <v>3240</v>
      </c>
      <c r="Q52" s="4">
        <v>0</v>
      </c>
      <c r="R52" s="6">
        <f t="shared" si="9"/>
        <v>3601803.7437854172</v>
      </c>
    </row>
    <row r="53" spans="2:18" ht="13.5" thickBot="1" x14ac:dyDescent="0.25">
      <c r="B53" s="3">
        <v>2024</v>
      </c>
      <c r="C53" s="8">
        <v>7560505.8805800918</v>
      </c>
      <c r="D53" s="8">
        <v>9137798.6877753753</v>
      </c>
      <c r="E53" s="8">
        <v>8997664.0351419766</v>
      </c>
      <c r="F53" s="8">
        <v>187520</v>
      </c>
      <c r="G53" s="8">
        <v>77870</v>
      </c>
      <c r="H53" s="8">
        <v>272740</v>
      </c>
      <c r="I53" s="6">
        <f t="shared" si="8"/>
        <v>26234098.603497446</v>
      </c>
      <c r="K53" s="3">
        <v>2024</v>
      </c>
      <c r="L53" s="8">
        <v>842569.25765918964</v>
      </c>
      <c r="M53" s="8">
        <v>521577.03168265626</v>
      </c>
      <c r="N53" s="8">
        <v>1725387.4015137125</v>
      </c>
      <c r="O53" s="8">
        <v>536043.10680812015</v>
      </c>
      <c r="P53" s="8">
        <v>3300</v>
      </c>
      <c r="Q53" s="4">
        <v>0</v>
      </c>
      <c r="R53" s="6">
        <f t="shared" si="9"/>
        <v>3628876.7976636784</v>
      </c>
    </row>
    <row r="54" spans="2:18" ht="15" thickBot="1" x14ac:dyDescent="0.25">
      <c r="B54" s="18" t="s">
        <v>8</v>
      </c>
      <c r="C54" s="19"/>
      <c r="D54" s="19"/>
      <c r="E54" s="19"/>
      <c r="F54" s="19"/>
      <c r="G54" s="19"/>
      <c r="H54" s="19"/>
      <c r="I54" s="20"/>
      <c r="K54" s="18" t="s">
        <v>8</v>
      </c>
      <c r="L54" s="19"/>
      <c r="M54" s="19"/>
      <c r="N54" s="19"/>
      <c r="O54" s="19"/>
      <c r="P54" s="19"/>
      <c r="Q54" s="19"/>
      <c r="R54" s="20"/>
    </row>
    <row r="55" spans="2:18" ht="13.5" thickBot="1" x14ac:dyDescent="0.25">
      <c r="B55" s="3" t="s">
        <v>9</v>
      </c>
      <c r="C55" s="7">
        <f>(C53/C44)^(1/(COUNT(C45:C53)))-1</f>
        <v>1.2137573352049458E-2</v>
      </c>
      <c r="D55" s="7">
        <f t="shared" ref="D55:I55" si="10">(D53/D44)^(1/(COUNT(D45:D53)))-1</f>
        <v>1.0529696397837629E-2</v>
      </c>
      <c r="E55" s="7">
        <f t="shared" si="10"/>
        <v>1.6672513054063254E-2</v>
      </c>
      <c r="F55" s="7">
        <f t="shared" si="10"/>
        <v>1.1851290024011973E-5</v>
      </c>
      <c r="G55" s="7">
        <f t="shared" si="10"/>
        <v>3.1440719271702555E-4</v>
      </c>
      <c r="H55" s="7">
        <f t="shared" si="10"/>
        <v>-1.0616995570716936E-3</v>
      </c>
      <c r="I55" s="7">
        <f t="shared" si="10"/>
        <v>1.2820485033899098E-2</v>
      </c>
      <c r="K55" s="3" t="s">
        <v>9</v>
      </c>
      <c r="L55" s="7">
        <f>(L53/L44)^(1/(COUNT(L45:L53)))-1</f>
        <v>1.5864592821279944E-2</v>
      </c>
      <c r="M55" s="7">
        <f t="shared" ref="M55:R55" si="11">(M53/M44)^(1/(COUNT(M45:M53)))-1</f>
        <v>1.4435819932756333E-2</v>
      </c>
      <c r="N55" s="7">
        <f t="shared" si="11"/>
        <v>3.5535290360266814E-4</v>
      </c>
      <c r="O55" s="7">
        <f t="shared" si="11"/>
        <v>-1.7172458855141404E-3</v>
      </c>
      <c r="P55" s="7">
        <f t="shared" si="11"/>
        <v>1.8020215641530779E-2</v>
      </c>
      <c r="Q55" s="7"/>
      <c r="R55" s="7">
        <f t="shared" si="11"/>
        <v>5.4116078889105967E-3</v>
      </c>
    </row>
    <row r="56" spans="2:18" ht="13.5" thickBot="1" x14ac:dyDescent="0.25">
      <c r="B56" s="12" t="s">
        <v>13</v>
      </c>
      <c r="C56" s="7">
        <f>'Post DSM by class and state'!D46</f>
        <v>-3.927746903394147E-3</v>
      </c>
      <c r="D56" s="7">
        <f>'Post DSM by class and state'!E46</f>
        <v>6.3626818842685839E-3</v>
      </c>
      <c r="E56" s="7">
        <f>'Post DSM by class and state'!F46</f>
        <v>8.855124384179458E-4</v>
      </c>
      <c r="F56" s="7">
        <f>'Post DSM by class and state'!G46</f>
        <v>-5.6057748200410096E-2</v>
      </c>
      <c r="G56" s="7">
        <f>'Post DSM by class and state'!H46</f>
        <v>6.012248316369373E-4</v>
      </c>
      <c r="H56" s="7">
        <f>'Post DSM by class and state'!I46</f>
        <v>-3.6487709086374664E-6</v>
      </c>
      <c r="I56" s="7">
        <f>'Post DSM by class and state'!J46</f>
        <v>1.1373065145401373E-3</v>
      </c>
      <c r="K56" s="12" t="s">
        <v>13</v>
      </c>
      <c r="L56" s="7">
        <f>'Post DSM by class and state'!M46</f>
        <v>-1.847587005376683E-3</v>
      </c>
      <c r="M56" s="7">
        <f>'Post DSM by class and state'!N46</f>
        <v>2.0934219822135169E-2</v>
      </c>
      <c r="N56" s="7">
        <f>'Post DSM by class and state'!O46</f>
        <v>1.6523155421510616E-4</v>
      </c>
      <c r="O56" s="7">
        <f>'Post DSM by class and state'!P46</f>
        <v>-2.2860957288324268E-3</v>
      </c>
      <c r="P56" s="7">
        <f>'Post DSM by class and state'!Q46</f>
        <v>4.9614155006594274E-9</v>
      </c>
      <c r="Q56" s="7">
        <f>'Post DSM by class and state'!R46</f>
        <v>0</v>
      </c>
      <c r="R56" s="7">
        <f>'Post DSM by class and state'!S46</f>
        <v>2.4031637534076555E-3</v>
      </c>
    </row>
    <row r="57" spans="2:18" ht="13.5" thickBot="1" x14ac:dyDescent="0.25">
      <c r="B57" s="1" t="s">
        <v>14</v>
      </c>
      <c r="C57" s="11">
        <f>('Post DSM by class and state'!D44/'2013 IRP Post DSM'!C53)-1</f>
        <v>-0.14511173435991598</v>
      </c>
      <c r="D57" s="11">
        <f>('Post DSM by class and state'!E44/'2013 IRP Post DSM'!D53)-1</f>
        <v>-2.6415444074933569E-2</v>
      </c>
      <c r="E57" s="11">
        <f>('Post DSM by class and state'!F44/'2013 IRP Post DSM'!E53)-1</f>
        <v>-6.682357990386778E-2</v>
      </c>
      <c r="F57" s="11">
        <f>('Post DSM by class and state'!G44/'2013 IRP Post DSM'!F53)-1</f>
        <v>-0.36574464223043179</v>
      </c>
      <c r="G57" s="11">
        <f>('Post DSM by class and state'!H44/'2013 IRP Post DSM'!G53)-1</f>
        <v>4.0694374598690963E-3</v>
      </c>
      <c r="H57" s="11">
        <f>('Post DSM by class and state'!I44/'2013 IRP Post DSM'!H53)-1</f>
        <v>3.0136483567866579E-2</v>
      </c>
      <c r="I57" s="11">
        <f>('Post DSM by class and state'!J44/'2013 IRP Post DSM'!I53)-1</f>
        <v>-7.6229086681707692E-2</v>
      </c>
      <c r="K57" s="1" t="s">
        <v>14</v>
      </c>
      <c r="L57" s="11">
        <f>('Post DSM by class and state'!M44/'2013 IRP Post DSM'!L53)-1</f>
        <v>-0.19429128470143264</v>
      </c>
      <c r="M57" s="11">
        <f>('Post DSM by class and state'!N44/'2013 IRP Post DSM'!M53)-1</f>
        <v>9.6795549311898155E-2</v>
      </c>
      <c r="N57" s="11">
        <f>('Post DSM by class and state'!O44/'2013 IRP Post DSM'!N53)-1</f>
        <v>7.0774270282765173E-3</v>
      </c>
      <c r="O57" s="11">
        <f>('Post DSM by class and state'!P44/'2013 IRP Post DSM'!O53)-1</f>
        <v>8.6991288961920432E-2</v>
      </c>
      <c r="P57" s="11">
        <f>('Post DSM by class and state'!Q44/'2013 IRP Post DSM'!P53)-1</f>
        <v>-0.20192209800000005</v>
      </c>
      <c r="Q57" s="11"/>
      <c r="R57" s="11">
        <f>('Post DSM by class and state'!S44/'2013 IRP Post DSM'!R53)-1</f>
        <v>-1.516763725874315E-2</v>
      </c>
    </row>
    <row r="58" spans="2:18" ht="13.5" thickBot="1" x14ac:dyDescent="0.25"/>
    <row r="59" spans="2:18" ht="15" thickBot="1" x14ac:dyDescent="0.25">
      <c r="B59" s="18" t="s">
        <v>28</v>
      </c>
      <c r="C59" s="19"/>
      <c r="D59" s="19"/>
      <c r="E59" s="19"/>
      <c r="F59" s="19"/>
      <c r="G59" s="19"/>
      <c r="H59" s="19"/>
      <c r="I59" s="20"/>
    </row>
    <row r="60" spans="2:18" ht="13.5" thickBot="1" x14ac:dyDescent="0.25">
      <c r="B60" s="3" t="s">
        <v>0</v>
      </c>
      <c r="C60" s="4" t="s">
        <v>2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7</v>
      </c>
      <c r="I60" s="5" t="s">
        <v>1</v>
      </c>
    </row>
    <row r="61" spans="2:18" ht="13.5" thickBot="1" x14ac:dyDescent="0.25">
      <c r="B61" s="3">
        <v>2013</v>
      </c>
      <c r="C61" s="8">
        <v>15892523.40187926</v>
      </c>
      <c r="D61" s="8">
        <v>16972871.900514603</v>
      </c>
      <c r="E61" s="8">
        <v>19240050.821099907</v>
      </c>
      <c r="F61" s="8">
        <v>1245659.3109148033</v>
      </c>
      <c r="G61" s="8">
        <v>141420</v>
      </c>
      <c r="H61" s="8">
        <v>278110</v>
      </c>
      <c r="I61" s="6">
        <f>SUM(C61:H61)</f>
        <v>53770635.434408575</v>
      </c>
      <c r="K61" s="2"/>
    </row>
    <row r="62" spans="2:18" ht="13.5" thickBot="1" x14ac:dyDescent="0.25">
      <c r="B62" s="3">
        <v>2014</v>
      </c>
      <c r="C62" s="8">
        <v>15891127.682061559</v>
      </c>
      <c r="D62" s="8">
        <v>17304601.68397551</v>
      </c>
      <c r="E62" s="8">
        <v>19495341.727923159</v>
      </c>
      <c r="F62" s="8">
        <v>1245013.3971348191</v>
      </c>
      <c r="G62" s="8">
        <v>141650</v>
      </c>
      <c r="H62" s="8">
        <v>276500</v>
      </c>
      <c r="I62" s="6">
        <f t="shared" ref="I62:I72" si="12">SUM(C62:H62)</f>
        <v>54354234.491095044</v>
      </c>
      <c r="K62" s="2"/>
    </row>
    <row r="63" spans="2:18" ht="13.5" thickBot="1" x14ac:dyDescent="0.25">
      <c r="B63" s="3">
        <v>2015</v>
      </c>
      <c r="C63" s="8">
        <v>15961242.783643933</v>
      </c>
      <c r="D63" s="8">
        <v>17579338.687556542</v>
      </c>
      <c r="E63" s="8">
        <v>19486869.345903568</v>
      </c>
      <c r="F63" s="8">
        <v>1244379.3513973234</v>
      </c>
      <c r="G63" s="8">
        <v>141720</v>
      </c>
      <c r="H63" s="8">
        <v>275360</v>
      </c>
      <c r="I63" s="6">
        <f t="shared" si="12"/>
        <v>54688910.168501362</v>
      </c>
      <c r="K63" s="2"/>
    </row>
    <row r="64" spans="2:18" ht="13.5" thickBot="1" x14ac:dyDescent="0.25">
      <c r="B64" s="3">
        <v>2016</v>
      </c>
      <c r="C64" s="8">
        <v>16119367.036147606</v>
      </c>
      <c r="D64" s="8">
        <v>17856943.591318056</v>
      </c>
      <c r="E64" s="8">
        <v>19633350.362278435</v>
      </c>
      <c r="F64" s="8">
        <v>1243744.2412030264</v>
      </c>
      <c r="G64" s="8">
        <v>142200</v>
      </c>
      <c r="H64" s="8">
        <v>274640</v>
      </c>
      <c r="I64" s="6">
        <f t="shared" si="12"/>
        <v>55270245.230947122</v>
      </c>
      <c r="K64" s="2"/>
    </row>
    <row r="65" spans="2:11" ht="13.5" thickBot="1" x14ac:dyDescent="0.25">
      <c r="B65" s="3">
        <v>2017</v>
      </c>
      <c r="C65" s="8">
        <v>16178084.200765949</v>
      </c>
      <c r="D65" s="8">
        <v>18036973.860202864</v>
      </c>
      <c r="E65" s="8">
        <v>19858481.870958477</v>
      </c>
      <c r="F65" s="8">
        <v>1242653.6278056439</v>
      </c>
      <c r="G65" s="8">
        <v>141830</v>
      </c>
      <c r="H65" s="8">
        <v>273960</v>
      </c>
      <c r="I65" s="6">
        <f t="shared" si="12"/>
        <v>55731983.559732936</v>
      </c>
      <c r="K65" s="2"/>
    </row>
    <row r="66" spans="2:11" ht="13.5" thickBot="1" x14ac:dyDescent="0.25">
      <c r="B66" s="3">
        <v>2018</v>
      </c>
      <c r="C66" s="8">
        <v>16320488.172887478</v>
      </c>
      <c r="D66" s="8">
        <v>18178182.33698874</v>
      </c>
      <c r="E66" s="8">
        <v>20096253.403720446</v>
      </c>
      <c r="F66" s="8">
        <v>1241765.9864288135</v>
      </c>
      <c r="G66" s="8">
        <v>141880</v>
      </c>
      <c r="H66" s="8">
        <v>273570</v>
      </c>
      <c r="I66" s="6">
        <f t="shared" si="12"/>
        <v>56252139.900025479</v>
      </c>
      <c r="K66" s="2"/>
    </row>
    <row r="67" spans="2:11" ht="13.5" thickBot="1" x14ac:dyDescent="0.25">
      <c r="B67" s="3">
        <v>2019</v>
      </c>
      <c r="C67" s="8">
        <v>16467391.003982974</v>
      </c>
      <c r="D67" s="8">
        <v>18285923.388118532</v>
      </c>
      <c r="E67" s="8">
        <v>20362318.962720782</v>
      </c>
      <c r="F67" s="8">
        <v>1240676.0617301413</v>
      </c>
      <c r="G67" s="8">
        <v>141930</v>
      </c>
      <c r="H67" s="8">
        <v>273270</v>
      </c>
      <c r="I67" s="6">
        <f t="shared" si="12"/>
        <v>56771509.416552424</v>
      </c>
      <c r="K67" s="2"/>
    </row>
    <row r="68" spans="2:11" ht="13.5" thickBot="1" x14ac:dyDescent="0.25">
      <c r="B68" s="3">
        <v>2020</v>
      </c>
      <c r="C68" s="8">
        <v>16631787.871420244</v>
      </c>
      <c r="D68" s="8">
        <v>18452864.839935549</v>
      </c>
      <c r="E68" s="8">
        <v>20663755.650776893</v>
      </c>
      <c r="F68" s="8">
        <v>1239860.3605822681</v>
      </c>
      <c r="G68" s="8">
        <v>142380</v>
      </c>
      <c r="H68" s="8">
        <v>273150</v>
      </c>
      <c r="I68" s="6">
        <f t="shared" si="12"/>
        <v>57403798.722714953</v>
      </c>
      <c r="K68" s="2"/>
    </row>
    <row r="69" spans="2:11" ht="13.5" thickBot="1" x14ac:dyDescent="0.25">
      <c r="B69" s="3">
        <v>2021</v>
      </c>
      <c r="C69" s="8">
        <v>16689585.936921282</v>
      </c>
      <c r="D69" s="8">
        <v>18514784.773608524</v>
      </c>
      <c r="E69" s="8">
        <v>20855752.3531591</v>
      </c>
      <c r="F69" s="8">
        <v>1238940.3585450114</v>
      </c>
      <c r="G69" s="8">
        <v>142050</v>
      </c>
      <c r="H69" s="8">
        <v>272920</v>
      </c>
      <c r="I69" s="6">
        <f t="shared" si="12"/>
        <v>57714033.422233917</v>
      </c>
      <c r="K69" s="2"/>
    </row>
    <row r="70" spans="2:11" ht="13.5" thickBot="1" x14ac:dyDescent="0.25">
      <c r="B70" s="3">
        <v>2022</v>
      </c>
      <c r="C70" s="8">
        <v>16821407.629648723</v>
      </c>
      <c r="D70" s="8">
        <v>18630240.250935417</v>
      </c>
      <c r="E70" s="8">
        <v>21104261.69724327</v>
      </c>
      <c r="F70" s="8">
        <v>1237943.9003900436</v>
      </c>
      <c r="G70" s="8">
        <v>142090</v>
      </c>
      <c r="H70" s="8">
        <v>272810</v>
      </c>
      <c r="I70" s="6">
        <f t="shared" si="12"/>
        <v>58208753.478217453</v>
      </c>
      <c r="K70" s="2"/>
    </row>
    <row r="71" spans="2:11" ht="13.5" thickBot="1" x14ac:dyDescent="0.25">
      <c r="B71" s="3">
        <v>2023</v>
      </c>
      <c r="C71" s="8">
        <v>16987970.029729892</v>
      </c>
      <c r="D71" s="8">
        <v>18815757.572263084</v>
      </c>
      <c r="E71" s="8">
        <v>21371674.705283053</v>
      </c>
      <c r="F71" s="8">
        <v>1237358.360950755</v>
      </c>
      <c r="G71" s="8">
        <v>142150</v>
      </c>
      <c r="H71" s="8">
        <v>272730</v>
      </c>
      <c r="I71" s="6">
        <f t="shared" si="12"/>
        <v>58827640.668226786</v>
      </c>
      <c r="K71" s="2"/>
    </row>
    <row r="72" spans="2:11" ht="13.5" thickBot="1" x14ac:dyDescent="0.25">
      <c r="B72" s="3">
        <v>2024</v>
      </c>
      <c r="C72" s="8">
        <v>17230554.981758613</v>
      </c>
      <c r="D72" s="8">
        <v>19017483.006659172</v>
      </c>
      <c r="E72" s="8">
        <v>21670011.155733291</v>
      </c>
      <c r="F72" s="8">
        <v>1236943.1068081202</v>
      </c>
      <c r="G72" s="8">
        <v>142610</v>
      </c>
      <c r="H72" s="8">
        <v>272740</v>
      </c>
      <c r="I72" s="6">
        <f t="shared" si="12"/>
        <v>59570342.250959195</v>
      </c>
      <c r="K72" s="2"/>
    </row>
    <row r="73" spans="2:11" ht="15" thickBot="1" x14ac:dyDescent="0.25">
      <c r="B73" s="18" t="s">
        <v>8</v>
      </c>
      <c r="C73" s="19"/>
      <c r="D73" s="19"/>
      <c r="E73" s="19"/>
      <c r="F73" s="19"/>
      <c r="G73" s="19"/>
      <c r="H73" s="19"/>
      <c r="I73" s="20"/>
    </row>
    <row r="74" spans="2:11" ht="13.5" thickBot="1" x14ac:dyDescent="0.25">
      <c r="B74" s="3" t="s">
        <v>9</v>
      </c>
      <c r="C74" s="7">
        <f>(C72/C63)^(1/(COUNT(C64:C72)))-1</f>
        <v>8.538558703398591E-3</v>
      </c>
      <c r="D74" s="7">
        <f t="shared" ref="D74:I74" si="13">(D72/D63)^(1/(COUNT(D64:D72)))-1</f>
        <v>8.7754403990076835E-3</v>
      </c>
      <c r="E74" s="7">
        <f t="shared" si="13"/>
        <v>1.1868597035068262E-2</v>
      </c>
      <c r="F74" s="7">
        <f t="shared" si="13"/>
        <v>-6.6575530993628895E-4</v>
      </c>
      <c r="G74" s="7">
        <f t="shared" si="13"/>
        <v>6.9583662109984346E-4</v>
      </c>
      <c r="H74" s="7">
        <f t="shared" si="13"/>
        <v>-1.0616995570716936E-3</v>
      </c>
      <c r="I74" s="7">
        <f t="shared" si="13"/>
        <v>9.5449190743794876E-3</v>
      </c>
    </row>
    <row r="75" spans="2:11" ht="13.5" thickBot="1" x14ac:dyDescent="0.25">
      <c r="B75" s="12" t="s">
        <v>13</v>
      </c>
      <c r="C75" s="7">
        <f>'Post DSM by class and state'!D62</f>
        <v>-3.9170339517810016E-3</v>
      </c>
      <c r="D75" s="7">
        <f>'Post DSM by class and state'!E62</f>
        <v>4.9328413605569388E-3</v>
      </c>
      <c r="E75" s="7">
        <f>'Post DSM by class and state'!F62</f>
        <v>1.8743164174097604E-3</v>
      </c>
      <c r="F75" s="7">
        <f>'Post DSM by class and state'!G62</f>
        <v>-1.3274442578346535E-2</v>
      </c>
      <c r="G75" s="7">
        <f>'Post DSM by class and state'!H62</f>
        <v>3.5824641390003187E-4</v>
      </c>
      <c r="H75" s="7">
        <f>'Post DSM by class and state'!I62</f>
        <v>-3.6487709086374664E-6</v>
      </c>
      <c r="I75" s="7">
        <f>'Post DSM by class and state'!J62</f>
        <v>8.1040997362991085E-4</v>
      </c>
    </row>
    <row r="76" spans="2:11" ht="13.5" thickBot="1" x14ac:dyDescent="0.25">
      <c r="B76" s="1" t="s">
        <v>14</v>
      </c>
      <c r="C76" s="11">
        <f>('Post DSM by class and state'!D60/'2013 IRP Post DSM'!C72)-1</f>
        <v>-0.11707169242442472</v>
      </c>
      <c r="D76" s="11">
        <f>('Post DSM by class and state'!E60/'2013 IRP Post DSM'!D72)-1</f>
        <v>-6.7074762510848762E-2</v>
      </c>
      <c r="E76" s="11">
        <f>('Post DSM by class and state'!F60/'2013 IRP Post DSM'!E72)-1</f>
        <v>-7.9655598932136473E-2</v>
      </c>
      <c r="F76" s="11">
        <f>('Post DSM by class and state'!G60/'2013 IRP Post DSM'!F72)-1</f>
        <v>5.5836189376328171E-3</v>
      </c>
      <c r="G76" s="11">
        <f>('Post DSM by class and state'!H60/'2013 IRP Post DSM'!G72)-1</f>
        <v>4.8228456594912039E-3</v>
      </c>
      <c r="H76" s="11">
        <f>('Post DSM by class and state'!I60/'2013 IRP Post DSM'!H72)-1</f>
        <v>3.0136483567866579E-2</v>
      </c>
      <c r="I76" s="11">
        <f>('Post DSM by class and state'!J60/'2013 IRP Post DSM'!I72)-1</f>
        <v>-8.3986881529861446E-2</v>
      </c>
    </row>
  </sheetData>
  <mergeCells count="14">
    <mergeCell ref="B2:I2"/>
    <mergeCell ref="K2:R2"/>
    <mergeCell ref="B16:I16"/>
    <mergeCell ref="K16:R16"/>
    <mergeCell ref="B21:I21"/>
    <mergeCell ref="K21:R21"/>
    <mergeCell ref="B59:I59"/>
    <mergeCell ref="B73:I73"/>
    <mergeCell ref="B35:I35"/>
    <mergeCell ref="K35:R35"/>
    <mergeCell ref="B40:I40"/>
    <mergeCell ref="K40:R40"/>
    <mergeCell ref="B54:I54"/>
    <mergeCell ref="K54:R5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78"/>
  <sheetViews>
    <sheetView topLeftCell="A49" workbookViewId="0">
      <selection activeCell="D63" sqref="D63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  <col min="12" max="19" width="10.7109375" customWidth="1"/>
  </cols>
  <sheetData>
    <row r="1" spans="3:19" ht="13.5" thickBot="1" x14ac:dyDescent="0.25"/>
    <row r="2" spans="3:19" ht="15" thickBot="1" x14ac:dyDescent="0.25">
      <c r="C2" s="18" t="s">
        <v>31</v>
      </c>
      <c r="D2" s="19"/>
      <c r="E2" s="19"/>
      <c r="F2" s="19"/>
      <c r="G2" s="19"/>
      <c r="H2" s="19"/>
      <c r="I2" s="19"/>
      <c r="J2" s="20"/>
      <c r="L2" s="18" t="s">
        <v>30</v>
      </c>
      <c r="M2" s="19"/>
      <c r="N2" s="19"/>
      <c r="O2" s="19"/>
      <c r="P2" s="19"/>
      <c r="Q2" s="19"/>
      <c r="R2" s="19"/>
      <c r="S2" s="20"/>
    </row>
    <row r="3" spans="3:19" ht="13.5" thickBot="1" x14ac:dyDescent="0.25">
      <c r="C3" s="3" t="s">
        <v>0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1</v>
      </c>
      <c r="L3" s="3" t="s">
        <v>0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6</v>
      </c>
      <c r="R3" s="4" t="s">
        <v>7</v>
      </c>
      <c r="S3" s="5" t="s">
        <v>1</v>
      </c>
    </row>
    <row r="4" spans="3:19" ht="13.5" thickBot="1" x14ac:dyDescent="0.25">
      <c r="C4" s="3">
        <v>2017</v>
      </c>
      <c r="D4" s="8">
        <v>500906.66666666669</v>
      </c>
      <c r="E4" s="8">
        <v>66156.166666666672</v>
      </c>
      <c r="F4" s="8">
        <v>1570</v>
      </c>
      <c r="G4" s="8">
        <v>7747.083333333333</v>
      </c>
      <c r="H4" s="8">
        <v>483</v>
      </c>
      <c r="I4" s="4">
        <v>0</v>
      </c>
      <c r="J4" s="6">
        <v>576862.91666666674</v>
      </c>
      <c r="L4" s="3">
        <v>2017</v>
      </c>
      <c r="M4" s="8">
        <v>108181.5</v>
      </c>
      <c r="N4" s="8">
        <v>15720.75</v>
      </c>
      <c r="O4" s="8">
        <v>483.5</v>
      </c>
      <c r="P4" s="8">
        <v>5039.25</v>
      </c>
      <c r="Q4" s="8">
        <v>242</v>
      </c>
      <c r="R4" s="8">
        <v>0</v>
      </c>
      <c r="S4" s="6">
        <v>129667</v>
      </c>
    </row>
    <row r="5" spans="3:19" ht="13.5" thickBot="1" x14ac:dyDescent="0.25">
      <c r="C5" s="3">
        <v>2018</v>
      </c>
      <c r="D5" s="8">
        <v>503741.83333333331</v>
      </c>
      <c r="E5" s="8">
        <v>66450.583333333328</v>
      </c>
      <c r="F5" s="8">
        <v>1570</v>
      </c>
      <c r="G5" s="8">
        <v>7716.666666666667</v>
      </c>
      <c r="H5" s="8">
        <v>483</v>
      </c>
      <c r="I5" s="4">
        <v>0</v>
      </c>
      <c r="J5" s="6">
        <v>579962.08333333326</v>
      </c>
      <c r="L5" s="3">
        <v>2018</v>
      </c>
      <c r="M5" s="8">
        <v>108434.41666666667</v>
      </c>
      <c r="N5" s="8">
        <v>15778.416666666666</v>
      </c>
      <c r="O5" s="8">
        <v>478.83333333333331</v>
      </c>
      <c r="P5" s="8">
        <v>5016</v>
      </c>
      <c r="Q5" s="8">
        <v>243</v>
      </c>
      <c r="R5" s="8">
        <v>0</v>
      </c>
      <c r="S5" s="6">
        <v>129950.66666666667</v>
      </c>
    </row>
    <row r="6" spans="3:19" ht="13.5" thickBot="1" x14ac:dyDescent="0.25">
      <c r="C6" s="3">
        <v>2019</v>
      </c>
      <c r="D6" s="8">
        <v>506489.08333333331</v>
      </c>
      <c r="E6" s="8">
        <v>66731.083333333328</v>
      </c>
      <c r="F6" s="8">
        <v>1570</v>
      </c>
      <c r="G6" s="8">
        <v>7686.25</v>
      </c>
      <c r="H6" s="8">
        <v>483</v>
      </c>
      <c r="I6" s="4">
        <v>0</v>
      </c>
      <c r="J6" s="6">
        <v>582959.41666666663</v>
      </c>
      <c r="L6" s="3">
        <v>2019</v>
      </c>
      <c r="M6" s="8">
        <v>108721.75</v>
      </c>
      <c r="N6" s="8">
        <v>15854.666666666666</v>
      </c>
      <c r="O6" s="8">
        <v>475.5</v>
      </c>
      <c r="P6" s="8">
        <v>4992.583333333333</v>
      </c>
      <c r="Q6" s="8">
        <v>243</v>
      </c>
      <c r="R6" s="8">
        <v>0</v>
      </c>
      <c r="S6" s="6">
        <v>130287.5</v>
      </c>
    </row>
    <row r="7" spans="3:19" ht="13.5" thickBot="1" x14ac:dyDescent="0.25">
      <c r="C7" s="3">
        <v>2020</v>
      </c>
      <c r="D7" s="8">
        <v>509223</v>
      </c>
      <c r="E7" s="8">
        <v>67001.333333333328</v>
      </c>
      <c r="F7" s="8">
        <v>1570</v>
      </c>
      <c r="G7" s="8">
        <v>7655.75</v>
      </c>
      <c r="H7" s="8">
        <v>483</v>
      </c>
      <c r="I7" s="4">
        <v>0</v>
      </c>
      <c r="J7" s="6">
        <v>585933.08333333337</v>
      </c>
      <c r="L7" s="3">
        <v>2020</v>
      </c>
      <c r="M7" s="8">
        <v>109018.75</v>
      </c>
      <c r="N7" s="8">
        <v>15937.666666666666</v>
      </c>
      <c r="O7" s="8">
        <v>473.16666666666669</v>
      </c>
      <c r="P7" s="8">
        <v>4969.083333333333</v>
      </c>
      <c r="Q7" s="8">
        <v>243</v>
      </c>
      <c r="R7" s="8">
        <v>0</v>
      </c>
      <c r="S7" s="6">
        <v>130641.66666666667</v>
      </c>
    </row>
    <row r="8" spans="3:19" ht="13.5" thickBot="1" x14ac:dyDescent="0.25">
      <c r="C8" s="3">
        <v>2021</v>
      </c>
      <c r="D8" s="8">
        <v>511977.75</v>
      </c>
      <c r="E8" s="8">
        <v>67264.333333333328</v>
      </c>
      <c r="F8" s="8">
        <v>1570</v>
      </c>
      <c r="G8" s="8">
        <v>7625.5</v>
      </c>
      <c r="H8" s="8">
        <v>483</v>
      </c>
      <c r="I8" s="4">
        <v>0</v>
      </c>
      <c r="J8" s="6">
        <v>588920.58333333337</v>
      </c>
      <c r="L8" s="3">
        <v>2021</v>
      </c>
      <c r="M8" s="8">
        <v>109317.58333333333</v>
      </c>
      <c r="N8" s="8">
        <v>16023.083333333334</v>
      </c>
      <c r="O8" s="8">
        <v>471.5</v>
      </c>
      <c r="P8" s="8">
        <v>4945.666666666667</v>
      </c>
      <c r="Q8" s="8">
        <v>243</v>
      </c>
      <c r="R8" s="8">
        <v>0</v>
      </c>
      <c r="S8" s="6">
        <v>131000.83333333333</v>
      </c>
    </row>
    <row r="9" spans="3:19" ht="13.5" thickBot="1" x14ac:dyDescent="0.25">
      <c r="C9" s="3">
        <v>2022</v>
      </c>
      <c r="D9" s="8">
        <v>514639.08333333331</v>
      </c>
      <c r="E9" s="8">
        <v>67514.666666666672</v>
      </c>
      <c r="F9" s="8">
        <v>1570</v>
      </c>
      <c r="G9" s="8">
        <v>7595.083333333333</v>
      </c>
      <c r="H9" s="8">
        <v>483</v>
      </c>
      <c r="I9" s="4">
        <v>0</v>
      </c>
      <c r="J9" s="6">
        <v>591801.83333333337</v>
      </c>
      <c r="L9" s="3">
        <v>2022</v>
      </c>
      <c r="M9" s="8">
        <v>109611.66666666667</v>
      </c>
      <c r="N9" s="8">
        <v>16108.083333333334</v>
      </c>
      <c r="O9" s="8">
        <v>470.33333333333331</v>
      </c>
      <c r="P9" s="8">
        <v>4922.5</v>
      </c>
      <c r="Q9" s="8">
        <v>243</v>
      </c>
      <c r="R9" s="8">
        <v>0</v>
      </c>
      <c r="S9" s="6">
        <v>131355.58333333331</v>
      </c>
    </row>
    <row r="10" spans="3:19" ht="13.5" thickBot="1" x14ac:dyDescent="0.25">
      <c r="C10" s="3">
        <v>2023</v>
      </c>
      <c r="D10" s="8">
        <v>517163.83333333331</v>
      </c>
      <c r="E10" s="8">
        <v>67751.083333333328</v>
      </c>
      <c r="F10" s="8">
        <v>1570</v>
      </c>
      <c r="G10" s="8">
        <v>7564.75</v>
      </c>
      <c r="H10" s="8">
        <v>483</v>
      </c>
      <c r="I10" s="4">
        <v>0</v>
      </c>
      <c r="J10" s="6">
        <v>594532.66666666663</v>
      </c>
      <c r="L10" s="3">
        <v>2023</v>
      </c>
      <c r="M10" s="8">
        <v>109895.08333333333</v>
      </c>
      <c r="N10" s="8">
        <v>16190.25</v>
      </c>
      <c r="O10" s="8">
        <v>469.5</v>
      </c>
      <c r="P10" s="8">
        <v>4899.083333333333</v>
      </c>
      <c r="Q10" s="8">
        <v>243</v>
      </c>
      <c r="R10" s="8">
        <v>0</v>
      </c>
      <c r="S10" s="6">
        <v>131696.91666666666</v>
      </c>
    </row>
    <row r="11" spans="3:19" ht="13.5" thickBot="1" x14ac:dyDescent="0.25">
      <c r="C11" s="3">
        <v>2024</v>
      </c>
      <c r="D11" s="8">
        <v>519570</v>
      </c>
      <c r="E11" s="8">
        <v>67974.583333333328</v>
      </c>
      <c r="F11" s="8">
        <v>1570</v>
      </c>
      <c r="G11" s="8">
        <v>7534.333333333333</v>
      </c>
      <c r="H11" s="8">
        <v>483</v>
      </c>
      <c r="I11" s="4">
        <v>0</v>
      </c>
      <c r="J11" s="6">
        <v>597131.91666666674</v>
      </c>
      <c r="L11" s="3">
        <v>2024</v>
      </c>
      <c r="M11" s="8">
        <v>110167.33333333333</v>
      </c>
      <c r="N11" s="8">
        <v>16269.333333333334</v>
      </c>
      <c r="O11" s="8">
        <v>469</v>
      </c>
      <c r="P11" s="8">
        <v>4875.75</v>
      </c>
      <c r="Q11" s="8">
        <v>243</v>
      </c>
      <c r="R11" s="8">
        <v>0</v>
      </c>
      <c r="S11" s="6">
        <v>132024.41666666666</v>
      </c>
    </row>
    <row r="12" spans="3:19" ht="13.5" thickBot="1" x14ac:dyDescent="0.25">
      <c r="C12" s="3">
        <v>2025</v>
      </c>
      <c r="D12" s="8">
        <v>521884.83333333331</v>
      </c>
      <c r="E12" s="8">
        <v>68186.916666666672</v>
      </c>
      <c r="F12" s="8">
        <v>1570</v>
      </c>
      <c r="G12" s="8">
        <v>7503.916666666667</v>
      </c>
      <c r="H12" s="8">
        <v>483</v>
      </c>
      <c r="I12" s="4">
        <v>0</v>
      </c>
      <c r="J12" s="6">
        <v>599628.66666666663</v>
      </c>
      <c r="L12" s="3">
        <v>2025</v>
      </c>
      <c r="M12" s="8">
        <v>110420.08333333333</v>
      </c>
      <c r="N12" s="8">
        <v>16342.833333333334</v>
      </c>
      <c r="O12" s="8">
        <v>468.58333333333331</v>
      </c>
      <c r="P12" s="8">
        <v>4852.416666666667</v>
      </c>
      <c r="Q12" s="8">
        <v>243</v>
      </c>
      <c r="R12" s="8">
        <v>0</v>
      </c>
      <c r="S12" s="6">
        <v>132326.91666666666</v>
      </c>
    </row>
    <row r="13" spans="3:19" ht="13.5" thickBot="1" x14ac:dyDescent="0.25">
      <c r="C13" s="3">
        <v>2026</v>
      </c>
      <c r="D13" s="8">
        <v>524107.33333333331</v>
      </c>
      <c r="E13" s="8">
        <v>68388.666666666672</v>
      </c>
      <c r="F13" s="8">
        <v>1570</v>
      </c>
      <c r="G13" s="8">
        <v>7473.5</v>
      </c>
      <c r="H13" s="8">
        <v>483</v>
      </c>
      <c r="I13" s="4">
        <v>0</v>
      </c>
      <c r="J13" s="6">
        <v>602022.5</v>
      </c>
      <c r="L13" s="3">
        <v>2026</v>
      </c>
      <c r="M13" s="8">
        <v>110659.25</v>
      </c>
      <c r="N13" s="8">
        <v>16412.5</v>
      </c>
      <c r="O13" s="8">
        <v>468</v>
      </c>
      <c r="P13" s="8">
        <v>4828.916666666667</v>
      </c>
      <c r="Q13" s="8">
        <v>243</v>
      </c>
      <c r="R13" s="8">
        <v>0</v>
      </c>
      <c r="S13" s="6">
        <v>132611.66666666666</v>
      </c>
    </row>
    <row r="14" spans="3:19" ht="15" thickBot="1" x14ac:dyDescent="0.25">
      <c r="C14" s="18" t="s">
        <v>8</v>
      </c>
      <c r="D14" s="19"/>
      <c r="E14" s="19"/>
      <c r="F14" s="19"/>
      <c r="G14" s="19"/>
      <c r="H14" s="19"/>
      <c r="I14" s="19"/>
      <c r="J14" s="20"/>
      <c r="L14" s="18" t="s">
        <v>8</v>
      </c>
      <c r="M14" s="19"/>
      <c r="N14" s="19"/>
      <c r="O14" s="19"/>
      <c r="P14" s="19"/>
      <c r="Q14" s="19"/>
      <c r="R14" s="19"/>
      <c r="S14" s="20"/>
    </row>
    <row r="15" spans="3:19" ht="13.5" thickBot="1" x14ac:dyDescent="0.25">
      <c r="C15" s="3" t="s">
        <v>45</v>
      </c>
      <c r="D15" s="7">
        <v>5.0434208128096181E-3</v>
      </c>
      <c r="E15" s="7">
        <v>3.6944756128780565E-3</v>
      </c>
      <c r="F15" s="7">
        <v>0</v>
      </c>
      <c r="G15" s="7">
        <v>-3.9868090682014801E-3</v>
      </c>
      <c r="H15" s="7">
        <v>0</v>
      </c>
      <c r="I15" s="7">
        <v>0</v>
      </c>
      <c r="J15" s="7">
        <v>4.7546187406792839E-3</v>
      </c>
      <c r="L15" s="3" t="s">
        <v>45</v>
      </c>
      <c r="M15" s="7">
        <v>2.5193112339529922E-3</v>
      </c>
      <c r="N15" s="7">
        <v>4.796102863527274E-3</v>
      </c>
      <c r="O15" s="7">
        <v>-3.6137899287560504E-3</v>
      </c>
      <c r="P15" s="7">
        <v>-4.7260316230951505E-3</v>
      </c>
      <c r="Q15" s="7">
        <v>4.582957836445356E-4</v>
      </c>
      <c r="R15" s="7">
        <v>0</v>
      </c>
      <c r="S15" s="7">
        <v>2.4981632395075781E-3</v>
      </c>
    </row>
    <row r="17" spans="3:19" ht="13.5" thickBot="1" x14ac:dyDescent="0.25"/>
    <row r="18" spans="3:19" ht="15" thickBot="1" x14ac:dyDescent="0.25">
      <c r="C18" s="18" t="s">
        <v>32</v>
      </c>
      <c r="D18" s="19"/>
      <c r="E18" s="19"/>
      <c r="F18" s="19"/>
      <c r="G18" s="19"/>
      <c r="H18" s="19"/>
      <c r="I18" s="19"/>
      <c r="J18" s="20"/>
      <c r="L18" s="18" t="s">
        <v>29</v>
      </c>
      <c r="M18" s="19"/>
      <c r="N18" s="19"/>
      <c r="O18" s="19"/>
      <c r="P18" s="19"/>
      <c r="Q18" s="19"/>
      <c r="R18" s="19"/>
      <c r="S18" s="20"/>
    </row>
    <row r="19" spans="3:19" ht="13.5" thickBot="1" x14ac:dyDescent="0.25">
      <c r="C19" s="3" t="s">
        <v>0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5" t="s">
        <v>1</v>
      </c>
      <c r="L19" s="3" t="s">
        <v>0</v>
      </c>
      <c r="M19" s="4" t="s">
        <v>2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5" t="s">
        <v>1</v>
      </c>
    </row>
    <row r="20" spans="3:19" ht="13.5" thickBot="1" x14ac:dyDescent="0.25">
      <c r="C20" s="3">
        <v>2017</v>
      </c>
      <c r="D20" s="8">
        <v>35650.5</v>
      </c>
      <c r="E20" s="8">
        <v>7246.333333333333</v>
      </c>
      <c r="F20" s="8">
        <v>115.16666666666667</v>
      </c>
      <c r="G20" s="8">
        <v>1843.25</v>
      </c>
      <c r="H20" s="8">
        <v>116.16666666666667</v>
      </c>
      <c r="I20" s="4">
        <v>0</v>
      </c>
      <c r="J20" s="6">
        <v>44971.416666666664</v>
      </c>
      <c r="L20" s="3">
        <v>2017</v>
      </c>
      <c r="M20" s="8">
        <v>115425</v>
      </c>
      <c r="N20" s="8">
        <v>22909.916666666668</v>
      </c>
      <c r="O20" s="8">
        <v>2045.6666666666667</v>
      </c>
      <c r="P20" s="8">
        <v>760.08333333333337</v>
      </c>
      <c r="Q20" s="8">
        <v>327.33333333333331</v>
      </c>
      <c r="R20" s="4">
        <v>0</v>
      </c>
      <c r="S20" s="6">
        <v>141468</v>
      </c>
    </row>
    <row r="21" spans="3:19" ht="13.5" thickBot="1" x14ac:dyDescent="0.25">
      <c r="C21" s="3">
        <v>2018</v>
      </c>
      <c r="D21" s="8">
        <v>35716.833333333336</v>
      </c>
      <c r="E21" s="8">
        <v>7255.25</v>
      </c>
      <c r="F21" s="8">
        <v>114</v>
      </c>
      <c r="G21" s="8">
        <v>1843.1666666666667</v>
      </c>
      <c r="H21" s="8">
        <v>116</v>
      </c>
      <c r="I21" s="4">
        <v>0</v>
      </c>
      <c r="J21" s="6">
        <v>45045.25</v>
      </c>
      <c r="L21" s="3">
        <v>2018</v>
      </c>
      <c r="M21" s="8">
        <v>116207.41666666667</v>
      </c>
      <c r="N21" s="8">
        <v>22972.916666666668</v>
      </c>
      <c r="O21" s="8">
        <v>2045</v>
      </c>
      <c r="P21" s="8">
        <v>772.25</v>
      </c>
      <c r="Q21" s="8">
        <v>325.33333333333331</v>
      </c>
      <c r="R21" s="4">
        <v>0</v>
      </c>
      <c r="S21" s="6">
        <v>142322.91666666669</v>
      </c>
    </row>
    <row r="22" spans="3:19" ht="13.5" thickBot="1" x14ac:dyDescent="0.25">
      <c r="C22" s="3">
        <v>2019</v>
      </c>
      <c r="D22" s="8">
        <v>35784.416666666664</v>
      </c>
      <c r="E22" s="8">
        <v>7265.916666666667</v>
      </c>
      <c r="F22" s="8">
        <v>113</v>
      </c>
      <c r="G22" s="8">
        <v>1842.75</v>
      </c>
      <c r="H22" s="8">
        <v>115.75</v>
      </c>
      <c r="I22" s="4">
        <v>0</v>
      </c>
      <c r="J22" s="6">
        <v>45121.833333333328</v>
      </c>
      <c r="L22" s="3">
        <v>2019</v>
      </c>
      <c r="M22" s="8">
        <v>116925.08333333333</v>
      </c>
      <c r="N22" s="8">
        <v>23033.083333333332</v>
      </c>
      <c r="O22" s="8">
        <v>2045</v>
      </c>
      <c r="P22" s="8">
        <v>784.33333333333337</v>
      </c>
      <c r="Q22" s="8">
        <v>323.33333333333331</v>
      </c>
      <c r="R22" s="4">
        <v>0</v>
      </c>
      <c r="S22" s="6">
        <v>143110.83333333334</v>
      </c>
    </row>
    <row r="23" spans="3:19" ht="13.5" thickBot="1" x14ac:dyDescent="0.25">
      <c r="C23" s="3">
        <v>2020</v>
      </c>
      <c r="D23" s="8">
        <v>35841.083333333336</v>
      </c>
      <c r="E23" s="8">
        <v>7275.083333333333</v>
      </c>
      <c r="F23" s="8">
        <v>112.33333333333333</v>
      </c>
      <c r="G23" s="8">
        <v>1842.5833333333333</v>
      </c>
      <c r="H23" s="8">
        <v>115</v>
      </c>
      <c r="I23" s="4">
        <v>0</v>
      </c>
      <c r="J23" s="6">
        <v>45186.083333333343</v>
      </c>
      <c r="L23" s="3">
        <v>2020</v>
      </c>
      <c r="M23" s="8">
        <v>117606.25</v>
      </c>
      <c r="N23" s="8">
        <v>23092.583333333332</v>
      </c>
      <c r="O23" s="8">
        <v>2044.8333333333333</v>
      </c>
      <c r="P23" s="8">
        <v>796.08333333333337</v>
      </c>
      <c r="Q23" s="8">
        <v>321.5</v>
      </c>
      <c r="R23" s="4">
        <v>0</v>
      </c>
      <c r="S23" s="6">
        <v>143861.25000000003</v>
      </c>
    </row>
    <row r="24" spans="3:19" ht="13.5" thickBot="1" x14ac:dyDescent="0.25">
      <c r="C24" s="3">
        <v>2021</v>
      </c>
      <c r="D24" s="8">
        <v>35884.166666666664</v>
      </c>
      <c r="E24" s="8">
        <v>7282</v>
      </c>
      <c r="F24" s="8">
        <v>112</v>
      </c>
      <c r="G24" s="8">
        <v>1842.5833333333333</v>
      </c>
      <c r="H24" s="8">
        <v>115</v>
      </c>
      <c r="I24" s="4">
        <v>0</v>
      </c>
      <c r="J24" s="6">
        <v>45235.75</v>
      </c>
      <c r="L24" s="3">
        <v>2021</v>
      </c>
      <c r="M24" s="8">
        <v>118268.66666666667</v>
      </c>
      <c r="N24" s="8">
        <v>23152.666666666668</v>
      </c>
      <c r="O24" s="8">
        <v>2044</v>
      </c>
      <c r="P24" s="8">
        <v>807.83333333333337</v>
      </c>
      <c r="Q24" s="8">
        <v>319.66666666666669</v>
      </c>
      <c r="R24" s="4">
        <v>0</v>
      </c>
      <c r="S24" s="6">
        <v>144592.83333333334</v>
      </c>
    </row>
    <row r="25" spans="3:19" ht="13.5" thickBot="1" x14ac:dyDescent="0.25">
      <c r="C25" s="3">
        <v>2022</v>
      </c>
      <c r="D25" s="8">
        <v>35929.5</v>
      </c>
      <c r="E25" s="8">
        <v>7289.083333333333</v>
      </c>
      <c r="F25" s="8">
        <v>111.08333333333333</v>
      </c>
      <c r="G25" s="8">
        <v>1842.5833333333333</v>
      </c>
      <c r="H25" s="8">
        <v>115</v>
      </c>
      <c r="I25" s="4">
        <v>0</v>
      </c>
      <c r="J25" s="6">
        <v>45287.250000000007</v>
      </c>
      <c r="L25" s="3">
        <v>2022</v>
      </c>
      <c r="M25" s="8">
        <v>118915.08333333333</v>
      </c>
      <c r="N25" s="8">
        <v>23212.25</v>
      </c>
      <c r="O25" s="8">
        <v>2044</v>
      </c>
      <c r="P25" s="8">
        <v>819.08333333333337</v>
      </c>
      <c r="Q25" s="8">
        <v>317.75</v>
      </c>
      <c r="R25" s="4">
        <v>0</v>
      </c>
      <c r="S25" s="6">
        <v>145308.16666666666</v>
      </c>
    </row>
    <row r="26" spans="3:19" ht="13.5" thickBot="1" x14ac:dyDescent="0.25">
      <c r="C26" s="3">
        <v>2023</v>
      </c>
      <c r="D26" s="8">
        <v>35974.583333333336</v>
      </c>
      <c r="E26" s="8">
        <v>7296.416666666667</v>
      </c>
      <c r="F26" s="8">
        <v>111</v>
      </c>
      <c r="G26" s="8">
        <v>1842.5833333333333</v>
      </c>
      <c r="H26" s="8">
        <v>114.58333333333333</v>
      </c>
      <c r="I26" s="4">
        <v>0</v>
      </c>
      <c r="J26" s="6">
        <v>45339.166666666672</v>
      </c>
      <c r="L26" s="3">
        <v>2023</v>
      </c>
      <c r="M26" s="8">
        <v>119544.91666666667</v>
      </c>
      <c r="N26" s="8">
        <v>23270.75</v>
      </c>
      <c r="O26" s="8">
        <v>2044</v>
      </c>
      <c r="P26" s="8">
        <v>830.41666666666663</v>
      </c>
      <c r="Q26" s="8">
        <v>315.83333333333331</v>
      </c>
      <c r="R26" s="4">
        <v>0</v>
      </c>
      <c r="S26" s="6">
        <v>146005.91666666669</v>
      </c>
    </row>
    <row r="27" spans="3:19" ht="13.5" thickBot="1" x14ac:dyDescent="0.25">
      <c r="C27" s="3">
        <v>2024</v>
      </c>
      <c r="D27" s="8">
        <v>36011.833333333336</v>
      </c>
      <c r="E27" s="8">
        <v>7302.333333333333</v>
      </c>
      <c r="F27" s="8">
        <v>111</v>
      </c>
      <c r="G27" s="8">
        <v>1842.5833333333333</v>
      </c>
      <c r="H27" s="8">
        <v>114</v>
      </c>
      <c r="I27" s="4">
        <v>0</v>
      </c>
      <c r="J27" s="6">
        <v>45381.750000000007</v>
      </c>
      <c r="L27" s="3">
        <v>2024</v>
      </c>
      <c r="M27" s="8">
        <v>120160.41666666667</v>
      </c>
      <c r="N27" s="8">
        <v>23326.916666666668</v>
      </c>
      <c r="O27" s="8">
        <v>2043</v>
      </c>
      <c r="P27" s="8">
        <v>841.66666666666663</v>
      </c>
      <c r="Q27" s="8">
        <v>313.83333333333331</v>
      </c>
      <c r="R27" s="4">
        <v>0</v>
      </c>
      <c r="S27" s="6">
        <v>146685.83333333334</v>
      </c>
    </row>
    <row r="28" spans="3:19" ht="13.5" thickBot="1" x14ac:dyDescent="0.25">
      <c r="C28" s="3">
        <v>2025</v>
      </c>
      <c r="D28" s="8">
        <v>36044.083333333336</v>
      </c>
      <c r="E28" s="8">
        <v>7307.583333333333</v>
      </c>
      <c r="F28" s="8">
        <v>110</v>
      </c>
      <c r="G28" s="8">
        <v>1842.5833333333333</v>
      </c>
      <c r="H28" s="8">
        <v>114</v>
      </c>
      <c r="I28" s="4">
        <v>0</v>
      </c>
      <c r="J28" s="6">
        <v>45418.250000000007</v>
      </c>
      <c r="L28" s="3">
        <v>2025</v>
      </c>
      <c r="M28" s="8">
        <v>120761.66666666667</v>
      </c>
      <c r="N28" s="8">
        <v>23380.083333333332</v>
      </c>
      <c r="O28" s="8">
        <v>2043</v>
      </c>
      <c r="P28" s="8">
        <v>852.75</v>
      </c>
      <c r="Q28" s="8">
        <v>311.83333333333331</v>
      </c>
      <c r="R28" s="4">
        <v>0</v>
      </c>
      <c r="S28" s="6">
        <v>147349.33333333334</v>
      </c>
    </row>
    <row r="29" spans="3:19" ht="13.5" thickBot="1" x14ac:dyDescent="0.25">
      <c r="C29" s="3">
        <v>2026</v>
      </c>
      <c r="D29" s="8">
        <v>36076.916666666664</v>
      </c>
      <c r="E29" s="8">
        <v>7313</v>
      </c>
      <c r="F29" s="8">
        <v>110</v>
      </c>
      <c r="G29" s="8">
        <v>1842.5833333333333</v>
      </c>
      <c r="H29" s="8">
        <v>114</v>
      </c>
      <c r="I29" s="4">
        <v>0</v>
      </c>
      <c r="J29" s="6">
        <v>45456.5</v>
      </c>
      <c r="L29" s="3">
        <v>2026</v>
      </c>
      <c r="M29" s="8">
        <v>121357.66666666667</v>
      </c>
      <c r="N29" s="8">
        <v>23432.166666666668</v>
      </c>
      <c r="O29" s="8">
        <v>2043</v>
      </c>
      <c r="P29" s="8">
        <v>863.91666666666663</v>
      </c>
      <c r="Q29" s="8">
        <v>309.83333333333331</v>
      </c>
      <c r="R29" s="4">
        <v>0</v>
      </c>
      <c r="S29" s="6">
        <v>148006.58333333334</v>
      </c>
    </row>
    <row r="30" spans="3:19" ht="15" thickBot="1" x14ac:dyDescent="0.25">
      <c r="C30" s="18" t="s">
        <v>8</v>
      </c>
      <c r="D30" s="19"/>
      <c r="E30" s="19"/>
      <c r="F30" s="19"/>
      <c r="G30" s="19"/>
      <c r="H30" s="19"/>
      <c r="I30" s="19"/>
      <c r="J30" s="20"/>
      <c r="L30" s="18" t="s">
        <v>8</v>
      </c>
      <c r="M30" s="19"/>
      <c r="N30" s="19"/>
      <c r="O30" s="19"/>
      <c r="P30" s="19"/>
      <c r="Q30" s="19"/>
      <c r="R30" s="19"/>
      <c r="S30" s="20"/>
    </row>
    <row r="31" spans="3:19" ht="13.5" thickBot="1" x14ac:dyDescent="0.25">
      <c r="C31" s="3" t="s">
        <v>45</v>
      </c>
      <c r="D31" s="7">
        <v>1.3219909823021236E-3</v>
      </c>
      <c r="E31" s="7">
        <v>1.0180726046571387E-3</v>
      </c>
      <c r="F31" s="7">
        <v>-5.0870158363894857E-3</v>
      </c>
      <c r="G31" s="7">
        <v>-4.0193128412857604E-5</v>
      </c>
      <c r="H31" s="7">
        <v>-2.0897570928190001E-3</v>
      </c>
      <c r="I31" s="7">
        <v>0</v>
      </c>
      <c r="J31" s="7">
        <v>1.1927910244591278E-3</v>
      </c>
      <c r="L31" s="3" t="s">
        <v>45</v>
      </c>
      <c r="M31" s="7">
        <v>5.5845513399119806E-3</v>
      </c>
      <c r="N31" s="7">
        <v>2.5075679518700156E-3</v>
      </c>
      <c r="O31" s="7">
        <v>-1.4492493107465254E-4</v>
      </c>
      <c r="P31" s="7">
        <v>1.4329275661262963E-2</v>
      </c>
      <c r="Q31" s="7">
        <v>-6.0863472672796348E-3</v>
      </c>
      <c r="R31" s="7">
        <v>0</v>
      </c>
      <c r="S31" s="7">
        <v>5.0329799577610856E-3</v>
      </c>
    </row>
    <row r="32" spans="3:19" ht="13.5" thickBot="1" x14ac:dyDescent="0.25"/>
    <row r="33" spans="3:19" ht="15" thickBot="1" x14ac:dyDescent="0.25">
      <c r="C33" s="18" t="s">
        <v>33</v>
      </c>
      <c r="D33" s="19"/>
      <c r="E33" s="19"/>
      <c r="F33" s="19"/>
      <c r="G33" s="19"/>
      <c r="H33" s="19"/>
      <c r="I33" s="19"/>
      <c r="J33" s="20"/>
      <c r="L33" s="18" t="s">
        <v>34</v>
      </c>
      <c r="M33" s="19"/>
      <c r="N33" s="19"/>
      <c r="O33" s="19"/>
      <c r="P33" s="19"/>
      <c r="Q33" s="19"/>
      <c r="R33" s="19"/>
      <c r="S33" s="20"/>
    </row>
    <row r="34" spans="3:19" ht="13.5" thickBot="1" x14ac:dyDescent="0.25">
      <c r="C34" s="3" t="s">
        <v>0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11</v>
      </c>
      <c r="J34" s="5" t="s">
        <v>1</v>
      </c>
      <c r="L34" s="3" t="s">
        <v>0</v>
      </c>
      <c r="M34" s="4" t="s">
        <v>2</v>
      </c>
      <c r="N34" s="4" t="s">
        <v>3</v>
      </c>
      <c r="O34" s="4" t="s">
        <v>4</v>
      </c>
      <c r="P34" s="4" t="s">
        <v>5</v>
      </c>
      <c r="Q34" s="4" t="s">
        <v>6</v>
      </c>
      <c r="R34" s="4" t="s">
        <v>7</v>
      </c>
      <c r="S34" s="5" t="s">
        <v>1</v>
      </c>
    </row>
    <row r="35" spans="3:19" ht="13.5" thickBot="1" x14ac:dyDescent="0.25">
      <c r="C35" s="3">
        <v>2017</v>
      </c>
      <c r="D35" s="8">
        <v>791014.33333333337</v>
      </c>
      <c r="E35" s="8">
        <v>85542.333333333328</v>
      </c>
      <c r="F35" s="8">
        <v>4971</v>
      </c>
      <c r="G35" s="8">
        <v>3197</v>
      </c>
      <c r="H35" s="8">
        <v>2195</v>
      </c>
      <c r="I35" s="8">
        <v>3</v>
      </c>
      <c r="J35" s="6">
        <v>886922.66666666674</v>
      </c>
      <c r="L35" s="3">
        <v>2017</v>
      </c>
      <c r="M35" s="8">
        <v>62804.25</v>
      </c>
      <c r="N35" s="8">
        <v>8766.4166666666661</v>
      </c>
      <c r="O35" s="8">
        <v>612</v>
      </c>
      <c r="P35" s="8">
        <v>4983</v>
      </c>
      <c r="Q35" s="8">
        <v>116</v>
      </c>
      <c r="R35" s="4">
        <v>0</v>
      </c>
      <c r="S35" s="6">
        <v>77281.666666666672</v>
      </c>
    </row>
    <row r="36" spans="3:19" ht="13.5" thickBot="1" x14ac:dyDescent="0.25">
      <c r="C36" s="3">
        <v>2018</v>
      </c>
      <c r="D36" s="8">
        <v>803090.33333333337</v>
      </c>
      <c r="E36" s="8">
        <v>86809.666666666672</v>
      </c>
      <c r="F36" s="8">
        <v>4971</v>
      </c>
      <c r="G36" s="8">
        <v>3260.4166666666665</v>
      </c>
      <c r="H36" s="8">
        <v>2195</v>
      </c>
      <c r="I36" s="8">
        <v>3</v>
      </c>
      <c r="J36" s="6">
        <v>900329.41666666663</v>
      </c>
      <c r="L36" s="3">
        <v>2018</v>
      </c>
      <c r="M36" s="8">
        <v>63756.666666666664</v>
      </c>
      <c r="N36" s="8">
        <v>8902.5</v>
      </c>
      <c r="O36" s="8">
        <v>612</v>
      </c>
      <c r="P36" s="8">
        <v>5010.416666666667</v>
      </c>
      <c r="Q36" s="8">
        <v>116</v>
      </c>
      <c r="R36" s="4">
        <v>0</v>
      </c>
      <c r="S36" s="6">
        <v>78397.583333333328</v>
      </c>
    </row>
    <row r="37" spans="3:19" ht="13.5" thickBot="1" x14ac:dyDescent="0.25">
      <c r="C37" s="3">
        <v>2019</v>
      </c>
      <c r="D37" s="8">
        <v>815347.16666666663</v>
      </c>
      <c r="E37" s="8">
        <v>88101.5</v>
      </c>
      <c r="F37" s="8">
        <v>4971</v>
      </c>
      <c r="G37" s="8">
        <v>3323.9166666666665</v>
      </c>
      <c r="H37" s="8">
        <v>2195</v>
      </c>
      <c r="I37" s="8">
        <v>3</v>
      </c>
      <c r="J37" s="6">
        <v>913941.58333333326</v>
      </c>
      <c r="L37" s="3">
        <v>2019</v>
      </c>
      <c r="M37" s="8">
        <v>64739</v>
      </c>
      <c r="N37" s="8">
        <v>9038.0833333333339</v>
      </c>
      <c r="O37" s="8">
        <v>612</v>
      </c>
      <c r="P37" s="8">
        <v>5039.25</v>
      </c>
      <c r="Q37" s="8">
        <v>116</v>
      </c>
      <c r="R37" s="4">
        <v>0</v>
      </c>
      <c r="S37" s="6">
        <v>79544.333333333328</v>
      </c>
    </row>
    <row r="38" spans="3:19" ht="13.5" thickBot="1" x14ac:dyDescent="0.25">
      <c r="C38" s="3">
        <v>2020</v>
      </c>
      <c r="D38" s="8">
        <v>827667.5</v>
      </c>
      <c r="E38" s="8">
        <v>89404</v>
      </c>
      <c r="F38" s="8">
        <v>4971</v>
      </c>
      <c r="G38" s="8">
        <v>3387.25</v>
      </c>
      <c r="H38" s="8">
        <v>2195</v>
      </c>
      <c r="I38" s="8">
        <v>3</v>
      </c>
      <c r="J38" s="6">
        <v>927627.75</v>
      </c>
      <c r="L38" s="3">
        <v>2020</v>
      </c>
      <c r="M38" s="8">
        <v>65733.25</v>
      </c>
      <c r="N38" s="8">
        <v>9171.75</v>
      </c>
      <c r="O38" s="8">
        <v>612</v>
      </c>
      <c r="P38" s="8">
        <v>5068.25</v>
      </c>
      <c r="Q38" s="8">
        <v>116</v>
      </c>
      <c r="R38" s="4">
        <v>0</v>
      </c>
      <c r="S38" s="6">
        <v>80701.25</v>
      </c>
    </row>
    <row r="39" spans="3:19" ht="13.5" thickBot="1" x14ac:dyDescent="0.25">
      <c r="C39" s="3">
        <v>2021</v>
      </c>
      <c r="D39" s="8">
        <v>840020.33333333337</v>
      </c>
      <c r="E39" s="8">
        <v>90713.833333333328</v>
      </c>
      <c r="F39" s="8">
        <v>4971</v>
      </c>
      <c r="G39" s="8">
        <v>3451</v>
      </c>
      <c r="H39" s="8">
        <v>2195</v>
      </c>
      <c r="I39" s="8">
        <v>3</v>
      </c>
      <c r="J39" s="6">
        <v>941354.16666666674</v>
      </c>
      <c r="L39" s="3">
        <v>2021</v>
      </c>
      <c r="M39" s="8">
        <v>66746.666666666672</v>
      </c>
      <c r="N39" s="8">
        <v>9304.3333333333339</v>
      </c>
      <c r="O39" s="8">
        <v>612</v>
      </c>
      <c r="P39" s="8">
        <v>5097.5</v>
      </c>
      <c r="Q39" s="8">
        <v>116</v>
      </c>
      <c r="R39" s="4">
        <v>0</v>
      </c>
      <c r="S39" s="6">
        <v>81876.5</v>
      </c>
    </row>
    <row r="40" spans="3:19" ht="13.5" thickBot="1" x14ac:dyDescent="0.25">
      <c r="C40" s="3">
        <v>2022</v>
      </c>
      <c r="D40" s="8">
        <v>852405</v>
      </c>
      <c r="E40" s="8">
        <v>92030.166666666672</v>
      </c>
      <c r="F40" s="8">
        <v>4971</v>
      </c>
      <c r="G40" s="8">
        <v>3514.25</v>
      </c>
      <c r="H40" s="8">
        <v>2195</v>
      </c>
      <c r="I40" s="8">
        <v>3</v>
      </c>
      <c r="J40" s="6">
        <v>955118.41666666663</v>
      </c>
      <c r="L40" s="3">
        <v>2022</v>
      </c>
      <c r="M40" s="8">
        <v>67779.25</v>
      </c>
      <c r="N40" s="8">
        <v>9435.5833333333339</v>
      </c>
      <c r="O40" s="8">
        <v>612</v>
      </c>
      <c r="P40" s="8">
        <v>5126.583333333333</v>
      </c>
      <c r="Q40" s="8">
        <v>116</v>
      </c>
      <c r="R40" s="4">
        <v>0</v>
      </c>
      <c r="S40" s="6">
        <v>83069.416666666657</v>
      </c>
    </row>
    <row r="41" spans="3:19" ht="13.5" thickBot="1" x14ac:dyDescent="0.25">
      <c r="C41" s="3">
        <v>2023</v>
      </c>
      <c r="D41" s="8">
        <v>864823.33333333337</v>
      </c>
      <c r="E41" s="8">
        <v>93352.75</v>
      </c>
      <c r="F41" s="8">
        <v>4971</v>
      </c>
      <c r="G41" s="8">
        <v>3577.75</v>
      </c>
      <c r="H41" s="8">
        <v>2195</v>
      </c>
      <c r="I41" s="8">
        <v>3</v>
      </c>
      <c r="J41" s="6">
        <v>968922.83333333337</v>
      </c>
      <c r="L41" s="3">
        <v>2023</v>
      </c>
      <c r="M41" s="8">
        <v>68829.5</v>
      </c>
      <c r="N41" s="8">
        <v>9565.4166666666661</v>
      </c>
      <c r="O41" s="8">
        <v>612</v>
      </c>
      <c r="P41" s="8">
        <v>5155.833333333333</v>
      </c>
      <c r="Q41" s="8">
        <v>116</v>
      </c>
      <c r="R41" s="4">
        <v>0</v>
      </c>
      <c r="S41" s="6">
        <v>84278.75</v>
      </c>
    </row>
    <row r="42" spans="3:19" ht="13.5" thickBot="1" x14ac:dyDescent="0.25">
      <c r="C42" s="3">
        <v>2024</v>
      </c>
      <c r="D42" s="8">
        <v>877278.25</v>
      </c>
      <c r="E42" s="8">
        <v>94681.5</v>
      </c>
      <c r="F42" s="8">
        <v>4971</v>
      </c>
      <c r="G42" s="8">
        <v>3641.0833333333335</v>
      </c>
      <c r="H42" s="8">
        <v>2195</v>
      </c>
      <c r="I42" s="8">
        <v>3</v>
      </c>
      <c r="J42" s="6">
        <v>982769.83333333337</v>
      </c>
      <c r="L42" s="3">
        <v>2024</v>
      </c>
      <c r="M42" s="8">
        <v>69878.416666666672</v>
      </c>
      <c r="N42" s="8">
        <v>9693.5833333333339</v>
      </c>
      <c r="O42" s="8">
        <v>612</v>
      </c>
      <c r="P42" s="8">
        <v>5185</v>
      </c>
      <c r="Q42" s="8">
        <v>116</v>
      </c>
      <c r="R42" s="4">
        <v>0</v>
      </c>
      <c r="S42" s="6">
        <v>85485</v>
      </c>
    </row>
    <row r="43" spans="3:19" ht="13.5" thickBot="1" x14ac:dyDescent="0.25">
      <c r="C43" s="3">
        <v>2025</v>
      </c>
      <c r="D43" s="8">
        <v>889772</v>
      </c>
      <c r="E43" s="8">
        <v>96016.333333333328</v>
      </c>
      <c r="F43" s="8">
        <v>4971</v>
      </c>
      <c r="G43" s="8">
        <v>3704.5833333333335</v>
      </c>
      <c r="H43" s="8">
        <v>2195</v>
      </c>
      <c r="I43" s="8">
        <v>3</v>
      </c>
      <c r="J43" s="6">
        <v>996661.91666666674</v>
      </c>
      <c r="L43" s="3">
        <v>2025</v>
      </c>
      <c r="M43" s="8">
        <v>70914.916666666672</v>
      </c>
      <c r="N43" s="8">
        <v>9819.8333333333339</v>
      </c>
      <c r="O43" s="8">
        <v>612</v>
      </c>
      <c r="P43" s="8">
        <v>5214.083333333333</v>
      </c>
      <c r="Q43" s="8">
        <v>116</v>
      </c>
      <c r="R43" s="4">
        <v>0</v>
      </c>
      <c r="S43" s="6">
        <v>86676.833333333328</v>
      </c>
    </row>
    <row r="44" spans="3:19" ht="13.5" thickBot="1" x14ac:dyDescent="0.25">
      <c r="C44" s="3">
        <v>2026</v>
      </c>
      <c r="D44" s="8">
        <v>902310.41666666663</v>
      </c>
      <c r="E44" s="8">
        <v>97357.666666666672</v>
      </c>
      <c r="F44" s="8">
        <v>4971</v>
      </c>
      <c r="G44" s="8">
        <v>3768.1666666666665</v>
      </c>
      <c r="H44" s="8">
        <v>2195</v>
      </c>
      <c r="I44" s="8">
        <v>3</v>
      </c>
      <c r="J44" s="6">
        <v>1010605.2499999999</v>
      </c>
      <c r="L44" s="3">
        <v>2026</v>
      </c>
      <c r="M44" s="8">
        <v>71934.416666666672</v>
      </c>
      <c r="N44" s="8">
        <v>9943.8333333333339</v>
      </c>
      <c r="O44" s="8">
        <v>612</v>
      </c>
      <c r="P44" s="8">
        <v>5243.25</v>
      </c>
      <c r="Q44" s="8">
        <v>116</v>
      </c>
      <c r="R44" s="4">
        <v>0</v>
      </c>
      <c r="S44" s="6">
        <v>87849.5</v>
      </c>
    </row>
    <row r="45" spans="3:19" ht="15" thickBot="1" x14ac:dyDescent="0.25">
      <c r="C45" s="18" t="s">
        <v>8</v>
      </c>
      <c r="D45" s="19"/>
      <c r="E45" s="19"/>
      <c r="F45" s="19"/>
      <c r="G45" s="19"/>
      <c r="H45" s="19"/>
      <c r="I45" s="19"/>
      <c r="J45" s="20"/>
      <c r="L45" s="18" t="s">
        <v>8</v>
      </c>
      <c r="M45" s="19"/>
      <c r="N45" s="19"/>
      <c r="O45" s="19"/>
      <c r="P45" s="19"/>
      <c r="Q45" s="19"/>
      <c r="R45" s="19"/>
      <c r="S45" s="20"/>
    </row>
    <row r="46" spans="3:19" ht="13.5" thickBot="1" x14ac:dyDescent="0.25">
      <c r="C46" s="3" t="s">
        <v>45</v>
      </c>
      <c r="D46" s="7">
        <v>1.4734443409497811E-2</v>
      </c>
      <c r="E46" s="7">
        <v>1.447939229749351E-2</v>
      </c>
      <c r="F46" s="7">
        <v>0</v>
      </c>
      <c r="G46" s="7">
        <v>1.8431774964821512E-2</v>
      </c>
      <c r="H46" s="7">
        <v>0</v>
      </c>
      <c r="I46" s="7">
        <v>0</v>
      </c>
      <c r="J46" s="7">
        <v>1.4610921572115299E-2</v>
      </c>
      <c r="L46" s="3" t="s">
        <v>45</v>
      </c>
      <c r="M46" s="7">
        <v>1.5195639294197427E-2</v>
      </c>
      <c r="N46" s="7">
        <v>1.4101215097747533E-2</v>
      </c>
      <c r="O46" s="7">
        <v>0</v>
      </c>
      <c r="P46" s="7">
        <v>5.672630533454015E-3</v>
      </c>
      <c r="Q46" s="7">
        <v>0</v>
      </c>
      <c r="R46" s="7">
        <v>0</v>
      </c>
      <c r="S46" s="7">
        <v>1.4342814757879907E-2</v>
      </c>
    </row>
    <row r="48" spans="3:19" ht="13.5" thickBot="1" x14ac:dyDescent="0.25">
      <c r="L48" s="17"/>
      <c r="M48" s="17"/>
      <c r="N48" s="17"/>
      <c r="O48" s="17"/>
      <c r="P48" s="17"/>
      <c r="Q48" s="17"/>
      <c r="R48" s="17"/>
      <c r="S48" s="17"/>
    </row>
    <row r="49" spans="3:19" ht="15" thickBot="1" x14ac:dyDescent="0.25">
      <c r="C49" s="18" t="s">
        <v>35</v>
      </c>
      <c r="D49" s="19"/>
      <c r="E49" s="19"/>
      <c r="F49" s="19"/>
      <c r="G49" s="19"/>
      <c r="H49" s="19"/>
      <c r="I49" s="19"/>
      <c r="J49" s="20"/>
      <c r="L49" s="17"/>
      <c r="M49" s="17"/>
      <c r="N49" s="17"/>
      <c r="O49" s="17"/>
      <c r="P49" s="17"/>
      <c r="Q49" s="17"/>
      <c r="R49" s="17"/>
      <c r="S49" s="17"/>
    </row>
    <row r="50" spans="3:19" ht="13.5" thickBot="1" x14ac:dyDescent="0.25">
      <c r="C50" s="3" t="s">
        <v>0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4" t="s">
        <v>11</v>
      </c>
      <c r="J50" s="5" t="s">
        <v>1</v>
      </c>
      <c r="L50" s="17"/>
      <c r="M50" s="17"/>
      <c r="N50" s="17"/>
      <c r="O50" s="17"/>
      <c r="P50" s="17"/>
      <c r="Q50" s="17"/>
      <c r="R50" s="17"/>
      <c r="S50" s="17"/>
    </row>
    <row r="51" spans="3:19" ht="13.5" thickBot="1" x14ac:dyDescent="0.25">
      <c r="C51" s="3">
        <v>2017</v>
      </c>
      <c r="D51" s="8">
        <v>1613982.25</v>
      </c>
      <c r="E51" s="8">
        <v>206341.91666666663</v>
      </c>
      <c r="F51" s="8">
        <v>9797.3333333333321</v>
      </c>
      <c r="G51" s="8">
        <v>23569.666666666664</v>
      </c>
      <c r="H51" s="8">
        <v>3479.5</v>
      </c>
      <c r="I51" s="8">
        <v>3</v>
      </c>
      <c r="J51" s="6">
        <v>1857173.6666666667</v>
      </c>
      <c r="L51" s="17"/>
      <c r="M51" s="17"/>
      <c r="N51" s="17"/>
      <c r="O51" s="17"/>
      <c r="P51" s="17"/>
      <c r="Q51" s="17"/>
      <c r="R51" s="17"/>
      <c r="S51" s="17"/>
    </row>
    <row r="52" spans="3:19" ht="13.5" thickBot="1" x14ac:dyDescent="0.25">
      <c r="C52" s="3">
        <v>2018</v>
      </c>
      <c r="D52" s="8">
        <v>1630947.5000000002</v>
      </c>
      <c r="E52" s="8">
        <v>208169.33333333334</v>
      </c>
      <c r="F52" s="8">
        <v>9790.8333333333339</v>
      </c>
      <c r="G52" s="8">
        <v>23618.916666666668</v>
      </c>
      <c r="H52" s="8">
        <v>3478.3333333333335</v>
      </c>
      <c r="I52" s="8">
        <v>3</v>
      </c>
      <c r="J52" s="6">
        <v>1876007.9166666665</v>
      </c>
      <c r="L52" s="17"/>
      <c r="M52" s="17"/>
      <c r="N52" s="17"/>
      <c r="O52" s="17"/>
      <c r="P52" s="17"/>
      <c r="Q52" s="17"/>
      <c r="R52" s="17"/>
      <c r="S52" s="17"/>
    </row>
    <row r="53" spans="3:19" ht="13.5" thickBot="1" x14ac:dyDescent="0.25">
      <c r="C53" s="3">
        <v>2019</v>
      </c>
      <c r="D53" s="8">
        <v>1648006.4999999998</v>
      </c>
      <c r="E53" s="8">
        <v>210024.33333333337</v>
      </c>
      <c r="F53" s="8">
        <v>9786.5</v>
      </c>
      <c r="G53" s="8">
        <v>23669.083333333332</v>
      </c>
      <c r="H53" s="8">
        <v>3476.0833333333335</v>
      </c>
      <c r="I53" s="8">
        <v>3</v>
      </c>
      <c r="J53" s="6">
        <v>1894965.5</v>
      </c>
      <c r="L53" s="17"/>
      <c r="M53" s="17"/>
      <c r="N53" s="17"/>
      <c r="O53" s="17"/>
      <c r="P53" s="17"/>
      <c r="Q53" s="17"/>
      <c r="R53" s="17"/>
      <c r="S53" s="17"/>
    </row>
    <row r="54" spans="3:19" ht="13.5" thickBot="1" x14ac:dyDescent="0.25">
      <c r="C54" s="3">
        <v>2020</v>
      </c>
      <c r="D54" s="8">
        <v>1665089.8333333335</v>
      </c>
      <c r="E54" s="8">
        <v>211882.41666666666</v>
      </c>
      <c r="F54" s="8">
        <v>9783.3333333333339</v>
      </c>
      <c r="G54" s="8">
        <v>23718.999999999996</v>
      </c>
      <c r="H54" s="8">
        <v>3473.5</v>
      </c>
      <c r="I54" s="8">
        <v>3</v>
      </c>
      <c r="J54" s="6">
        <v>1913951.0833333335</v>
      </c>
      <c r="L54" s="17"/>
      <c r="M54" s="17"/>
      <c r="N54" s="17"/>
      <c r="O54" s="17"/>
      <c r="P54" s="17"/>
      <c r="Q54" s="17"/>
      <c r="R54" s="17"/>
      <c r="S54" s="17"/>
    </row>
    <row r="55" spans="3:19" ht="13.5" thickBot="1" x14ac:dyDescent="0.25">
      <c r="C55" s="3">
        <v>2021</v>
      </c>
      <c r="D55" s="8">
        <v>1682215.166666667</v>
      </c>
      <c r="E55" s="8">
        <v>213740.25</v>
      </c>
      <c r="F55" s="8">
        <v>9780.5</v>
      </c>
      <c r="G55" s="8">
        <v>23770.083333333332</v>
      </c>
      <c r="H55" s="8">
        <v>3471.6666666666665</v>
      </c>
      <c r="I55" s="8">
        <v>3</v>
      </c>
      <c r="J55" s="6">
        <v>1932980.6666666667</v>
      </c>
      <c r="L55" s="17"/>
      <c r="M55" s="17"/>
      <c r="N55" s="17"/>
      <c r="O55" s="17"/>
      <c r="P55" s="17"/>
      <c r="Q55" s="17"/>
      <c r="R55" s="17"/>
      <c r="S55" s="17"/>
    </row>
    <row r="56" spans="3:19" ht="13.5" thickBot="1" x14ac:dyDescent="0.25">
      <c r="C56" s="3">
        <v>2022</v>
      </c>
      <c r="D56" s="8">
        <v>1699279.5833333333</v>
      </c>
      <c r="E56" s="8">
        <v>215589.83333333334</v>
      </c>
      <c r="F56" s="8">
        <v>9778.4166666666661</v>
      </c>
      <c r="G56" s="8">
        <v>23820.083333333328</v>
      </c>
      <c r="H56" s="8">
        <v>3469.75</v>
      </c>
      <c r="I56" s="8">
        <v>3</v>
      </c>
      <c r="J56" s="6">
        <v>1951940.666666667</v>
      </c>
      <c r="L56" s="17"/>
      <c r="M56" s="17"/>
      <c r="N56" s="17"/>
      <c r="O56" s="17"/>
      <c r="P56" s="17"/>
      <c r="Q56" s="17"/>
      <c r="R56" s="17"/>
      <c r="S56" s="17"/>
    </row>
    <row r="57" spans="3:19" ht="13.5" thickBot="1" x14ac:dyDescent="0.25">
      <c r="C57" s="3">
        <v>2023</v>
      </c>
      <c r="D57" s="8">
        <v>1716231.2500000002</v>
      </c>
      <c r="E57" s="8">
        <v>217426.66666666666</v>
      </c>
      <c r="F57" s="8">
        <v>9777.5</v>
      </c>
      <c r="G57" s="8">
        <v>23870.416666666664</v>
      </c>
      <c r="H57" s="8">
        <v>3467.416666666667</v>
      </c>
      <c r="I57" s="8">
        <v>3</v>
      </c>
      <c r="J57" s="6">
        <v>1970776.25</v>
      </c>
      <c r="L57" s="17"/>
      <c r="M57" s="17"/>
      <c r="N57" s="17"/>
      <c r="O57" s="17"/>
      <c r="P57" s="17"/>
      <c r="Q57" s="17"/>
      <c r="R57" s="17"/>
      <c r="S57" s="17"/>
    </row>
    <row r="58" spans="3:19" ht="13.5" thickBot="1" x14ac:dyDescent="0.25">
      <c r="C58" s="3">
        <v>2024</v>
      </c>
      <c r="D58" s="8">
        <v>1733066.2500000002</v>
      </c>
      <c r="E58" s="8">
        <v>219248.25</v>
      </c>
      <c r="F58" s="8">
        <v>9776</v>
      </c>
      <c r="G58" s="8">
        <v>23920.416666666668</v>
      </c>
      <c r="H58" s="8">
        <v>3464.8333333333335</v>
      </c>
      <c r="I58" s="8">
        <v>3</v>
      </c>
      <c r="J58" s="6">
        <v>1989478.7499999998</v>
      </c>
      <c r="L58" s="17"/>
      <c r="M58" s="17"/>
      <c r="N58" s="17"/>
      <c r="O58" s="17"/>
      <c r="P58" s="17"/>
      <c r="Q58" s="17"/>
      <c r="R58" s="17"/>
      <c r="S58" s="17"/>
    </row>
    <row r="59" spans="3:19" ht="13.5" thickBot="1" x14ac:dyDescent="0.25">
      <c r="C59" s="3">
        <v>2025</v>
      </c>
      <c r="D59" s="8">
        <v>1749797.5833333335</v>
      </c>
      <c r="E59" s="8">
        <v>221053.58333333334</v>
      </c>
      <c r="F59" s="8">
        <v>9774.5833333333321</v>
      </c>
      <c r="G59" s="8">
        <v>23970.333333333332</v>
      </c>
      <c r="H59" s="8">
        <v>3462.8333333333335</v>
      </c>
      <c r="I59" s="8">
        <v>3</v>
      </c>
      <c r="J59" s="6">
        <v>2008061.9166666665</v>
      </c>
      <c r="L59" s="17"/>
      <c r="M59" s="17"/>
      <c r="N59" s="17"/>
      <c r="O59" s="17"/>
      <c r="P59" s="17"/>
      <c r="Q59" s="17"/>
      <c r="R59" s="17"/>
      <c r="S59" s="17"/>
    </row>
    <row r="60" spans="3:19" ht="13.5" thickBot="1" x14ac:dyDescent="0.25">
      <c r="C60" s="3">
        <v>2026</v>
      </c>
      <c r="D60" s="8">
        <v>1766446</v>
      </c>
      <c r="E60" s="8">
        <v>222847.83333333334</v>
      </c>
      <c r="F60" s="8">
        <v>9774</v>
      </c>
      <c r="G60" s="8">
        <v>24020.333333333336</v>
      </c>
      <c r="H60" s="8">
        <v>3460.8333333333335</v>
      </c>
      <c r="I60" s="8">
        <v>3</v>
      </c>
      <c r="J60" s="6">
        <v>2026551.9999999998</v>
      </c>
      <c r="L60" s="17"/>
      <c r="M60" s="17"/>
      <c r="N60" s="17"/>
      <c r="O60" s="17"/>
      <c r="P60" s="17"/>
      <c r="Q60" s="17"/>
      <c r="R60" s="17"/>
      <c r="S60" s="17"/>
    </row>
    <row r="61" spans="3:19" ht="15" thickBot="1" x14ac:dyDescent="0.25">
      <c r="C61" s="18" t="s">
        <v>8</v>
      </c>
      <c r="D61" s="19"/>
      <c r="E61" s="19"/>
      <c r="F61" s="19"/>
      <c r="G61" s="19"/>
      <c r="H61" s="19"/>
      <c r="I61" s="19"/>
      <c r="J61" s="20"/>
      <c r="L61" s="17"/>
      <c r="M61" s="17"/>
      <c r="N61" s="17"/>
      <c r="O61" s="17"/>
      <c r="P61" s="17"/>
      <c r="Q61" s="17"/>
      <c r="R61" s="17"/>
      <c r="S61" s="17"/>
    </row>
    <row r="62" spans="3:19" ht="13.5" thickBot="1" x14ac:dyDescent="0.25">
      <c r="C62" s="3" t="s">
        <v>45</v>
      </c>
      <c r="D62" s="7">
        <v>1.0079913068930191E-2</v>
      </c>
      <c r="E62" s="7">
        <v>8.5871705060334147E-3</v>
      </c>
      <c r="F62" s="7">
        <v>-2.6490279113544624E-4</v>
      </c>
      <c r="G62" s="7">
        <v>2.1066736256309948E-3</v>
      </c>
      <c r="H62" s="7">
        <v>-5.9751002509089712E-4</v>
      </c>
      <c r="I62" s="7">
        <v>0</v>
      </c>
      <c r="J62" s="7">
        <v>9.7449568271330556E-3</v>
      </c>
    </row>
    <row r="63" spans="3:19" x14ac:dyDescent="0.2">
      <c r="C63" s="10"/>
    </row>
    <row r="64" spans="3:19" ht="13.5" thickBot="1" x14ac:dyDescent="0.25"/>
    <row r="65" spans="3:19" ht="15" thickBot="1" x14ac:dyDescent="0.25">
      <c r="C65" s="18" t="s">
        <v>43</v>
      </c>
      <c r="D65" s="19"/>
      <c r="E65" s="19"/>
      <c r="F65" s="19"/>
      <c r="G65" s="19"/>
      <c r="H65" s="19"/>
      <c r="I65" s="19"/>
      <c r="J65" s="20"/>
      <c r="L65" s="18" t="s">
        <v>44</v>
      </c>
      <c r="M65" s="19"/>
      <c r="N65" s="19"/>
      <c r="O65" s="19"/>
      <c r="P65" s="19"/>
      <c r="Q65" s="19"/>
      <c r="R65" s="19"/>
      <c r="S65" s="20"/>
    </row>
    <row r="66" spans="3:19" ht="13.5" thickBot="1" x14ac:dyDescent="0.25">
      <c r="C66" s="3" t="s">
        <v>0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4" t="s">
        <v>11</v>
      </c>
      <c r="J66" s="5" t="s">
        <v>1</v>
      </c>
      <c r="L66" s="3" t="s">
        <v>0</v>
      </c>
      <c r="M66" s="4" t="s">
        <v>2</v>
      </c>
      <c r="N66" s="4" t="s">
        <v>3</v>
      </c>
      <c r="O66" s="4" t="s">
        <v>4</v>
      </c>
      <c r="P66" s="4" t="s">
        <v>5</v>
      </c>
      <c r="Q66" s="4" t="s">
        <v>6</v>
      </c>
      <c r="R66" s="4" t="s">
        <v>11</v>
      </c>
      <c r="S66" s="5" t="s">
        <v>1</v>
      </c>
    </row>
    <row r="67" spans="3:19" ht="13.5" thickBot="1" x14ac:dyDescent="0.25">
      <c r="C67" s="3">
        <v>2017</v>
      </c>
      <c r="D67" s="8">
        <v>969243.58333333337</v>
      </c>
      <c r="E67" s="8">
        <v>117218.66666666667</v>
      </c>
      <c r="F67" s="8">
        <v>7628.666666666667</v>
      </c>
      <c r="G67" s="8">
        <v>8940.0833333333339</v>
      </c>
      <c r="H67" s="8">
        <v>2638.3333333333335</v>
      </c>
      <c r="I67" s="8">
        <v>3</v>
      </c>
      <c r="J67" s="6">
        <v>1105672.3333333333</v>
      </c>
      <c r="L67" s="3">
        <v>2017</v>
      </c>
      <c r="M67" s="8">
        <v>644738.66666666674</v>
      </c>
      <c r="N67" s="8">
        <v>89123.25</v>
      </c>
      <c r="O67" s="8">
        <v>2168.666666666667</v>
      </c>
      <c r="P67" s="8">
        <v>14629.583333333332</v>
      </c>
      <c r="Q67" s="8">
        <v>841.16666666666663</v>
      </c>
      <c r="R67" s="8">
        <v>0</v>
      </c>
      <c r="S67" s="6">
        <v>751501.33333333337</v>
      </c>
    </row>
    <row r="68" spans="3:19" ht="13.5" thickBot="1" x14ac:dyDescent="0.25">
      <c r="C68" s="3">
        <v>2018</v>
      </c>
      <c r="D68" s="8">
        <v>983054.41666666663</v>
      </c>
      <c r="E68" s="8">
        <v>118685.08333333334</v>
      </c>
      <c r="F68" s="8">
        <v>7628</v>
      </c>
      <c r="G68" s="8">
        <v>9043.0833333333339</v>
      </c>
      <c r="H68" s="8">
        <v>2636.3333333333335</v>
      </c>
      <c r="I68" s="8">
        <v>3</v>
      </c>
      <c r="J68" s="6">
        <v>1121049.9166666665</v>
      </c>
      <c r="L68" s="3">
        <v>2018</v>
      </c>
      <c r="M68" s="8">
        <v>647893.08333333326</v>
      </c>
      <c r="N68" s="8">
        <v>89484.25</v>
      </c>
      <c r="O68" s="8">
        <v>2162.8333333333335</v>
      </c>
      <c r="P68" s="8">
        <v>14575.833333333334</v>
      </c>
      <c r="Q68" s="8">
        <v>842</v>
      </c>
      <c r="R68" s="8">
        <v>0</v>
      </c>
      <c r="S68" s="6">
        <v>754958</v>
      </c>
    </row>
    <row r="69" spans="3:19" ht="13.5" thickBot="1" x14ac:dyDescent="0.25">
      <c r="C69" s="3">
        <v>2019</v>
      </c>
      <c r="D69" s="8">
        <v>997011.25</v>
      </c>
      <c r="E69" s="8">
        <v>120172.66666666666</v>
      </c>
      <c r="F69" s="8">
        <v>7628</v>
      </c>
      <c r="G69" s="8">
        <v>9147.5</v>
      </c>
      <c r="H69" s="8">
        <v>2634.3333333333335</v>
      </c>
      <c r="I69" s="8">
        <v>3</v>
      </c>
      <c r="J69" s="6">
        <v>1136596.75</v>
      </c>
      <c r="L69" s="3">
        <v>2019</v>
      </c>
      <c r="M69" s="8">
        <v>650995.25</v>
      </c>
      <c r="N69" s="8">
        <v>89851.666666666672</v>
      </c>
      <c r="O69" s="8">
        <v>2158.5</v>
      </c>
      <c r="P69" s="8">
        <v>14521.583333333332</v>
      </c>
      <c r="Q69" s="8">
        <v>841.75</v>
      </c>
      <c r="R69" s="8">
        <v>0</v>
      </c>
      <c r="S69" s="6">
        <v>758368.75</v>
      </c>
    </row>
    <row r="70" spans="3:19" ht="13.5" thickBot="1" x14ac:dyDescent="0.25">
      <c r="C70" s="3">
        <v>2020</v>
      </c>
      <c r="D70" s="8">
        <v>1011007</v>
      </c>
      <c r="E70" s="8">
        <v>121668.33333333333</v>
      </c>
      <c r="F70" s="8">
        <v>7627.833333333333</v>
      </c>
      <c r="G70" s="8">
        <v>9251.5833333333339</v>
      </c>
      <c r="H70" s="8">
        <v>2632.5</v>
      </c>
      <c r="I70" s="8">
        <v>3</v>
      </c>
      <c r="J70" s="6">
        <v>1152190.2499999998</v>
      </c>
      <c r="L70" s="3">
        <v>2020</v>
      </c>
      <c r="M70" s="8">
        <v>654082.83333333337</v>
      </c>
      <c r="N70" s="8">
        <v>90214.083333333328</v>
      </c>
      <c r="O70" s="8">
        <v>2155.5</v>
      </c>
      <c r="P70" s="8">
        <v>14467.416666666668</v>
      </c>
      <c r="Q70" s="8">
        <v>841</v>
      </c>
      <c r="R70" s="8">
        <v>0</v>
      </c>
      <c r="S70" s="6">
        <v>761760.83333333337</v>
      </c>
    </row>
    <row r="71" spans="3:19" ht="13.5" thickBot="1" x14ac:dyDescent="0.25">
      <c r="C71" s="3">
        <v>2021</v>
      </c>
      <c r="D71" s="8">
        <v>1025035.6666666666</v>
      </c>
      <c r="E71" s="8">
        <v>123170.83333333333</v>
      </c>
      <c r="F71" s="8">
        <v>7627</v>
      </c>
      <c r="G71" s="8">
        <v>9356.3333333333339</v>
      </c>
      <c r="H71" s="8">
        <v>2630.6666666666665</v>
      </c>
      <c r="I71" s="8">
        <v>3</v>
      </c>
      <c r="J71" s="6">
        <v>1167823.5</v>
      </c>
      <c r="L71" s="3">
        <v>2021</v>
      </c>
      <c r="M71" s="8">
        <v>657179.5</v>
      </c>
      <c r="N71" s="8">
        <v>90569.416666666657</v>
      </c>
      <c r="O71" s="8">
        <v>2153.5</v>
      </c>
      <c r="P71" s="8">
        <v>14413.75</v>
      </c>
      <c r="Q71" s="8">
        <v>841</v>
      </c>
      <c r="R71" s="8">
        <v>0</v>
      </c>
      <c r="S71" s="6">
        <v>765157.16666666663</v>
      </c>
    </row>
    <row r="72" spans="3:19" ht="13.5" thickBot="1" x14ac:dyDescent="0.25">
      <c r="C72" s="3">
        <v>2022</v>
      </c>
      <c r="D72" s="8">
        <v>1039099.3333333334</v>
      </c>
      <c r="E72" s="8">
        <v>124678</v>
      </c>
      <c r="F72" s="8">
        <v>7627</v>
      </c>
      <c r="G72" s="8">
        <v>9459.9166666666661</v>
      </c>
      <c r="H72" s="8">
        <v>2628.75</v>
      </c>
      <c r="I72" s="8">
        <v>3</v>
      </c>
      <c r="J72" s="6">
        <v>1183496.0000000002</v>
      </c>
      <c r="L72" s="3">
        <v>2022</v>
      </c>
      <c r="M72" s="8">
        <v>660180.24999999988</v>
      </c>
      <c r="N72" s="8">
        <v>90911.833333333328</v>
      </c>
      <c r="O72" s="8">
        <v>2151.4166666666665</v>
      </c>
      <c r="P72" s="8">
        <v>14360.166666666666</v>
      </c>
      <c r="Q72" s="8">
        <v>841</v>
      </c>
      <c r="R72" s="8">
        <v>0</v>
      </c>
      <c r="S72" s="6">
        <v>768444.66666666651</v>
      </c>
    </row>
    <row r="73" spans="3:19" ht="13.5" thickBot="1" x14ac:dyDescent="0.25">
      <c r="C73" s="3">
        <v>2023</v>
      </c>
      <c r="D73" s="8">
        <v>1053197.75</v>
      </c>
      <c r="E73" s="8">
        <v>126188.91666666667</v>
      </c>
      <c r="F73" s="8">
        <v>7627</v>
      </c>
      <c r="G73" s="8">
        <v>9563.9999999999982</v>
      </c>
      <c r="H73" s="8">
        <v>2626.8333333333335</v>
      </c>
      <c r="I73" s="8">
        <v>3</v>
      </c>
      <c r="J73" s="6">
        <v>1199207.5</v>
      </c>
      <c r="L73" s="3">
        <v>2023</v>
      </c>
      <c r="M73" s="8">
        <v>663033.5</v>
      </c>
      <c r="N73" s="8">
        <v>91237.75</v>
      </c>
      <c r="O73" s="8">
        <v>2150.5</v>
      </c>
      <c r="P73" s="8">
        <v>14306.416666666668</v>
      </c>
      <c r="Q73" s="8">
        <v>840.58333333333337</v>
      </c>
      <c r="R73" s="8">
        <v>0</v>
      </c>
      <c r="S73" s="6">
        <v>771568.75</v>
      </c>
    </row>
    <row r="74" spans="3:19" ht="13.5" thickBot="1" x14ac:dyDescent="0.25">
      <c r="C74" s="3">
        <v>2024</v>
      </c>
      <c r="D74" s="8">
        <v>1067317.0833333333</v>
      </c>
      <c r="E74" s="8">
        <v>127702</v>
      </c>
      <c r="F74" s="8">
        <v>7626</v>
      </c>
      <c r="G74" s="8">
        <v>9667.75</v>
      </c>
      <c r="H74" s="8">
        <v>2624.8333333333335</v>
      </c>
      <c r="I74" s="8">
        <v>3</v>
      </c>
      <c r="J74" s="6">
        <v>1214940.6666666665</v>
      </c>
      <c r="L74" s="3">
        <v>2024</v>
      </c>
      <c r="M74" s="8">
        <v>665749.16666666674</v>
      </c>
      <c r="N74" s="8">
        <v>91546.249999999985</v>
      </c>
      <c r="O74" s="8">
        <v>2150</v>
      </c>
      <c r="P74" s="8">
        <v>14252.666666666666</v>
      </c>
      <c r="Q74" s="8">
        <v>840</v>
      </c>
      <c r="R74" s="8">
        <v>0</v>
      </c>
      <c r="S74" s="6">
        <v>774538.08333333337</v>
      </c>
    </row>
    <row r="75" spans="3:19" ht="13.5" thickBot="1" x14ac:dyDescent="0.25">
      <c r="C75" s="3">
        <v>2025</v>
      </c>
      <c r="D75" s="8">
        <v>1081448.5833333333</v>
      </c>
      <c r="E75" s="8">
        <v>129216.24999999999</v>
      </c>
      <c r="F75" s="8">
        <v>7626</v>
      </c>
      <c r="G75" s="8">
        <v>9771.4166666666661</v>
      </c>
      <c r="H75" s="8">
        <v>2622.8333333333335</v>
      </c>
      <c r="I75" s="8">
        <v>3</v>
      </c>
      <c r="J75" s="6">
        <v>1230688.0833333333</v>
      </c>
      <c r="L75" s="3">
        <v>2025</v>
      </c>
      <c r="M75" s="8">
        <v>668349</v>
      </c>
      <c r="N75" s="8">
        <v>91837.333333333328</v>
      </c>
      <c r="O75" s="8">
        <v>2148.5833333333335</v>
      </c>
      <c r="P75" s="8">
        <v>14198.916666666668</v>
      </c>
      <c r="Q75" s="8">
        <v>840</v>
      </c>
      <c r="R75" s="8">
        <v>0</v>
      </c>
      <c r="S75" s="6">
        <v>777373.83333333337</v>
      </c>
    </row>
    <row r="76" spans="3:19" ht="13.5" thickBot="1" x14ac:dyDescent="0.25">
      <c r="C76" s="3">
        <v>2026</v>
      </c>
      <c r="D76" s="8">
        <v>1095602.5</v>
      </c>
      <c r="E76" s="8">
        <v>130733.66666666667</v>
      </c>
      <c r="F76" s="8">
        <v>7626</v>
      </c>
      <c r="G76" s="8">
        <v>9875.3333333333321</v>
      </c>
      <c r="H76" s="8">
        <v>2620.8333333333335</v>
      </c>
      <c r="I76" s="8">
        <v>3</v>
      </c>
      <c r="J76" s="6">
        <v>1246461.3333333333</v>
      </c>
      <c r="L76" s="3">
        <v>2026</v>
      </c>
      <c r="M76" s="8">
        <v>670843.5</v>
      </c>
      <c r="N76" s="8">
        <v>92114.166666666672</v>
      </c>
      <c r="O76" s="8">
        <v>2148</v>
      </c>
      <c r="P76" s="8">
        <v>14145</v>
      </c>
      <c r="Q76" s="8">
        <v>840</v>
      </c>
      <c r="R76" s="8">
        <v>0</v>
      </c>
      <c r="S76" s="6">
        <v>780090.66666666663</v>
      </c>
    </row>
    <row r="77" spans="3:19" ht="15" thickBot="1" x14ac:dyDescent="0.25">
      <c r="C77" s="18" t="s">
        <v>8</v>
      </c>
      <c r="D77" s="19"/>
      <c r="E77" s="19"/>
      <c r="F77" s="19"/>
      <c r="G77" s="19"/>
      <c r="H77" s="19"/>
      <c r="I77" s="19"/>
      <c r="J77" s="20"/>
      <c r="L77" s="18" t="s">
        <v>8</v>
      </c>
      <c r="M77" s="19"/>
      <c r="N77" s="19"/>
      <c r="O77" s="19"/>
      <c r="P77" s="19"/>
      <c r="Q77" s="19"/>
      <c r="R77" s="19"/>
      <c r="S77" s="20"/>
    </row>
    <row r="78" spans="3:19" ht="13.5" thickBot="1" x14ac:dyDescent="0.25">
      <c r="C78" s="3" t="s">
        <v>45</v>
      </c>
      <c r="D78" s="7">
        <v>1.3709093188271959E-2</v>
      </c>
      <c r="E78" s="7">
        <v>1.2198360267635211E-2</v>
      </c>
      <c r="F78" s="7">
        <v>-3.8845889039018644E-5</v>
      </c>
      <c r="G78" s="7">
        <v>1.1116349721520979E-2</v>
      </c>
      <c r="H78" s="7">
        <v>-7.3917903985287747E-4</v>
      </c>
      <c r="I78" s="7">
        <v>0</v>
      </c>
      <c r="J78" s="7">
        <v>1.3406292149949817E-2</v>
      </c>
      <c r="L78" s="3" t="s">
        <v>45</v>
      </c>
      <c r="M78" s="7">
        <v>4.4198286524288477E-3</v>
      </c>
      <c r="N78" s="7">
        <v>3.6743457568932936E-3</v>
      </c>
      <c r="O78" s="7">
        <v>-1.063363420938046E-3</v>
      </c>
      <c r="P78" s="7">
        <v>-3.7357302417575511E-3</v>
      </c>
      <c r="Q78" s="7">
        <v>-1.5420202907234781E-4</v>
      </c>
      <c r="R78" s="7" t="e">
        <v>#DIV/0!</v>
      </c>
      <c r="S78" s="7">
        <v>4.1571915604865506E-3</v>
      </c>
    </row>
  </sheetData>
  <mergeCells count="18">
    <mergeCell ref="C2:J2"/>
    <mergeCell ref="L2:S2"/>
    <mergeCell ref="C14:J14"/>
    <mergeCell ref="L14:S14"/>
    <mergeCell ref="C18:J18"/>
    <mergeCell ref="C65:J65"/>
    <mergeCell ref="C77:J77"/>
    <mergeCell ref="L65:S65"/>
    <mergeCell ref="L77:S77"/>
    <mergeCell ref="L18:S18"/>
    <mergeCell ref="C49:J49"/>
    <mergeCell ref="C61:J61"/>
    <mergeCell ref="C33:J33"/>
    <mergeCell ref="L33:S33"/>
    <mergeCell ref="C45:J45"/>
    <mergeCell ref="L45:S45"/>
    <mergeCell ref="C30:J30"/>
    <mergeCell ref="L30:S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9"/>
  <sheetViews>
    <sheetView tabSelected="1" topLeftCell="B1" workbookViewId="0">
      <selection activeCell="D14" sqref="D14"/>
    </sheetView>
  </sheetViews>
  <sheetFormatPr defaultRowHeight="12.75" x14ac:dyDescent="0.2"/>
  <cols>
    <col min="3" max="8" width="10.7109375" customWidth="1"/>
    <col min="9" max="9" width="12.85546875" customWidth="1"/>
    <col min="11" max="16" width="10.7109375" customWidth="1"/>
    <col min="17" max="17" width="10.7109375" hidden="1" customWidth="1"/>
  </cols>
  <sheetData>
    <row r="2" spans="3:9" ht="13.5" thickBot="1" x14ac:dyDescent="0.25"/>
    <row r="3" spans="3:9" ht="15" thickBot="1" x14ac:dyDescent="0.25">
      <c r="C3" s="18" t="s">
        <v>36</v>
      </c>
      <c r="D3" s="19"/>
      <c r="E3" s="19"/>
      <c r="F3" s="19"/>
      <c r="G3" s="19"/>
      <c r="H3" s="19"/>
      <c r="I3" s="19"/>
    </row>
    <row r="4" spans="3:9" ht="13.5" thickBot="1" x14ac:dyDescent="0.25"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11</v>
      </c>
    </row>
    <row r="5" spans="3:9" ht="13.5" thickBot="1" x14ac:dyDescent="0.25">
      <c r="C5" s="3">
        <v>2017</v>
      </c>
      <c r="D5" s="8">
        <v>9764.8670081803284</v>
      </c>
      <c r="E5" s="8">
        <v>82258.17405346196</v>
      </c>
      <c r="F5" s="8">
        <v>2001623.7012997705</v>
      </c>
      <c r="G5" s="8">
        <v>59517.828839963906</v>
      </c>
      <c r="H5" s="8">
        <v>41050.895031699962</v>
      </c>
      <c r="I5" s="8">
        <v>93656217.035266668</v>
      </c>
    </row>
    <row r="6" spans="3:9" ht="13.5" thickBot="1" x14ac:dyDescent="0.25">
      <c r="C6" s="3">
        <v>2018</v>
      </c>
      <c r="D6" s="8">
        <v>9604.8530734617343</v>
      </c>
      <c r="E6" s="8">
        <v>82147.910154464698</v>
      </c>
      <c r="F6" s="8">
        <v>1992408.9262610648</v>
      </c>
      <c r="G6" s="8">
        <v>58976.309367703339</v>
      </c>
      <c r="H6" s="8">
        <v>41132.573785701956</v>
      </c>
      <c r="I6" s="8">
        <v>93653142.985133335</v>
      </c>
    </row>
    <row r="7" spans="3:9" ht="13.5" thickBot="1" x14ac:dyDescent="0.25">
      <c r="C7" s="3">
        <v>2019</v>
      </c>
      <c r="D7" s="8">
        <v>9426.9126588689178</v>
      </c>
      <c r="E7" s="8">
        <v>81729.09203840945</v>
      </c>
      <c r="F7" s="8">
        <v>2007180.0944916715</v>
      </c>
      <c r="G7" s="8">
        <v>58360.830554957269</v>
      </c>
      <c r="H7" s="8">
        <v>41193.119395152593</v>
      </c>
      <c r="I7" s="8">
        <v>93653141.510099992</v>
      </c>
    </row>
    <row r="8" spans="3:9" ht="13.5" thickBot="1" x14ac:dyDescent="0.25">
      <c r="C8" s="3">
        <v>2020</v>
      </c>
      <c r="D8" s="8">
        <v>9226.3943109735865</v>
      </c>
      <c r="E8" s="8">
        <v>81336.828413436437</v>
      </c>
      <c r="F8" s="8">
        <v>2023409.3635178367</v>
      </c>
      <c r="G8" s="8">
        <v>57731.889446776557</v>
      </c>
      <c r="H8" s="8">
        <v>41356.405322585284</v>
      </c>
      <c r="I8" s="8">
        <v>93905132.514166653</v>
      </c>
    </row>
    <row r="9" spans="3:9" ht="13.5" thickBot="1" x14ac:dyDescent="0.25">
      <c r="C9" s="3">
        <v>2021</v>
      </c>
      <c r="D9" s="8">
        <v>9042.0789072354582</v>
      </c>
      <c r="E9" s="8">
        <v>80762.755666890051</v>
      </c>
      <c r="F9" s="8">
        <v>2029128.1039968871</v>
      </c>
      <c r="G9" s="8">
        <v>57123.897233575153</v>
      </c>
      <c r="H9" s="8">
        <v>41269.367655208836</v>
      </c>
      <c r="I9" s="8">
        <v>93653141.509433314</v>
      </c>
    </row>
    <row r="10" spans="3:9" ht="13.5" thickBot="1" x14ac:dyDescent="0.25">
      <c r="C10" s="3">
        <v>2022</v>
      </c>
      <c r="D10" s="8">
        <v>8954.9900503801964</v>
      </c>
      <c r="E10" s="8">
        <v>80462.731021686079</v>
      </c>
      <c r="F10" s="8">
        <v>2042101.5564291787</v>
      </c>
      <c r="G10" s="8">
        <v>56574.280661716191</v>
      </c>
      <c r="H10" s="8">
        <v>41295.885448490531</v>
      </c>
      <c r="I10" s="8">
        <v>93653141.509433314</v>
      </c>
    </row>
    <row r="11" spans="3:9" ht="13.5" thickBot="1" x14ac:dyDescent="0.25">
      <c r="C11" s="3">
        <v>2023</v>
      </c>
      <c r="D11" s="8">
        <v>8869.9676516151139</v>
      </c>
      <c r="E11" s="8">
        <v>80236.544537534297</v>
      </c>
      <c r="F11" s="8">
        <v>2062038.7505705575</v>
      </c>
      <c r="G11" s="8">
        <v>55998.469836756536</v>
      </c>
      <c r="H11" s="8">
        <v>41325.469933918139</v>
      </c>
      <c r="I11" s="8">
        <v>93653141.509433314</v>
      </c>
    </row>
    <row r="12" spans="3:9" ht="13.5" thickBot="1" x14ac:dyDescent="0.25">
      <c r="C12" s="3">
        <v>2024</v>
      </c>
      <c r="D12" s="8">
        <v>8835.7898861391059</v>
      </c>
      <c r="E12" s="8">
        <v>80179.063426444511</v>
      </c>
      <c r="F12" s="8">
        <v>2071686.9277129094</v>
      </c>
      <c r="G12" s="8">
        <v>55295.481286332171</v>
      </c>
      <c r="H12" s="8">
        <v>41474.048677762286</v>
      </c>
      <c r="I12" s="8">
        <v>93905132.514166653</v>
      </c>
    </row>
    <row r="13" spans="3:9" ht="13.5" thickBot="1" x14ac:dyDescent="0.25">
      <c r="C13" s="3">
        <v>2025</v>
      </c>
      <c r="D13" s="8">
        <v>8689.8527382641496</v>
      </c>
      <c r="E13" s="8">
        <v>79824.617338421362</v>
      </c>
      <c r="F13" s="8">
        <v>2089342.50220595</v>
      </c>
      <c r="G13" s="8">
        <v>53884.646379819242</v>
      </c>
      <c r="H13" s="8">
        <v>41381.455099042214</v>
      </c>
      <c r="I13" s="8">
        <v>93653141.509433314</v>
      </c>
    </row>
    <row r="14" spans="3:9" ht="13.5" thickBot="1" x14ac:dyDescent="0.25">
      <c r="C14" s="3">
        <v>2026</v>
      </c>
      <c r="D14" s="8">
        <v>8612.4029540852262</v>
      </c>
      <c r="E14" s="8">
        <v>79614.369971886976</v>
      </c>
      <c r="F14" s="8">
        <v>2040502.7049577734</v>
      </c>
      <c r="G14" s="8">
        <v>51783.200029033804</v>
      </c>
      <c r="H14" s="8">
        <v>41405.572651914285</v>
      </c>
      <c r="I14" s="8">
        <v>93653141.509433314</v>
      </c>
    </row>
    <row r="15" spans="3:9" ht="15" thickBot="1" x14ac:dyDescent="0.25">
      <c r="C15" s="18" t="s">
        <v>8</v>
      </c>
      <c r="D15" s="19"/>
      <c r="E15" s="19"/>
      <c r="F15" s="19"/>
      <c r="G15" s="19"/>
      <c r="H15" s="19"/>
      <c r="I15" s="19"/>
    </row>
    <row r="16" spans="3:9" ht="13.5" thickBot="1" x14ac:dyDescent="0.25">
      <c r="C16" s="3" t="s">
        <v>45</v>
      </c>
      <c r="D16" s="7">
        <v>-1.3857266974237836E-2</v>
      </c>
      <c r="E16" s="7">
        <v>-3.6232159721435453E-3</v>
      </c>
      <c r="F16" s="7">
        <v>2.1397860438405747E-3</v>
      </c>
      <c r="G16" s="7">
        <v>-1.5348781331161465E-2</v>
      </c>
      <c r="H16" s="7">
        <v>9.5632785447108404E-4</v>
      </c>
      <c r="I16" s="7">
        <v>-3.6487709086374664E-6</v>
      </c>
    </row>
    <row r="19" spans="3:3" x14ac:dyDescent="0.2">
      <c r="C19" s="10"/>
    </row>
  </sheetData>
  <mergeCells count="2">
    <mergeCell ref="C3:I3"/>
    <mergeCell ref="C15:I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Scenarios</vt:lpstr>
      <vt:lpstr>Customers class and state</vt:lpstr>
      <vt:lpstr>Post DSM by class and state</vt:lpstr>
      <vt:lpstr>2013 IRP Post DSM</vt:lpstr>
      <vt:lpstr>Cust by class and state</vt:lpstr>
      <vt:lpstr>Forecasted Use per Cust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2010-09-28T18:11:24Z</dcterms:created>
  <dcterms:modified xsi:type="dcterms:W3CDTF">2017-04-07T16:25:47Z</dcterms:modified>
</cp:coreProperties>
</file>