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5" yWindow="3360" windowWidth="21840" windowHeight="9060" activeTab="2"/>
  </bookViews>
  <sheets>
    <sheet name="Table I.1 I.2" sheetId="1" r:id="rId1"/>
    <sheet name="Tables I.3-4, and Figs I.2-4 " sheetId="14" r:id="rId2"/>
    <sheet name="NWPP Adj" sheetId="2" r:id="rId3"/>
  </sheets>
  <definedNames>
    <definedName name="_xlnm.Print_Area" localSheetId="2">'NWPP Adj'!$B$1:$J$17</definedName>
    <definedName name="_xlnm.Print_Area" localSheetId="0">'Table I.1 I.2'!$A$1:$J$17</definedName>
    <definedName name="_xlnm.Print_Area" localSheetId="1">'Tables I.3-4, and Figs I.2-4 '!$A$1:$Q$111</definedName>
  </definedNames>
  <calcPr calcId="152511"/>
</workbook>
</file>

<file path=xl/calcChain.xml><?xml version="1.0" encoding="utf-8"?>
<calcChain xmlns="http://schemas.openxmlformats.org/spreadsheetml/2006/main">
  <c r="C23" i="1" l="1"/>
  <c r="C24" i="1"/>
  <c r="C25" i="1"/>
  <c r="C26" i="1"/>
  <c r="C27" i="1"/>
  <c r="C30" i="1"/>
  <c r="C31" i="1"/>
  <c r="C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F31" i="1"/>
  <c r="G22" i="1"/>
  <c r="F22" i="1"/>
  <c r="C21" i="1"/>
  <c r="F21" i="1"/>
  <c r="G21" i="1"/>
  <c r="Q8" i="14" l="1"/>
  <c r="Q9" i="14"/>
  <c r="Q10" i="14"/>
  <c r="Q11" i="14"/>
  <c r="Q12" i="14"/>
  <c r="Q13" i="14"/>
  <c r="Q14" i="14"/>
  <c r="Q15" i="14"/>
  <c r="Q16" i="14"/>
  <c r="O7" i="14"/>
  <c r="P7" i="14"/>
  <c r="Q7" i="14"/>
  <c r="O8" i="14"/>
  <c r="P8" i="14"/>
  <c r="O9" i="14"/>
  <c r="P9" i="14"/>
  <c r="O10" i="14"/>
  <c r="P10" i="14"/>
  <c r="O11" i="14"/>
  <c r="P11" i="14"/>
  <c r="O12" i="14"/>
  <c r="P12" i="14"/>
  <c r="O13" i="14"/>
  <c r="P13" i="14"/>
  <c r="O14" i="14"/>
  <c r="P14" i="14"/>
  <c r="O15" i="14"/>
  <c r="P15" i="14"/>
  <c r="O16" i="14"/>
  <c r="P16" i="14"/>
  <c r="Q6" i="14"/>
  <c r="P6" i="14"/>
  <c r="O6" i="14"/>
  <c r="N7" i="14"/>
  <c r="N8" i="14"/>
  <c r="N9" i="14"/>
  <c r="N10" i="14"/>
  <c r="N11" i="14"/>
  <c r="N12" i="14"/>
  <c r="N13" i="14"/>
  <c r="N14" i="14"/>
  <c r="N15" i="14"/>
  <c r="N16" i="14"/>
  <c r="N6" i="14"/>
  <c r="M7" i="14"/>
  <c r="M8" i="14"/>
  <c r="M9" i="14"/>
  <c r="M10" i="14"/>
  <c r="M11" i="14"/>
  <c r="M12" i="14"/>
  <c r="M13" i="14"/>
  <c r="M14" i="14"/>
  <c r="M15" i="14"/>
  <c r="M16" i="14"/>
  <c r="M6" i="14"/>
  <c r="L8" i="14"/>
  <c r="L9" i="14"/>
  <c r="L10" i="14"/>
  <c r="L11" i="14"/>
  <c r="L12" i="14"/>
  <c r="L13" i="14"/>
  <c r="L14" i="14"/>
  <c r="L15" i="14"/>
  <c r="L16" i="14"/>
  <c r="L7" i="14"/>
  <c r="L6" i="14"/>
  <c r="C28" i="1" l="1"/>
  <c r="G31" i="1" l="1"/>
  <c r="G30" i="1"/>
  <c r="C29" i="1"/>
  <c r="E21" i="1" l="1"/>
  <c r="E23" i="1"/>
  <c r="E22" i="1"/>
  <c r="E31" i="1"/>
  <c r="E30" i="1"/>
  <c r="E29" i="1"/>
  <c r="M29" i="1" s="1"/>
  <c r="E28" i="1"/>
  <c r="E27" i="1"/>
  <c r="E26" i="1"/>
  <c r="E25" i="1"/>
  <c r="E24" i="1"/>
  <c r="M12" i="1" l="1"/>
  <c r="M16" i="1"/>
  <c r="H29" i="1"/>
  <c r="H10" i="1"/>
  <c r="M10" i="1"/>
  <c r="H14" i="1"/>
  <c r="M14" i="1"/>
  <c r="H8" i="1"/>
  <c r="M8" i="1"/>
  <c r="M25" i="1"/>
  <c r="H25" i="1"/>
  <c r="M27" i="1"/>
  <c r="H27" i="1"/>
  <c r="M31" i="1"/>
  <c r="H31" i="1"/>
  <c r="M23" i="1"/>
  <c r="H23" i="1"/>
  <c r="H11" i="1"/>
  <c r="M11" i="1"/>
  <c r="H13" i="1"/>
  <c r="M13" i="1"/>
  <c r="H15" i="1"/>
  <c r="M15" i="1"/>
  <c r="H7" i="1"/>
  <c r="M7" i="1"/>
  <c r="H6" i="1"/>
  <c r="M6" i="1"/>
  <c r="M26" i="1"/>
  <c r="H26" i="1"/>
  <c r="M28" i="1"/>
  <c r="H28" i="1"/>
  <c r="M30" i="1"/>
  <c r="H30" i="1"/>
  <c r="M22" i="1"/>
  <c r="H22" i="1"/>
  <c r="M21" i="1"/>
  <c r="H21" i="1"/>
  <c r="H9" i="1"/>
  <c r="M9" i="1"/>
  <c r="M24" i="1"/>
  <c r="H24" i="1"/>
  <c r="H12" i="1"/>
  <c r="H16" i="1"/>
  <c r="F6" i="2" l="1"/>
  <c r="L6" i="2" s="1"/>
  <c r="G6" i="2" l="1"/>
  <c r="H8" i="2" l="1"/>
  <c r="F8" i="2"/>
  <c r="H7" i="2"/>
  <c r="F7" i="2"/>
  <c r="H6" i="2"/>
  <c r="H10" i="2"/>
  <c r="F10" i="2"/>
  <c r="F13" i="2"/>
  <c r="H13" i="2"/>
  <c r="F14" i="2"/>
  <c r="H14" i="2"/>
  <c r="F15" i="2"/>
  <c r="H15" i="2"/>
  <c r="F16" i="2"/>
  <c r="H16" i="2"/>
  <c r="G15" i="2" l="1"/>
  <c r="L15" i="2"/>
  <c r="G13" i="2"/>
  <c r="L13" i="2"/>
  <c r="G7" i="2"/>
  <c r="L7" i="2"/>
  <c r="G10" i="2"/>
  <c r="L10" i="2"/>
  <c r="G16" i="2"/>
  <c r="L16" i="2"/>
  <c r="G14" i="2"/>
  <c r="L14" i="2"/>
  <c r="G8" i="2"/>
  <c r="L8" i="2"/>
  <c r="H12" i="2"/>
  <c r="F12" i="2"/>
  <c r="G12" i="2" l="1"/>
  <c r="L12" i="2"/>
  <c r="H11" i="2" l="1"/>
  <c r="F11" i="2"/>
  <c r="G11" i="2" l="1"/>
  <c r="L11" i="2"/>
  <c r="H9" i="2"/>
  <c r="F9" i="2" l="1"/>
  <c r="G9" i="2" l="1"/>
  <c r="L9" i="2"/>
  <c r="L18" i="2" s="1"/>
  <c r="D9" i="14" l="1"/>
  <c r="E9" i="14"/>
  <c r="F9" i="14"/>
  <c r="G9" i="14"/>
  <c r="C9" i="14"/>
  <c r="Q5" i="14" l="1"/>
  <c r="P5" i="14"/>
  <c r="O5" i="14"/>
  <c r="M5" i="14" l="1"/>
  <c r="E16" i="14" l="1"/>
  <c r="E15" i="14"/>
  <c r="E14" i="14"/>
  <c r="E13" i="14"/>
  <c r="E12" i="14"/>
  <c r="E11" i="14"/>
  <c r="E10" i="14"/>
  <c r="E8" i="14"/>
  <c r="E7" i="14"/>
  <c r="E6" i="14"/>
  <c r="C6" i="14" l="1"/>
  <c r="C10" i="14"/>
  <c r="C14" i="14"/>
  <c r="C7" i="14"/>
  <c r="C11" i="14"/>
  <c r="C15" i="14"/>
  <c r="D7" i="14"/>
  <c r="G7" i="14"/>
  <c r="D11" i="14"/>
  <c r="G11" i="14"/>
  <c r="D13" i="14"/>
  <c r="G13" i="14"/>
  <c r="D15" i="14"/>
  <c r="G15" i="14"/>
  <c r="C8" i="14"/>
  <c r="C12" i="14"/>
  <c r="C16" i="14"/>
  <c r="C13" i="14"/>
  <c r="D6" i="14"/>
  <c r="G6" i="14"/>
  <c r="D8" i="14"/>
  <c r="G8" i="14"/>
  <c r="D10" i="14"/>
  <c r="G10" i="14"/>
  <c r="D12" i="14"/>
  <c r="G12" i="14"/>
  <c r="D14" i="14"/>
  <c r="G14" i="14"/>
  <c r="D16" i="14"/>
  <c r="G16" i="14"/>
  <c r="F8" i="14" l="1"/>
  <c r="F10" i="14"/>
  <c r="F11" i="14"/>
  <c r="F12" i="14"/>
  <c r="F13" i="14"/>
  <c r="F14" i="14"/>
  <c r="F15" i="14"/>
  <c r="F16" i="14"/>
  <c r="F7" i="14"/>
  <c r="F6" i="14"/>
</calcChain>
</file>

<file path=xl/sharedStrings.xml><?xml version="1.0" encoding="utf-8"?>
<sst xmlns="http://schemas.openxmlformats.org/spreadsheetml/2006/main" count="57" uniqueCount="41">
  <si>
    <t>Total</t>
  </si>
  <si>
    <t>SCCT</t>
  </si>
  <si>
    <t>CCCT</t>
  </si>
  <si>
    <t>EUE
(GWh)</t>
  </si>
  <si>
    <t>G</t>
  </si>
  <si>
    <t>H</t>
  </si>
  <si>
    <t>O</t>
  </si>
  <si>
    <t>Modeled Loss of Load Episodes</t>
  </si>
  <si>
    <t>LOLH</t>
  </si>
  <si>
    <t>N = G - R</t>
  </si>
  <si>
    <t>H - O</t>
  </si>
  <si>
    <t>G / H * O</t>
  </si>
  <si>
    <t>Energy Served through Reserve Sharing
(GWh)</t>
  </si>
  <si>
    <t>LOLH
(Hour)</t>
  </si>
  <si>
    <t>PRM 
(%)</t>
  </si>
  <si>
    <t>PRM
(%)</t>
  </si>
  <si>
    <t>Simulated Energy Not Served
(GWh)</t>
  </si>
  <si>
    <t>Simulated Expected Loss of Load Hours</t>
  </si>
  <si>
    <t>Simulated Loss of Load Episodes</t>
  </si>
  <si>
    <t>Before NWPP Adjustment</t>
  </si>
  <si>
    <t>After NWPP Adjustment</t>
  </si>
  <si>
    <t>FOT Flat</t>
  </si>
  <si>
    <t xml:space="preserve">Study </t>
  </si>
  <si>
    <t>Study</t>
  </si>
  <si>
    <t xml:space="preserve">Loss of Load Episodes </t>
  </si>
  <si>
    <t>LOLH (&lt;2.4 target year)
(Hour)</t>
  </si>
  <si>
    <t>avg</t>
  </si>
  <si>
    <t>Reserve sharing divided by simulated EUE</t>
  </si>
  <si>
    <t>DSM Class 1</t>
  </si>
  <si>
    <t>Summer</t>
  </si>
  <si>
    <t>Winter</t>
  </si>
  <si>
    <t>FOT</t>
  </si>
  <si>
    <t>DSM Capacity at System Peak</t>
  </si>
  <si>
    <t xml:space="preserve">DSM Capacity at System Peak </t>
  </si>
  <si>
    <t>Table I.1 - Expansion Resource Additions by PRM for Summer</t>
  </si>
  <si>
    <t>Table I.2 - Expansion Resource Additions by PRM for Winter</t>
  </si>
  <si>
    <t>Table I.3 - Expected Reliability Metrics by PRM</t>
  </si>
  <si>
    <t>Table I.4 - Fitted Reliability Metrics by PRM</t>
  </si>
  <si>
    <t>Figure I.2 - Expected and Fitted Relationship of EUE to PRM</t>
  </si>
  <si>
    <t>Figure I.3 - Expected and Fitted Relationship of LOLH to PRM</t>
  </si>
  <si>
    <t>Figure I.4 - Simulated Relationship of Loss of Load Episodes to PRM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</si>
</sst>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0" applyNumberFormat="0" applyFill="0" applyAlignment="0" applyProtection="0"/>
    <xf numFmtId="0" fontId="6" fillId="0" borderId="31" applyNumberFormat="0" applyFill="0" applyAlignment="0" applyProtection="0"/>
    <xf numFmtId="0" fontId="7" fillId="0" borderId="32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3" applyNumberFormat="0" applyAlignment="0" applyProtection="0"/>
    <xf numFmtId="0" fontId="12" fillId="6" borderId="34" applyNumberFormat="0" applyAlignment="0" applyProtection="0"/>
    <xf numFmtId="0" fontId="13" fillId="6" borderId="33" applyNumberFormat="0" applyAlignment="0" applyProtection="0"/>
    <xf numFmtId="0" fontId="14" fillId="0" borderId="35" applyNumberFormat="0" applyFill="0" applyAlignment="0" applyProtection="0"/>
    <xf numFmtId="0" fontId="15" fillId="7" borderId="36" applyNumberFormat="0" applyAlignment="0" applyProtection="0"/>
    <xf numFmtId="0" fontId="16" fillId="0" borderId="0" applyNumberFormat="0" applyFill="0" applyBorder="0" applyAlignment="0" applyProtection="0"/>
    <xf numFmtId="0" fontId="1" fillId="8" borderId="3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38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3">
    <xf numFmtId="0" fontId="0" fillId="0" borderId="0" xfId="0"/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37" fontId="20" fillId="0" borderId="0" xfId="0" applyNumberFormat="1" applyFont="1" applyFill="1"/>
    <xf numFmtId="0" fontId="20" fillId="0" borderId="18" xfId="0" applyFont="1" applyFill="1" applyBorder="1"/>
    <xf numFmtId="0" fontId="21" fillId="0" borderId="4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Continuous"/>
    </xf>
    <xf numFmtId="0" fontId="20" fillId="0" borderId="22" xfId="0" applyFont="1" applyFill="1" applyBorder="1"/>
    <xf numFmtId="0" fontId="20" fillId="0" borderId="23" xfId="0" applyFont="1" applyFill="1" applyBorder="1"/>
    <xf numFmtId="0" fontId="21" fillId="0" borderId="19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37" fontId="20" fillId="0" borderId="44" xfId="0" applyNumberFormat="1" applyFont="1" applyFill="1" applyBorder="1" applyAlignment="1">
      <alignment horizontal="center"/>
    </xf>
    <xf numFmtId="37" fontId="20" fillId="0" borderId="16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37" fontId="20" fillId="0" borderId="45" xfId="0" applyNumberFormat="1" applyFont="1" applyFill="1" applyBorder="1" applyAlignment="1">
      <alignment horizontal="center"/>
    </xf>
    <xf numFmtId="37" fontId="20" fillId="0" borderId="42" xfId="0" applyNumberFormat="1" applyFont="1" applyFill="1" applyBorder="1" applyAlignment="1">
      <alignment horizontal="center"/>
    </xf>
    <xf numFmtId="37" fontId="20" fillId="0" borderId="46" xfId="0" applyNumberFormat="1" applyFont="1" applyFill="1" applyBorder="1" applyAlignment="1">
      <alignment horizontal="center"/>
    </xf>
    <xf numFmtId="37" fontId="20" fillId="0" borderId="14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37" fontId="20" fillId="0" borderId="47" xfId="0" applyNumberFormat="1" applyFont="1" applyFill="1" applyBorder="1" applyAlignment="1">
      <alignment horizontal="center"/>
    </xf>
    <xf numFmtId="37" fontId="20" fillId="0" borderId="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37" fontId="20" fillId="0" borderId="48" xfId="0" applyNumberFormat="1" applyFont="1" applyFill="1" applyBorder="1" applyAlignment="1">
      <alignment horizontal="center"/>
    </xf>
    <xf numFmtId="37" fontId="20" fillId="0" borderId="13" xfId="0" applyNumberFormat="1" applyFont="1" applyFill="1" applyBorder="1" applyAlignment="1">
      <alignment horizontal="center"/>
    </xf>
    <xf numFmtId="39" fontId="20" fillId="0" borderId="2" xfId="0" applyNumberFormat="1" applyFont="1" applyFill="1" applyBorder="1" applyAlignment="1">
      <alignment horizontal="center"/>
    </xf>
    <xf numFmtId="0" fontId="22" fillId="0" borderId="0" xfId="0" applyFont="1" applyFill="1"/>
    <xf numFmtId="0" fontId="20" fillId="0" borderId="26" xfId="0" applyFont="1" applyFill="1" applyBorder="1"/>
    <xf numFmtId="0" fontId="21" fillId="0" borderId="18" xfId="0" applyFont="1" applyFill="1" applyBorder="1"/>
    <xf numFmtId="0" fontId="21" fillId="0" borderId="22" xfId="0" applyFont="1" applyFill="1" applyBorder="1" applyAlignment="1">
      <alignment horizontal="centerContinuous" wrapText="1"/>
    </xf>
    <xf numFmtId="0" fontId="21" fillId="0" borderId="20" xfId="0" applyFont="1" applyFill="1" applyBorder="1" applyAlignment="1">
      <alignment horizontal="centerContinuous" wrapText="1"/>
    </xf>
    <xf numFmtId="0" fontId="20" fillId="0" borderId="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Continuous" wrapText="1"/>
    </xf>
    <xf numFmtId="0" fontId="21" fillId="0" borderId="29" xfId="0" applyFont="1" applyFill="1" applyBorder="1"/>
    <xf numFmtId="0" fontId="21" fillId="0" borderId="21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0" fillId="0" borderId="27" xfId="0" applyFont="1" applyFill="1" applyBorder="1"/>
    <xf numFmtId="0" fontId="20" fillId="0" borderId="39" xfId="0" applyFont="1" applyFill="1" applyBorder="1" applyAlignment="1">
      <alignment horizontal="center"/>
    </xf>
    <xf numFmtId="37" fontId="20" fillId="0" borderId="1" xfId="0" applyNumberFormat="1" applyFont="1" applyFill="1" applyBorder="1" applyAlignment="1">
      <alignment horizontal="center"/>
    </xf>
    <xf numFmtId="39" fontId="20" fillId="0" borderId="1" xfId="0" applyNumberFormat="1" applyFont="1" applyFill="1" applyBorder="1" applyAlignment="1">
      <alignment horizontal="center"/>
    </xf>
    <xf numFmtId="43" fontId="20" fillId="0" borderId="0" xfId="0" applyNumberFormat="1" applyFont="1" applyFill="1"/>
    <xf numFmtId="39" fontId="20" fillId="0" borderId="42" xfId="0" applyNumberFormat="1" applyFont="1" applyFill="1" applyBorder="1" applyAlignment="1">
      <alignment horizontal="center"/>
    </xf>
    <xf numFmtId="0" fontId="21" fillId="0" borderId="27" xfId="0" applyFont="1" applyFill="1" applyBorder="1"/>
    <xf numFmtId="0" fontId="20" fillId="0" borderId="28" xfId="0" applyFont="1" applyFill="1" applyBorder="1"/>
    <xf numFmtId="0" fontId="20" fillId="0" borderId="25" xfId="0" applyFont="1" applyFill="1" applyBorder="1" applyAlignment="1">
      <alignment horizontal="center"/>
    </xf>
    <xf numFmtId="37" fontId="20" fillId="0" borderId="12" xfId="0" applyNumberFormat="1" applyFont="1" applyFill="1" applyBorder="1" applyAlignment="1">
      <alignment horizontal="center"/>
    </xf>
    <xf numFmtId="39" fontId="20" fillId="0" borderId="12" xfId="0" applyNumberFormat="1" applyFont="1" applyFill="1" applyBorder="1" applyAlignment="1">
      <alignment horizontal="center"/>
    </xf>
    <xf numFmtId="39" fontId="20" fillId="0" borderId="24" xfId="0" applyNumberFormat="1" applyFont="1" applyFill="1" applyBorder="1" applyAlignment="1">
      <alignment horizontal="center"/>
    </xf>
    <xf numFmtId="37" fontId="20" fillId="0" borderId="40" xfId="0" applyNumberFormat="1" applyFont="1" applyFill="1" applyBorder="1" applyAlignment="1">
      <alignment horizontal="center"/>
    </xf>
    <xf numFmtId="37" fontId="20" fillId="0" borderId="49" xfId="0" applyNumberFormat="1" applyFont="1" applyFill="1" applyBorder="1" applyAlignment="1">
      <alignment horizontal="center"/>
    </xf>
    <xf numFmtId="39" fontId="20" fillId="0" borderId="50" xfId="0" applyNumberFormat="1" applyFont="1" applyFill="1" applyBorder="1" applyAlignment="1">
      <alignment horizontal="center"/>
    </xf>
    <xf numFmtId="39" fontId="20" fillId="0" borderId="51" xfId="0" applyNumberFormat="1" applyFont="1" applyFill="1" applyBorder="1" applyAlignment="1">
      <alignment horizontal="center"/>
    </xf>
    <xf numFmtId="0" fontId="21" fillId="0" borderId="26" xfId="0" applyFont="1" applyFill="1" applyBorder="1"/>
    <xf numFmtId="0" fontId="20" fillId="0" borderId="0" xfId="0" applyFont="1" applyFill="1" applyAlignment="1">
      <alignment wrapText="1"/>
    </xf>
    <xf numFmtId="0" fontId="19" fillId="0" borderId="17" xfId="0" applyFont="1" applyFill="1" applyBorder="1"/>
    <xf numFmtId="0" fontId="23" fillId="0" borderId="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37" fontId="19" fillId="0" borderId="0" xfId="1" applyNumberFormat="1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39" fontId="19" fillId="0" borderId="7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19" fillId="0" borderId="5" xfId="1" applyNumberFormat="1" applyFont="1" applyFill="1" applyBorder="1" applyAlignment="1">
      <alignment horizontal="center"/>
    </xf>
    <xf numFmtId="2" fontId="19" fillId="0" borderId="5" xfId="1" applyNumberFormat="1" applyFont="1" applyFill="1" applyBorder="1" applyAlignment="1">
      <alignment horizontal="center"/>
    </xf>
    <xf numFmtId="39" fontId="19" fillId="0" borderId="14" xfId="1" applyNumberFormat="1" applyFont="1" applyFill="1" applyBorder="1" applyAlignment="1">
      <alignment horizontal="center"/>
    </xf>
    <xf numFmtId="39" fontId="19" fillId="0" borderId="0" xfId="1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37" fontId="19" fillId="0" borderId="12" xfId="1" applyNumberFormat="1" applyFont="1" applyFill="1" applyBorder="1" applyAlignment="1">
      <alignment horizontal="center"/>
    </xf>
    <xf numFmtId="2" fontId="19" fillId="0" borderId="12" xfId="1" applyNumberFormat="1" applyFont="1" applyFill="1" applyBorder="1" applyAlignment="1">
      <alignment horizontal="center"/>
    </xf>
    <xf numFmtId="39" fontId="19" fillId="0" borderId="13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EUE</c:v>
          </c:tx>
          <c:spPr>
            <a:ln w="1905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name>ln (EUE)</c:name>
            <c:trendlineType val="log"/>
            <c:dispRSqr val="1"/>
            <c:dispEq val="1"/>
            <c:trendlineLbl>
              <c:layout>
                <c:manualLayout>
                  <c:x val="3.5424959655237162E-2"/>
                  <c:y val="-0.185611897954771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cat>
            <c:numRef>
              <c:f>'Tables I.3-4, and Figs I.2-4 '!$B$6:$B$16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'Tables I.3-4, and Figs I.2-4 '!$F$6:$F$16</c:f>
              <c:numCache>
                <c:formatCode>#,##0_);\(#,##0\)</c:formatCode>
                <c:ptCount val="11"/>
                <c:pt idx="0">
                  <c:v>20.806546608165746</c:v>
                </c:pt>
                <c:pt idx="1">
                  <c:v>21.34798999437708</c:v>
                </c:pt>
                <c:pt idx="2">
                  <c:v>20.809734983160006</c:v>
                </c:pt>
                <c:pt idx="3">
                  <c:v>20.227202664183743</c:v>
                </c:pt>
                <c:pt idx="4">
                  <c:v>20.068730309606764</c:v>
                </c:pt>
                <c:pt idx="5">
                  <c:v>19.772542205786614</c:v>
                </c:pt>
                <c:pt idx="6">
                  <c:v>20.691968177886082</c:v>
                </c:pt>
                <c:pt idx="7">
                  <c:v>18.61872487541013</c:v>
                </c:pt>
                <c:pt idx="8">
                  <c:v>17.8106570725027</c:v>
                </c:pt>
                <c:pt idx="9">
                  <c:v>7.5612619870893241</c:v>
                </c:pt>
                <c:pt idx="10">
                  <c:v>8.3565588853602257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64056"/>
        <c:axId val="162470088"/>
      </c:lineChart>
      <c:catAx>
        <c:axId val="162764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PRM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2470088"/>
        <c:crosses val="autoZero"/>
        <c:auto val="1"/>
        <c:lblAlgn val="ctr"/>
        <c:lblOffset val="100"/>
        <c:noMultiLvlLbl val="0"/>
      </c:catAx>
      <c:valAx>
        <c:axId val="162470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EUE (GWh)</a:t>
                </a:r>
              </a:p>
            </c:rich>
          </c:tx>
          <c:layout/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27640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LOLH</c:v>
          </c:tx>
          <c:spPr>
            <a:ln w="1905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name>ln(LOLH)</c:name>
            <c:trendlineType val="log"/>
            <c:dispRSqr val="1"/>
            <c:dispEq val="1"/>
            <c:trendlineLbl>
              <c:layout>
                <c:manualLayout>
                  <c:x val="4.648453272992125E-2"/>
                  <c:y val="-0.1392716535433070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cat>
            <c:numRef>
              <c:f>'Tables I.3-4, and Figs I.2-4 '!$B$6:$B$16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'Tables I.3-4, and Figs I.2-4 '!$G$6:$G$16</c:f>
              <c:numCache>
                <c:formatCode>#,##0.00_);\(#,##0.00\)</c:formatCode>
                <c:ptCount val="11"/>
                <c:pt idx="0">
                  <c:v>0.24742857142857144</c:v>
                </c:pt>
                <c:pt idx="1">
                  <c:v>0.24742857142857144</c:v>
                </c:pt>
                <c:pt idx="2">
                  <c:v>0.24742857142857155</c:v>
                </c:pt>
                <c:pt idx="3">
                  <c:v>0.23885714285714299</c:v>
                </c:pt>
                <c:pt idx="4">
                  <c:v>0.23885714285714288</c:v>
                </c:pt>
                <c:pt idx="5">
                  <c:v>0.23885714285714288</c:v>
                </c:pt>
                <c:pt idx="6">
                  <c:v>0.24742857142857144</c:v>
                </c:pt>
                <c:pt idx="7">
                  <c:v>0.23885714285714288</c:v>
                </c:pt>
                <c:pt idx="8">
                  <c:v>0.23028571428571443</c:v>
                </c:pt>
                <c:pt idx="9">
                  <c:v>0.17685714285714282</c:v>
                </c:pt>
                <c:pt idx="10">
                  <c:v>0.18542857142857139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77272"/>
        <c:axId val="162577656"/>
      </c:lineChart>
      <c:catAx>
        <c:axId val="162577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PRM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2577656"/>
        <c:crosses val="autoZero"/>
        <c:auto val="1"/>
        <c:lblAlgn val="ctr"/>
        <c:lblOffset val="100"/>
        <c:noMultiLvlLbl val="0"/>
      </c:catAx>
      <c:valAx>
        <c:axId val="162577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LOLH (Hour)</a:t>
                </a:r>
              </a:p>
            </c:rich>
          </c:tx>
          <c:layout/>
          <c:overlay val="0"/>
        </c:title>
        <c:numFmt formatCode="#,##0.00_);\(#,##0.00\)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25772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LOLE</c:v>
          </c:tx>
          <c:spPr>
            <a:ln w="1905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name>ln(LOLE)</c:name>
            <c:trendlineType val="log"/>
            <c:dispRSqr val="1"/>
            <c:dispEq val="1"/>
            <c:trendlineLbl>
              <c:layout>
                <c:manualLayout>
                  <c:x val="2.4966401446661252E-2"/>
                  <c:y val="-0.15373168197725284"/>
                </c:manualLayout>
              </c:layout>
              <c:numFmt formatCode="General" sourceLinked="0"/>
            </c:trendlineLbl>
          </c:trendline>
          <c:cat>
            <c:numRef>
              <c:f>'Tables I.3-4, and Figs I.2-4 '!$B$6:$B$16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'Tables I.3-4, and Figs I.2-4 '!$H$6:$H$16</c:f>
              <c:numCache>
                <c:formatCode>#,##0.00_);\(#,##0.00\)</c:formatCode>
                <c:ptCount val="11"/>
                <c:pt idx="0">
                  <c:v>0.1502857142857143</c:v>
                </c:pt>
                <c:pt idx="1">
                  <c:v>0.1502857142857143</c:v>
                </c:pt>
                <c:pt idx="2">
                  <c:v>0.1502857142857143</c:v>
                </c:pt>
                <c:pt idx="3">
                  <c:v>0.1502857142857143</c:v>
                </c:pt>
                <c:pt idx="4">
                  <c:v>0.1502857142857143</c:v>
                </c:pt>
                <c:pt idx="5">
                  <c:v>0.1502857142857143</c:v>
                </c:pt>
                <c:pt idx="6">
                  <c:v>0.1502857142857143</c:v>
                </c:pt>
                <c:pt idx="7">
                  <c:v>0.1502857142857143</c:v>
                </c:pt>
                <c:pt idx="8">
                  <c:v>0.14171428571428574</c:v>
                </c:pt>
                <c:pt idx="9">
                  <c:v>9.7142857142857156E-2</c:v>
                </c:pt>
                <c:pt idx="10">
                  <c:v>9.7142857142857156E-2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30448"/>
        <c:axId val="162636976"/>
      </c:lineChart>
      <c:catAx>
        <c:axId val="16263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PRM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636976"/>
        <c:crosses val="autoZero"/>
        <c:auto val="1"/>
        <c:lblAlgn val="ctr"/>
        <c:lblOffset val="100"/>
        <c:noMultiLvlLbl val="0"/>
      </c:catAx>
      <c:valAx>
        <c:axId val="162636976"/>
        <c:scaling>
          <c:orientation val="minMax"/>
          <c:max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LOLE (Events/Year)</a:t>
                </a:r>
              </a:p>
            </c:rich>
          </c:tx>
          <c:layout/>
          <c:overlay val="0"/>
        </c:title>
        <c:numFmt formatCode="#,##0.00_);\(#,##0.00\)" sourceLinked="1"/>
        <c:majorTickMark val="out"/>
        <c:minorTickMark val="none"/>
        <c:tickLblPos val="nextTo"/>
        <c:crossAx val="162630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21</xdr:row>
      <xdr:rowOff>76200</xdr:rowOff>
    </xdr:from>
    <xdr:to>
      <xdr:col>7</xdr:col>
      <xdr:colOff>809625</xdr:colOff>
      <xdr:row>39</xdr:row>
      <xdr:rowOff>107156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49</xdr:row>
      <xdr:rowOff>61912</xdr:rowOff>
    </xdr:from>
    <xdr:to>
      <xdr:col>7</xdr:col>
      <xdr:colOff>802482</xdr:colOff>
      <xdr:row>68</xdr:row>
      <xdr:rowOff>100012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590550</xdr:colOff>
      <xdr:row>71</xdr:row>
      <xdr:rowOff>80962</xdr:rowOff>
    </xdr:from>
    <xdr:to>
      <xdr:col>7</xdr:col>
      <xdr:colOff>785813</xdr:colOff>
      <xdr:row>90</xdr:row>
      <xdr:rowOff>119062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1"/>
  <sheetViews>
    <sheetView showGridLines="0" zoomScaleNormal="100" workbookViewId="0">
      <selection activeCell="D48" sqref="D48"/>
    </sheetView>
  </sheetViews>
  <sheetFormatPr defaultRowHeight="15" x14ac:dyDescent="0.25"/>
  <cols>
    <col min="1" max="1" width="13.85546875" style="6" customWidth="1"/>
    <col min="2" max="5" width="15.140625" style="6" customWidth="1"/>
    <col min="6" max="8" width="9.140625" style="6"/>
    <col min="9" max="9" width="4.140625" style="6" customWidth="1"/>
    <col min="10" max="16384" width="9.140625" style="6"/>
  </cols>
  <sheetData>
    <row r="1" spans="1:13" x14ac:dyDescent="0.25">
      <c r="A1" s="7"/>
    </row>
    <row r="2" spans="1:13" x14ac:dyDescent="0.25">
      <c r="A2" s="7"/>
    </row>
    <row r="3" spans="1:13" ht="15.75" thickBot="1" x14ac:dyDescent="0.3">
      <c r="A3" s="7" t="s">
        <v>34</v>
      </c>
      <c r="M3" s="8"/>
    </row>
    <row r="4" spans="1:13" x14ac:dyDescent="0.25">
      <c r="A4" s="9"/>
      <c r="B4" s="10"/>
      <c r="C4" s="11"/>
      <c r="D4" s="11" t="s">
        <v>29</v>
      </c>
      <c r="E4" s="11"/>
      <c r="F4" s="12"/>
      <c r="G4" s="12"/>
      <c r="H4" s="13"/>
      <c r="M4" s="8"/>
    </row>
    <row r="5" spans="1:13" ht="43.5" x14ac:dyDescent="0.25">
      <c r="A5" s="14" t="s">
        <v>14</v>
      </c>
      <c r="B5" s="15" t="s">
        <v>32</v>
      </c>
      <c r="C5" s="16" t="s">
        <v>28</v>
      </c>
      <c r="D5" s="16" t="s">
        <v>31</v>
      </c>
      <c r="E5" s="16" t="s">
        <v>21</v>
      </c>
      <c r="F5" s="16" t="s">
        <v>1</v>
      </c>
      <c r="G5" s="16" t="s">
        <v>2</v>
      </c>
      <c r="H5" s="17" t="s">
        <v>0</v>
      </c>
      <c r="L5" s="18"/>
      <c r="M5" s="6" t="s">
        <v>31</v>
      </c>
    </row>
    <row r="6" spans="1:13" x14ac:dyDescent="0.25">
      <c r="A6" s="19">
        <v>10</v>
      </c>
      <c r="B6" s="20">
        <v>380.22</v>
      </c>
      <c r="C6" s="20">
        <v>0</v>
      </c>
      <c r="D6" s="20">
        <v>550.49599999999998</v>
      </c>
      <c r="E6" s="20">
        <v>175.905</v>
      </c>
      <c r="F6" s="20">
        <v>0</v>
      </c>
      <c r="G6" s="20">
        <v>0</v>
      </c>
      <c r="H6" s="21">
        <f>SUM(B6,C6:G6)</f>
        <v>1106.6210000000001</v>
      </c>
      <c r="L6" s="8"/>
      <c r="M6" s="8">
        <f>D6+E6</f>
        <v>726.40099999999995</v>
      </c>
    </row>
    <row r="7" spans="1:13" x14ac:dyDescent="0.25">
      <c r="A7" s="22">
        <v>11</v>
      </c>
      <c r="B7" s="23">
        <v>373.95000000000005</v>
      </c>
      <c r="C7" s="23">
        <v>0</v>
      </c>
      <c r="D7" s="23">
        <v>650.72399999999993</v>
      </c>
      <c r="E7" s="23">
        <v>176.17500000000001</v>
      </c>
      <c r="F7" s="23">
        <v>0</v>
      </c>
      <c r="G7" s="23">
        <v>0</v>
      </c>
      <c r="H7" s="24">
        <f t="shared" ref="H7:H16" si="0">SUM(B7,C7:G7)</f>
        <v>1200.8489999999999</v>
      </c>
      <c r="L7" s="8"/>
      <c r="M7" s="8">
        <f t="shared" ref="M7:M16" si="1">D7+E7</f>
        <v>826.89899999999989</v>
      </c>
    </row>
    <row r="8" spans="1:13" x14ac:dyDescent="0.25">
      <c r="A8" s="22">
        <v>12</v>
      </c>
      <c r="B8" s="25">
        <v>380.09000000000003</v>
      </c>
      <c r="C8" s="25">
        <v>0</v>
      </c>
      <c r="D8" s="25">
        <v>738.43100000000004</v>
      </c>
      <c r="E8" s="25">
        <v>175.947</v>
      </c>
      <c r="F8" s="25">
        <v>0</v>
      </c>
      <c r="G8" s="25">
        <v>0</v>
      </c>
      <c r="H8" s="26">
        <f t="shared" si="0"/>
        <v>1294.4680000000003</v>
      </c>
      <c r="L8" s="8"/>
      <c r="M8" s="8">
        <f t="shared" si="1"/>
        <v>914.37800000000004</v>
      </c>
    </row>
    <row r="9" spans="1:13" x14ac:dyDescent="0.25">
      <c r="A9" s="27">
        <v>13</v>
      </c>
      <c r="B9" s="28">
        <v>384.29</v>
      </c>
      <c r="C9" s="28">
        <v>0</v>
      </c>
      <c r="D9" s="28">
        <v>828.25800000000004</v>
      </c>
      <c r="E9" s="28">
        <v>175.56899999999999</v>
      </c>
      <c r="F9" s="28">
        <v>0</v>
      </c>
      <c r="G9" s="28">
        <v>0</v>
      </c>
      <c r="H9" s="29">
        <f t="shared" si="0"/>
        <v>1388.117</v>
      </c>
      <c r="L9" s="8"/>
      <c r="M9" s="8">
        <f t="shared" si="1"/>
        <v>1003.827</v>
      </c>
    </row>
    <row r="10" spans="1:13" x14ac:dyDescent="0.25">
      <c r="A10" s="22">
        <v>14</v>
      </c>
      <c r="B10" s="23">
        <v>394.04</v>
      </c>
      <c r="C10" s="23">
        <v>0</v>
      </c>
      <c r="D10" s="23">
        <v>912.197</v>
      </c>
      <c r="E10" s="23">
        <v>175.02699999999999</v>
      </c>
      <c r="F10" s="23">
        <v>0</v>
      </c>
      <c r="G10" s="23">
        <v>0</v>
      </c>
      <c r="H10" s="24">
        <f t="shared" si="0"/>
        <v>1481.2640000000001</v>
      </c>
      <c r="L10" s="8"/>
      <c r="M10" s="8">
        <f t="shared" si="1"/>
        <v>1087.2239999999999</v>
      </c>
    </row>
    <row r="11" spans="1:13" x14ac:dyDescent="0.25">
      <c r="A11" s="27">
        <v>15</v>
      </c>
      <c r="B11" s="28">
        <v>399.56</v>
      </c>
      <c r="C11" s="28">
        <v>0</v>
      </c>
      <c r="D11" s="28">
        <v>1000.388</v>
      </c>
      <c r="E11" s="28">
        <v>174.648</v>
      </c>
      <c r="F11" s="28">
        <v>0</v>
      </c>
      <c r="G11" s="28">
        <v>0</v>
      </c>
      <c r="H11" s="29">
        <f t="shared" si="0"/>
        <v>1574.596</v>
      </c>
      <c r="L11" s="8"/>
      <c r="M11" s="8">
        <f t="shared" si="1"/>
        <v>1175.0360000000001</v>
      </c>
    </row>
    <row r="12" spans="1:13" x14ac:dyDescent="0.25">
      <c r="A12" s="22">
        <v>16</v>
      </c>
      <c r="B12" s="23">
        <v>382.13</v>
      </c>
      <c r="C12" s="23">
        <v>0</v>
      </c>
      <c r="D12" s="23">
        <v>1112.3040000000001</v>
      </c>
      <c r="E12" s="23">
        <v>175.58500000000001</v>
      </c>
      <c r="F12" s="23">
        <v>0</v>
      </c>
      <c r="G12" s="23">
        <v>0</v>
      </c>
      <c r="H12" s="24">
        <f t="shared" si="0"/>
        <v>1670.0190000000002</v>
      </c>
      <c r="L12" s="8"/>
      <c r="M12" s="8">
        <f t="shared" si="1"/>
        <v>1287.8890000000001</v>
      </c>
    </row>
    <row r="13" spans="1:13" x14ac:dyDescent="0.25">
      <c r="A13" s="30">
        <v>17</v>
      </c>
      <c r="B13" s="25">
        <v>425.43000000000006</v>
      </c>
      <c r="C13" s="25">
        <v>25.43</v>
      </c>
      <c r="D13" s="25">
        <v>1134.088</v>
      </c>
      <c r="E13" s="25">
        <v>173.89</v>
      </c>
      <c r="F13" s="25">
        <v>0</v>
      </c>
      <c r="G13" s="25">
        <v>0</v>
      </c>
      <c r="H13" s="26">
        <f t="shared" si="0"/>
        <v>1758.8380000000002</v>
      </c>
      <c r="L13" s="8"/>
      <c r="M13" s="8">
        <f t="shared" si="1"/>
        <v>1307.9780000000001</v>
      </c>
    </row>
    <row r="14" spans="1:13" x14ac:dyDescent="0.25">
      <c r="A14" s="27">
        <v>18</v>
      </c>
      <c r="B14" s="28">
        <v>431.10000000000008</v>
      </c>
      <c r="C14" s="28">
        <v>112.5</v>
      </c>
      <c r="D14" s="28">
        <v>1135.9169999999999</v>
      </c>
      <c r="E14" s="28">
        <v>172.136</v>
      </c>
      <c r="F14" s="28">
        <v>0</v>
      </c>
      <c r="G14" s="28">
        <v>0</v>
      </c>
      <c r="H14" s="29">
        <f t="shared" si="0"/>
        <v>1851.653</v>
      </c>
      <c r="L14" s="8"/>
      <c r="M14" s="8">
        <f t="shared" si="1"/>
        <v>1308.0529999999999</v>
      </c>
    </row>
    <row r="15" spans="1:13" x14ac:dyDescent="0.25">
      <c r="A15" s="22">
        <v>19</v>
      </c>
      <c r="B15" s="23">
        <v>396.08000000000004</v>
      </c>
      <c r="C15" s="23">
        <v>0</v>
      </c>
      <c r="D15" s="23">
        <v>982.22400000000005</v>
      </c>
      <c r="E15" s="23">
        <v>174.648</v>
      </c>
      <c r="F15" s="23">
        <v>0</v>
      </c>
      <c r="G15" s="23">
        <v>454.41</v>
      </c>
      <c r="H15" s="24">
        <f t="shared" si="0"/>
        <v>2007.3620000000001</v>
      </c>
      <c r="L15" s="8"/>
      <c r="M15" s="8">
        <f t="shared" si="1"/>
        <v>1156.8720000000001</v>
      </c>
    </row>
    <row r="16" spans="1:13" ht="15.75" thickBot="1" x14ac:dyDescent="0.3">
      <c r="A16" s="31">
        <v>20</v>
      </c>
      <c r="B16" s="32">
        <v>379.65000000000003</v>
      </c>
      <c r="C16" s="32">
        <v>0</v>
      </c>
      <c r="D16" s="32">
        <v>1093.3130000000001</v>
      </c>
      <c r="E16" s="32">
        <v>175.96299999999999</v>
      </c>
      <c r="F16" s="32">
        <v>0</v>
      </c>
      <c r="G16" s="32">
        <v>454.41</v>
      </c>
      <c r="H16" s="33">
        <f t="shared" si="0"/>
        <v>2103.3360000000002</v>
      </c>
      <c r="L16" s="8"/>
      <c r="M16" s="8">
        <f t="shared" si="1"/>
        <v>1269.2760000000001</v>
      </c>
    </row>
    <row r="18" spans="1:13" ht="15.75" thickBot="1" x14ac:dyDescent="0.3">
      <c r="A18" s="7" t="s">
        <v>35</v>
      </c>
    </row>
    <row r="19" spans="1:13" x14ac:dyDescent="0.25">
      <c r="A19" s="9"/>
      <c r="B19" s="10"/>
      <c r="C19" s="11"/>
      <c r="D19" s="11" t="s">
        <v>30</v>
      </c>
      <c r="E19" s="11"/>
      <c r="F19" s="12"/>
      <c r="G19" s="12"/>
      <c r="H19" s="13"/>
    </row>
    <row r="20" spans="1:13" ht="43.5" x14ac:dyDescent="0.25">
      <c r="A20" s="14" t="s">
        <v>14</v>
      </c>
      <c r="B20" s="15" t="s">
        <v>33</v>
      </c>
      <c r="C20" s="16" t="s">
        <v>28</v>
      </c>
      <c r="D20" s="16" t="s">
        <v>31</v>
      </c>
      <c r="E20" s="16" t="s">
        <v>21</v>
      </c>
      <c r="F20" s="16" t="s">
        <v>1</v>
      </c>
      <c r="G20" s="16" t="s">
        <v>2</v>
      </c>
      <c r="H20" s="17" t="s">
        <v>0</v>
      </c>
    </row>
    <row r="21" spans="1:13" x14ac:dyDescent="0.25">
      <c r="A21" s="19">
        <v>10</v>
      </c>
      <c r="B21" s="20">
        <v>239.76000000000005</v>
      </c>
      <c r="C21" s="20">
        <f>C6</f>
        <v>0</v>
      </c>
      <c r="D21" s="20">
        <v>26.292000000000002</v>
      </c>
      <c r="E21" s="20">
        <f>E6</f>
        <v>175.905</v>
      </c>
      <c r="F21" s="20">
        <f>F6</f>
        <v>0</v>
      </c>
      <c r="G21" s="20">
        <f>G6</f>
        <v>0</v>
      </c>
      <c r="H21" s="21">
        <f>SUM(B21,C21:G21)</f>
        <v>441.95699999999999</v>
      </c>
      <c r="M21" s="8">
        <f t="shared" ref="M21:M31" si="2">D21+E21</f>
        <v>202.197</v>
      </c>
    </row>
    <row r="22" spans="1:13" x14ac:dyDescent="0.25">
      <c r="A22" s="22">
        <v>11</v>
      </c>
      <c r="B22" s="23">
        <v>236.94000000000005</v>
      </c>
      <c r="C22" s="23">
        <f t="shared" ref="C22:G22" si="3">C7</f>
        <v>0</v>
      </c>
      <c r="D22" s="23">
        <v>33.520000000000003</v>
      </c>
      <c r="E22" s="23">
        <f t="shared" si="3"/>
        <v>176.17500000000001</v>
      </c>
      <c r="F22" s="23">
        <f t="shared" si="3"/>
        <v>0</v>
      </c>
      <c r="G22" s="23">
        <f t="shared" si="3"/>
        <v>0</v>
      </c>
      <c r="H22" s="24">
        <f t="shared" ref="H22:H31" si="4">SUM(B22,C22:G22)</f>
        <v>446.63500000000005</v>
      </c>
      <c r="M22" s="8">
        <f t="shared" si="2"/>
        <v>209.69500000000002</v>
      </c>
    </row>
    <row r="23" spans="1:13" x14ac:dyDescent="0.25">
      <c r="A23" s="22">
        <v>12</v>
      </c>
      <c r="B23" s="25">
        <v>239.66000000000008</v>
      </c>
      <c r="C23" s="25">
        <f t="shared" ref="C23" si="5">C8</f>
        <v>0</v>
      </c>
      <c r="D23" s="25">
        <v>40.695</v>
      </c>
      <c r="E23" s="25">
        <f t="shared" ref="E23:G23" si="6">E8</f>
        <v>175.947</v>
      </c>
      <c r="F23" s="25">
        <f t="shared" si="6"/>
        <v>0</v>
      </c>
      <c r="G23" s="25">
        <f t="shared" si="6"/>
        <v>0</v>
      </c>
      <c r="H23" s="26">
        <f t="shared" si="4"/>
        <v>456.30200000000008</v>
      </c>
      <c r="M23" s="8">
        <f t="shared" si="2"/>
        <v>216.642</v>
      </c>
    </row>
    <row r="24" spans="1:13" x14ac:dyDescent="0.25">
      <c r="A24" s="27">
        <v>13</v>
      </c>
      <c r="B24" s="28">
        <v>243.37000000000006</v>
      </c>
      <c r="C24" s="28">
        <f t="shared" ref="C24" si="7">C9</f>
        <v>0</v>
      </c>
      <c r="D24" s="28">
        <v>47.8</v>
      </c>
      <c r="E24" s="28">
        <f t="shared" ref="E24:G24" si="8">E9</f>
        <v>175.56899999999999</v>
      </c>
      <c r="F24" s="28">
        <f t="shared" si="8"/>
        <v>0</v>
      </c>
      <c r="G24" s="28">
        <f t="shared" si="8"/>
        <v>0</v>
      </c>
      <c r="H24" s="29">
        <f t="shared" si="4"/>
        <v>466.73900000000003</v>
      </c>
      <c r="M24" s="8">
        <f t="shared" si="2"/>
        <v>223.36899999999997</v>
      </c>
    </row>
    <row r="25" spans="1:13" x14ac:dyDescent="0.25">
      <c r="A25" s="22">
        <v>14</v>
      </c>
      <c r="B25" s="23">
        <v>250.48000000000008</v>
      </c>
      <c r="C25" s="23">
        <f t="shared" ref="C25" si="9">C10</f>
        <v>0</v>
      </c>
      <c r="D25" s="23">
        <v>54.828000000000003</v>
      </c>
      <c r="E25" s="23">
        <f t="shared" ref="E25:G25" si="10">E10</f>
        <v>175.02699999999999</v>
      </c>
      <c r="F25" s="23">
        <f t="shared" si="10"/>
        <v>0</v>
      </c>
      <c r="G25" s="23">
        <f t="shared" si="10"/>
        <v>0</v>
      </c>
      <c r="H25" s="24">
        <f t="shared" si="4"/>
        <v>480.33500000000009</v>
      </c>
      <c r="M25" s="8">
        <f t="shared" si="2"/>
        <v>229.85499999999999</v>
      </c>
    </row>
    <row r="26" spans="1:13" x14ac:dyDescent="0.25">
      <c r="A26" s="27">
        <v>15</v>
      </c>
      <c r="B26" s="28">
        <v>253.06000000000006</v>
      </c>
      <c r="C26" s="28">
        <f t="shared" ref="C26" si="11">C11</f>
        <v>0</v>
      </c>
      <c r="D26" s="28">
        <v>69.647999999999996</v>
      </c>
      <c r="E26" s="28">
        <f t="shared" ref="E26:G26" si="12">E11</f>
        <v>174.648</v>
      </c>
      <c r="F26" s="28">
        <f t="shared" si="12"/>
        <v>0</v>
      </c>
      <c r="G26" s="28">
        <f t="shared" si="12"/>
        <v>0</v>
      </c>
      <c r="H26" s="29">
        <f t="shared" si="4"/>
        <v>497.35600000000011</v>
      </c>
      <c r="M26" s="8">
        <f t="shared" si="2"/>
        <v>244.29599999999999</v>
      </c>
    </row>
    <row r="27" spans="1:13" x14ac:dyDescent="0.25">
      <c r="A27" s="22">
        <v>16</v>
      </c>
      <c r="B27" s="23">
        <v>240.68000000000006</v>
      </c>
      <c r="C27" s="23">
        <f t="shared" ref="C27" si="13">C12</f>
        <v>0</v>
      </c>
      <c r="D27" s="23">
        <v>86.016000000000005</v>
      </c>
      <c r="E27" s="23">
        <f t="shared" ref="E27:G27" si="14">E12</f>
        <v>175.58500000000001</v>
      </c>
      <c r="F27" s="23">
        <f t="shared" si="14"/>
        <v>0</v>
      </c>
      <c r="G27" s="23">
        <f t="shared" si="14"/>
        <v>0</v>
      </c>
      <c r="H27" s="24">
        <f t="shared" si="4"/>
        <v>502.28100000000006</v>
      </c>
      <c r="M27" s="8">
        <f t="shared" si="2"/>
        <v>261.601</v>
      </c>
    </row>
    <row r="28" spans="1:13" x14ac:dyDescent="0.25">
      <c r="A28" s="30">
        <v>17</v>
      </c>
      <c r="B28" s="25">
        <v>258.93000000000006</v>
      </c>
      <c r="C28" s="25">
        <f t="shared" ref="C28" si="15">C13</f>
        <v>25.43</v>
      </c>
      <c r="D28" s="25">
        <v>100.557</v>
      </c>
      <c r="E28" s="25">
        <f t="shared" ref="E28:G28" si="16">E13</f>
        <v>173.89</v>
      </c>
      <c r="F28" s="25">
        <f t="shared" si="16"/>
        <v>0</v>
      </c>
      <c r="G28" s="25">
        <f t="shared" si="16"/>
        <v>0</v>
      </c>
      <c r="H28" s="26">
        <f t="shared" si="4"/>
        <v>558.80700000000002</v>
      </c>
      <c r="M28" s="8">
        <f t="shared" si="2"/>
        <v>274.447</v>
      </c>
    </row>
    <row r="29" spans="1:13" x14ac:dyDescent="0.25">
      <c r="A29" s="27">
        <v>18</v>
      </c>
      <c r="B29" s="28">
        <v>265.76000000000005</v>
      </c>
      <c r="C29" s="28">
        <f t="shared" ref="C29" si="17">C14</f>
        <v>112.5</v>
      </c>
      <c r="D29" s="28">
        <v>92.784000000000006</v>
      </c>
      <c r="E29" s="28">
        <f t="shared" ref="E29:G29" si="18">E14</f>
        <v>172.136</v>
      </c>
      <c r="F29" s="28">
        <f t="shared" si="18"/>
        <v>0</v>
      </c>
      <c r="G29" s="28">
        <f t="shared" si="18"/>
        <v>0</v>
      </c>
      <c r="H29" s="29">
        <f t="shared" si="4"/>
        <v>643.18000000000006</v>
      </c>
      <c r="M29" s="8">
        <f t="shared" si="2"/>
        <v>264.92</v>
      </c>
    </row>
    <row r="30" spans="1:13" x14ac:dyDescent="0.25">
      <c r="A30" s="22">
        <v>19</v>
      </c>
      <c r="B30" s="23">
        <v>248.17000000000007</v>
      </c>
      <c r="C30" s="23">
        <f t="shared" ref="C30" si="19">C15</f>
        <v>0</v>
      </c>
      <c r="D30" s="23">
        <v>132.52199999999999</v>
      </c>
      <c r="E30" s="23">
        <f t="shared" ref="E30:G30" si="20">E15</f>
        <v>174.648</v>
      </c>
      <c r="F30" s="23">
        <f t="shared" si="20"/>
        <v>0</v>
      </c>
      <c r="G30" s="23">
        <f t="shared" si="20"/>
        <v>454.41</v>
      </c>
      <c r="H30" s="24">
        <f t="shared" si="4"/>
        <v>1009.75</v>
      </c>
      <c r="M30" s="8">
        <f t="shared" si="2"/>
        <v>307.16999999999996</v>
      </c>
    </row>
    <row r="31" spans="1:13" ht="15.75" thickBot="1" x14ac:dyDescent="0.3">
      <c r="A31" s="31">
        <v>20</v>
      </c>
      <c r="B31" s="32">
        <v>238.63000000000005</v>
      </c>
      <c r="C31" s="32">
        <f t="shared" ref="C31" si="21">C16</f>
        <v>0</v>
      </c>
      <c r="D31" s="32">
        <v>149.065</v>
      </c>
      <c r="E31" s="32">
        <f t="shared" ref="E31:G31" si="22">E16</f>
        <v>175.96299999999999</v>
      </c>
      <c r="F31" s="32">
        <f t="shared" si="22"/>
        <v>0</v>
      </c>
      <c r="G31" s="32">
        <f t="shared" si="22"/>
        <v>454.41</v>
      </c>
      <c r="H31" s="33">
        <f t="shared" si="4"/>
        <v>1018.068</v>
      </c>
      <c r="M31" s="8">
        <f t="shared" si="2"/>
        <v>325.02800000000002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71"/>
  <sheetViews>
    <sheetView topLeftCell="A94" zoomScaleNormal="100" workbookViewId="0">
      <selection activeCell="A38" sqref="A38"/>
    </sheetView>
  </sheetViews>
  <sheetFormatPr defaultRowHeight="15" x14ac:dyDescent="0.25"/>
  <cols>
    <col min="1" max="1" width="27" style="6" customWidth="1"/>
    <col min="2" max="2" width="9.140625" style="6"/>
    <col min="3" max="4" width="12.7109375" style="6" customWidth="1"/>
    <col min="5" max="5" width="19" style="6" customWidth="1"/>
    <col min="6" max="8" width="12.7109375" style="6" customWidth="1"/>
    <col min="9" max="9" width="3.7109375" style="6" customWidth="1"/>
    <col min="10" max="10" width="5.7109375" style="6" customWidth="1"/>
    <col min="11" max="12" width="10.5703125" style="6" customWidth="1"/>
    <col min="13" max="13" width="18.42578125" style="6" customWidth="1"/>
    <col min="14" max="14" width="15.140625" style="6" customWidth="1"/>
    <col min="15" max="15" width="10.5703125" style="6" bestFit="1" customWidth="1"/>
    <col min="16" max="16" width="11.7109375" style="6" customWidth="1"/>
    <col min="17" max="17" width="14.5703125" style="6" customWidth="1"/>
    <col min="18" max="18" width="20.85546875" style="6" customWidth="1"/>
    <col min="19" max="23" width="9.140625" style="6"/>
    <col min="24" max="26" width="17.5703125" style="6" customWidth="1"/>
    <col min="27" max="27" width="9.140625" style="6"/>
    <col min="28" max="28" width="24.85546875" style="6" customWidth="1"/>
    <col min="29" max="29" width="15" style="6" customWidth="1"/>
    <col min="30" max="16384" width="9.140625" style="6"/>
  </cols>
  <sheetData>
    <row r="1" spans="1:21" ht="22.5" x14ac:dyDescent="0.3">
      <c r="B1" s="35"/>
    </row>
    <row r="3" spans="1:21" ht="15.75" thickBot="1" x14ac:dyDescent="0.3">
      <c r="B3" s="7" t="s">
        <v>36</v>
      </c>
      <c r="K3" s="7" t="s">
        <v>37</v>
      </c>
    </row>
    <row r="4" spans="1:21" x14ac:dyDescent="0.25">
      <c r="A4" s="36"/>
      <c r="B4" s="37"/>
      <c r="C4" s="38" t="s">
        <v>19</v>
      </c>
      <c r="D4" s="38"/>
      <c r="E4" s="39"/>
      <c r="F4" s="38" t="s">
        <v>20</v>
      </c>
      <c r="G4" s="39"/>
      <c r="H4" s="39"/>
      <c r="I4" s="40"/>
      <c r="K4" s="37"/>
      <c r="L4" s="38" t="s">
        <v>19</v>
      </c>
      <c r="M4" s="38"/>
      <c r="N4" s="39"/>
      <c r="O4" s="38" t="s">
        <v>20</v>
      </c>
      <c r="P4" s="38"/>
      <c r="Q4" s="41"/>
    </row>
    <row r="5" spans="1:21" ht="57.75" x14ac:dyDescent="0.25">
      <c r="A5" s="42" t="s">
        <v>23</v>
      </c>
      <c r="B5" s="43" t="s">
        <v>15</v>
      </c>
      <c r="C5" s="44" t="s">
        <v>16</v>
      </c>
      <c r="D5" s="44" t="s">
        <v>25</v>
      </c>
      <c r="E5" s="45" t="s">
        <v>24</v>
      </c>
      <c r="F5" s="44" t="s">
        <v>3</v>
      </c>
      <c r="G5" s="44" t="s">
        <v>13</v>
      </c>
      <c r="H5" s="45" t="s">
        <v>7</v>
      </c>
      <c r="I5" s="46"/>
      <c r="K5" s="43" t="s">
        <v>15</v>
      </c>
      <c r="L5" s="44" t="s">
        <v>3</v>
      </c>
      <c r="M5" s="44" t="str">
        <f>D5</f>
        <v>LOLH (&lt;2.4 target year)
(Hour)</v>
      </c>
      <c r="N5" s="45" t="s">
        <v>7</v>
      </c>
      <c r="O5" s="44" t="str">
        <f>F5</f>
        <v>EUE
(GWh)</v>
      </c>
      <c r="P5" s="44" t="str">
        <f>G5</f>
        <v>LOLH
(Hour)</v>
      </c>
      <c r="Q5" s="47" t="str">
        <f>H5</f>
        <v>Modeled Loss of Load Episodes</v>
      </c>
    </row>
    <row r="6" spans="1:21" x14ac:dyDescent="0.25">
      <c r="A6" s="48"/>
      <c r="B6" s="49">
        <v>10</v>
      </c>
      <c r="C6" s="50">
        <f>'NWPP Adj'!C6</f>
        <v>78.853447999999986</v>
      </c>
      <c r="D6" s="51">
        <f>'NWPP Adj'!D6</f>
        <v>0.93771428571428583</v>
      </c>
      <c r="E6" s="34">
        <f>'NWPP Adj'!E6</f>
        <v>0.69028571428571439</v>
      </c>
      <c r="F6" s="50">
        <f>'NWPP Adj'!G6</f>
        <v>20.806546608165746</v>
      </c>
      <c r="G6" s="51">
        <f>'NWPP Adj'!H6</f>
        <v>0.24742857142857144</v>
      </c>
      <c r="H6" s="34">
        <v>0.1502857142857143</v>
      </c>
      <c r="I6" s="52"/>
      <c r="K6" s="49">
        <v>10</v>
      </c>
      <c r="L6" s="50">
        <f>LN(B6-9)*-14.22+91.231</f>
        <v>91.230999999999995</v>
      </c>
      <c r="M6" s="51">
        <f>LN(B6-9)*-0.051+0.9739</f>
        <v>0.97389999999999999</v>
      </c>
      <c r="N6" s="34">
        <f>LN(B6-9)*-0.029+0.7102</f>
        <v>0.71020000000000005</v>
      </c>
      <c r="O6" s="50">
        <f>LN(B6-9)*-4.14+24.411</f>
        <v>24.411000000000001</v>
      </c>
      <c r="P6" s="51">
        <f>LN(B6-9)*-0.021+0.2636</f>
        <v>0.2636</v>
      </c>
      <c r="Q6" s="53">
        <f>LN(B6-9)*-0.015+0.1645</f>
        <v>0.16450000000000001</v>
      </c>
      <c r="T6" s="52"/>
      <c r="U6" s="52"/>
    </row>
    <row r="7" spans="1:21" x14ac:dyDescent="0.25">
      <c r="A7" s="48"/>
      <c r="B7" s="49">
        <v>11</v>
      </c>
      <c r="C7" s="50">
        <f>'NWPP Adj'!C7</f>
        <v>80.165893142857129</v>
      </c>
      <c r="D7" s="51">
        <f>'NWPP Adj'!D7</f>
        <v>0.92914285714285727</v>
      </c>
      <c r="E7" s="34">
        <f>'NWPP Adj'!E7</f>
        <v>0.68171428571428583</v>
      </c>
      <c r="F7" s="50">
        <f>'NWPP Adj'!G7</f>
        <v>21.34798999437708</v>
      </c>
      <c r="G7" s="51">
        <f>'NWPP Adj'!H7</f>
        <v>0.24742857142857144</v>
      </c>
      <c r="H7" s="34">
        <v>0.1502857142857143</v>
      </c>
      <c r="I7" s="52"/>
      <c r="K7" s="49">
        <v>11</v>
      </c>
      <c r="L7" s="50">
        <f>LN(B7-9)*-14.22+91.231</f>
        <v>81.374447092437578</v>
      </c>
      <c r="M7" s="51">
        <f t="shared" ref="M7:M16" si="0">LN(B7-9)*-0.051+0.9739</f>
        <v>0.93854949379144281</v>
      </c>
      <c r="N7" s="34">
        <f t="shared" ref="N7:N16" si="1">LN(B7-9)*-0.029+0.7102</f>
        <v>0.69009873176376169</v>
      </c>
      <c r="O7" s="50">
        <f t="shared" ref="O7:O16" si="2">LN(B7-9)*-4.14+24.411</f>
        <v>21.541370672481829</v>
      </c>
      <c r="P7" s="51">
        <f t="shared" ref="P7:P16" si="3">LN(B7-9)*-0.021+0.2636</f>
        <v>0.24904390920824115</v>
      </c>
      <c r="Q7" s="53">
        <f t="shared" ref="Q7:Q16" si="4">LN(B7-9)*-0.015+0.1645</f>
        <v>0.15410279229160084</v>
      </c>
      <c r="T7" s="52"/>
      <c r="U7" s="52"/>
    </row>
    <row r="8" spans="1:21" x14ac:dyDescent="0.25">
      <c r="A8" s="48"/>
      <c r="B8" s="49">
        <v>12</v>
      </c>
      <c r="C8" s="50">
        <f>'NWPP Adj'!C8</f>
        <v>78.889561142857133</v>
      </c>
      <c r="D8" s="51">
        <f>'NWPP Adj'!D8</f>
        <v>0.93800000000000017</v>
      </c>
      <c r="E8" s="34">
        <f>'NWPP Adj'!E8</f>
        <v>0.69057142857142861</v>
      </c>
      <c r="F8" s="50">
        <f>'NWPP Adj'!G8</f>
        <v>20.809734983160006</v>
      </c>
      <c r="G8" s="51">
        <f>'NWPP Adj'!H8</f>
        <v>0.24742857142857155</v>
      </c>
      <c r="H8" s="34">
        <v>0.1502857142857143</v>
      </c>
      <c r="I8" s="52"/>
      <c r="K8" s="49">
        <v>12</v>
      </c>
      <c r="L8" s="50">
        <f t="shared" ref="L8:L16" si="5">LN(B8-9)*-14.22+91.231</f>
        <v>75.60873325513947</v>
      </c>
      <c r="M8" s="51">
        <f t="shared" si="0"/>
        <v>0.91787077327792643</v>
      </c>
      <c r="N8" s="34">
        <f t="shared" si="1"/>
        <v>0.67834024362862488</v>
      </c>
      <c r="O8" s="50">
        <f t="shared" si="2"/>
        <v>19.862745124914028</v>
      </c>
      <c r="P8" s="51">
        <f t="shared" si="3"/>
        <v>0.2405291419379697</v>
      </c>
      <c r="Q8" s="53">
        <f t="shared" si="4"/>
        <v>0.14802081566997835</v>
      </c>
      <c r="T8" s="52"/>
      <c r="U8" s="52"/>
    </row>
    <row r="9" spans="1:21" x14ac:dyDescent="0.25">
      <c r="A9" s="54"/>
      <c r="B9" s="49">
        <v>13</v>
      </c>
      <c r="C9" s="50">
        <f>'NWPP Adj'!C9</f>
        <v>77.956994000000009</v>
      </c>
      <c r="D9" s="51">
        <f>'NWPP Adj'!D9</f>
        <v>0.92057142857142871</v>
      </c>
      <c r="E9" s="34">
        <f>'NWPP Adj'!E9</f>
        <v>0.68171428571428572</v>
      </c>
      <c r="F9" s="50">
        <f>'NWPP Adj'!G9</f>
        <v>20.227202664183743</v>
      </c>
      <c r="G9" s="51">
        <f>'NWPP Adj'!H9</f>
        <v>0.23885714285714299</v>
      </c>
      <c r="H9" s="34">
        <v>0.1502857142857143</v>
      </c>
      <c r="I9" s="52"/>
      <c r="K9" s="49">
        <v>13</v>
      </c>
      <c r="L9" s="50">
        <f t="shared" si="5"/>
        <v>71.517894184875146</v>
      </c>
      <c r="M9" s="51">
        <f t="shared" si="0"/>
        <v>0.90319898758288553</v>
      </c>
      <c r="N9" s="34">
        <f t="shared" si="1"/>
        <v>0.66999746352752321</v>
      </c>
      <c r="O9" s="50">
        <f t="shared" si="2"/>
        <v>18.671741344963657</v>
      </c>
      <c r="P9" s="51">
        <f t="shared" si="3"/>
        <v>0.23448781841648231</v>
      </c>
      <c r="Q9" s="53">
        <f t="shared" si="4"/>
        <v>0.14370558458320165</v>
      </c>
      <c r="T9" s="52"/>
      <c r="U9" s="52"/>
    </row>
    <row r="10" spans="1:21" x14ac:dyDescent="0.25">
      <c r="A10" s="48"/>
      <c r="B10" s="49">
        <v>14</v>
      </c>
      <c r="C10" s="50">
        <f>'NWPP Adj'!C10</f>
        <v>75.785863142857153</v>
      </c>
      <c r="D10" s="51">
        <f>'NWPP Adj'!D10</f>
        <v>0.90200000000000014</v>
      </c>
      <c r="E10" s="34">
        <f>'NWPP Adj'!E10</f>
        <v>0.66314285714285726</v>
      </c>
      <c r="F10" s="50">
        <f>'NWPP Adj'!G10</f>
        <v>20.068730309606764</v>
      </c>
      <c r="G10" s="51">
        <f>'NWPP Adj'!H10</f>
        <v>0.23885714285714288</v>
      </c>
      <c r="H10" s="34">
        <v>0.1502857142857143</v>
      </c>
      <c r="I10" s="52"/>
      <c r="K10" s="49">
        <v>14</v>
      </c>
      <c r="L10" s="50">
        <f t="shared" si="5"/>
        <v>68.34479288518709</v>
      </c>
      <c r="M10" s="51">
        <f t="shared" si="0"/>
        <v>0.89181866646586083</v>
      </c>
      <c r="N10" s="34">
        <f t="shared" si="1"/>
        <v>0.6635263005394112</v>
      </c>
      <c r="O10" s="50">
        <f t="shared" si="2"/>
        <v>17.747927042522825</v>
      </c>
      <c r="P10" s="51">
        <f t="shared" si="3"/>
        <v>0.22980180383888388</v>
      </c>
      <c r="Q10" s="53">
        <f t="shared" si="4"/>
        <v>0.14035843131348852</v>
      </c>
      <c r="T10" s="52"/>
      <c r="U10" s="52"/>
    </row>
    <row r="11" spans="1:21" x14ac:dyDescent="0.25">
      <c r="A11" s="48"/>
      <c r="B11" s="49">
        <v>15</v>
      </c>
      <c r="C11" s="50">
        <f>'NWPP Adj'!C11</f>
        <v>74.738317428571435</v>
      </c>
      <c r="D11" s="51">
        <f>'NWPP Adj'!D11</f>
        <v>0.90285714285714302</v>
      </c>
      <c r="E11" s="34">
        <f>'NWPP Adj'!E11</f>
        <v>0.66400000000000015</v>
      </c>
      <c r="F11" s="50">
        <f>'NWPP Adj'!G11</f>
        <v>19.772542205786614</v>
      </c>
      <c r="G11" s="51">
        <f>'NWPP Adj'!H11</f>
        <v>0.23885714285714288</v>
      </c>
      <c r="H11" s="34">
        <v>0.1502857142857143</v>
      </c>
      <c r="I11" s="52"/>
      <c r="K11" s="49">
        <v>15</v>
      </c>
      <c r="L11" s="50">
        <f t="shared" si="5"/>
        <v>65.752180347577053</v>
      </c>
      <c r="M11" s="51">
        <f t="shared" si="0"/>
        <v>0.88252026706936915</v>
      </c>
      <c r="N11" s="34">
        <f t="shared" si="1"/>
        <v>0.65823897539238641</v>
      </c>
      <c r="O11" s="50">
        <f t="shared" si="2"/>
        <v>16.993115797395856</v>
      </c>
      <c r="P11" s="51">
        <f t="shared" si="3"/>
        <v>0.22597305114621086</v>
      </c>
      <c r="Q11" s="53">
        <f t="shared" si="4"/>
        <v>0.13762360796157919</v>
      </c>
      <c r="T11" s="52"/>
      <c r="U11" s="52"/>
    </row>
    <row r="12" spans="1:21" x14ac:dyDescent="0.25">
      <c r="A12" s="48"/>
      <c r="B12" s="49">
        <v>16</v>
      </c>
      <c r="C12" s="50">
        <f>'NWPP Adj'!C12</f>
        <v>78.443108000000009</v>
      </c>
      <c r="D12" s="51">
        <f>'NWPP Adj'!D12</f>
        <v>0.93800000000000017</v>
      </c>
      <c r="E12" s="34">
        <f>'NWPP Adj'!E12</f>
        <v>0.69057142857142872</v>
      </c>
      <c r="F12" s="50">
        <f>'NWPP Adj'!G12</f>
        <v>20.691968177886082</v>
      </c>
      <c r="G12" s="51">
        <f>'NWPP Adj'!H12</f>
        <v>0.24742857142857144</v>
      </c>
      <c r="H12" s="34">
        <v>0.1502857142857143</v>
      </c>
      <c r="I12" s="52"/>
      <c r="K12" s="49">
        <v>16</v>
      </c>
      <c r="L12" s="50">
        <f t="shared" si="5"/>
        <v>63.560157680433434</v>
      </c>
      <c r="M12" s="51">
        <f t="shared" si="0"/>
        <v>0.87465858239817906</v>
      </c>
      <c r="N12" s="34">
        <f t="shared" si="1"/>
        <v>0.65376860567739592</v>
      </c>
      <c r="O12" s="50">
        <f t="shared" si="2"/>
        <v>16.354931982911005</v>
      </c>
      <c r="P12" s="51">
        <f t="shared" si="3"/>
        <v>0.22273588686983842</v>
      </c>
      <c r="Q12" s="53">
        <f t="shared" si="4"/>
        <v>0.13531134776417031</v>
      </c>
      <c r="T12" s="52"/>
      <c r="U12" s="52"/>
    </row>
    <row r="13" spans="1:21" x14ac:dyDescent="0.25">
      <c r="A13" s="48"/>
      <c r="B13" s="49">
        <v>17</v>
      </c>
      <c r="C13" s="50">
        <f>'NWPP Adj'!C13</f>
        <v>71.757812857142852</v>
      </c>
      <c r="D13" s="51">
        <f>'NWPP Adj'!D13</f>
        <v>0.9205714285714286</v>
      </c>
      <c r="E13" s="34">
        <f>'NWPP Adj'!E13</f>
        <v>0.68171428571428572</v>
      </c>
      <c r="F13" s="50">
        <f>'NWPP Adj'!G13</f>
        <v>18.61872487541013</v>
      </c>
      <c r="G13" s="51">
        <f>'NWPP Adj'!H13</f>
        <v>0.23885714285714288</v>
      </c>
      <c r="H13" s="34">
        <v>0.1502857142857143</v>
      </c>
      <c r="I13" s="52"/>
      <c r="K13" s="49">
        <v>17</v>
      </c>
      <c r="L13" s="50">
        <f t="shared" si="5"/>
        <v>61.661341277312729</v>
      </c>
      <c r="M13" s="51">
        <f t="shared" si="0"/>
        <v>0.86784848137432835</v>
      </c>
      <c r="N13" s="34">
        <f t="shared" si="1"/>
        <v>0.64989619529128484</v>
      </c>
      <c r="O13" s="50">
        <f t="shared" si="2"/>
        <v>15.802112017445483</v>
      </c>
      <c r="P13" s="51">
        <f t="shared" si="3"/>
        <v>0.21993172762472346</v>
      </c>
      <c r="Q13" s="53">
        <f t="shared" si="4"/>
        <v>0.13330837687480246</v>
      </c>
      <c r="T13" s="52"/>
      <c r="U13" s="52"/>
    </row>
    <row r="14" spans="1:21" x14ac:dyDescent="0.25">
      <c r="A14" s="48"/>
      <c r="B14" s="49">
        <v>18</v>
      </c>
      <c r="C14" s="50">
        <f>'NWPP Adj'!C14</f>
        <v>70.535505428571426</v>
      </c>
      <c r="D14" s="51">
        <f>'NWPP Adj'!D14</f>
        <v>0.91200000000000014</v>
      </c>
      <c r="E14" s="34">
        <f>'NWPP Adj'!E14</f>
        <v>0.68171428571428572</v>
      </c>
      <c r="F14" s="50">
        <f>'NWPP Adj'!G14</f>
        <v>17.8106570725027</v>
      </c>
      <c r="G14" s="51">
        <f>'NWPP Adj'!H14</f>
        <v>0.23028571428571443</v>
      </c>
      <c r="H14" s="34">
        <v>0.14171428571428574</v>
      </c>
      <c r="I14" s="52"/>
      <c r="K14" s="49">
        <v>18</v>
      </c>
      <c r="L14" s="50">
        <f t="shared" si="5"/>
        <v>59.986466510278952</v>
      </c>
      <c r="M14" s="51">
        <f t="shared" si="0"/>
        <v>0.86184154655585277</v>
      </c>
      <c r="N14" s="34">
        <f t="shared" si="1"/>
        <v>0.64648048725724971</v>
      </c>
      <c r="O14" s="50">
        <f t="shared" si="2"/>
        <v>15.314490249828053</v>
      </c>
      <c r="P14" s="51">
        <f t="shared" si="3"/>
        <v>0.21745828387593938</v>
      </c>
      <c r="Q14" s="53">
        <f t="shared" si="4"/>
        <v>0.13154163133995672</v>
      </c>
      <c r="T14" s="52"/>
      <c r="U14" s="52"/>
    </row>
    <row r="15" spans="1:21" x14ac:dyDescent="0.25">
      <c r="A15" s="48"/>
      <c r="B15" s="49">
        <v>19</v>
      </c>
      <c r="C15" s="50">
        <f>'NWPP Adj'!C15</f>
        <v>33.250008285714287</v>
      </c>
      <c r="D15" s="51">
        <f>'NWPP Adj'!D15</f>
        <v>0.7777142857142858</v>
      </c>
      <c r="E15" s="34">
        <f>'NWPP Adj'!E15</f>
        <v>0.60085714285714298</v>
      </c>
      <c r="F15" s="50">
        <f>'NWPP Adj'!G15</f>
        <v>7.5612619870893241</v>
      </c>
      <c r="G15" s="51">
        <f>'NWPP Adj'!H15</f>
        <v>0.17685714285714282</v>
      </c>
      <c r="H15" s="34">
        <v>9.7142857142857156E-2</v>
      </c>
      <c r="I15" s="52"/>
      <c r="K15" s="49">
        <v>19</v>
      </c>
      <c r="L15" s="50">
        <f t="shared" si="5"/>
        <v>58.488239977624659</v>
      </c>
      <c r="M15" s="51">
        <f t="shared" si="0"/>
        <v>0.85646816025730366</v>
      </c>
      <c r="N15" s="34">
        <f t="shared" si="1"/>
        <v>0.64342503230317272</v>
      </c>
      <c r="O15" s="50">
        <f t="shared" si="2"/>
        <v>14.878297715004653</v>
      </c>
      <c r="P15" s="51">
        <f t="shared" si="3"/>
        <v>0.21524571304712503</v>
      </c>
      <c r="Q15" s="53">
        <f t="shared" si="4"/>
        <v>0.12996122360508933</v>
      </c>
      <c r="T15" s="52"/>
      <c r="U15" s="52"/>
    </row>
    <row r="16" spans="1:21" ht="15.75" thickBot="1" x14ac:dyDescent="0.3">
      <c r="A16" s="55"/>
      <c r="B16" s="56">
        <v>20</v>
      </c>
      <c r="C16" s="57">
        <f>'NWPP Adj'!C16</f>
        <v>34.288931142857145</v>
      </c>
      <c r="D16" s="58">
        <f>'NWPP Adj'!D16</f>
        <v>0.7608571428571429</v>
      </c>
      <c r="E16" s="59">
        <f>'NWPP Adj'!E16</f>
        <v>0.57542857142857151</v>
      </c>
      <c r="F16" s="57">
        <f>'NWPP Adj'!G16</f>
        <v>8.3565588853602257</v>
      </c>
      <c r="G16" s="58">
        <f>'NWPP Adj'!H16</f>
        <v>0.18542857142857139</v>
      </c>
      <c r="H16" s="59">
        <v>9.7142857142857156E-2</v>
      </c>
      <c r="I16" s="52"/>
      <c r="K16" s="56">
        <v>20</v>
      </c>
      <c r="L16" s="60">
        <f t="shared" si="5"/>
        <v>57.132929220807164</v>
      </c>
      <c r="M16" s="58">
        <f t="shared" si="0"/>
        <v>0.85160734108728309</v>
      </c>
      <c r="N16" s="59">
        <f t="shared" si="1"/>
        <v>0.64066103708884725</v>
      </c>
      <c r="O16" s="61">
        <f t="shared" si="2"/>
        <v>14.483713570614748</v>
      </c>
      <c r="P16" s="62">
        <f t="shared" si="3"/>
        <v>0.21324419927123422</v>
      </c>
      <c r="Q16" s="63">
        <f t="shared" si="4"/>
        <v>0.12853157090802445</v>
      </c>
      <c r="T16" s="52"/>
      <c r="U16" s="52"/>
    </row>
    <row r="18" spans="2:21" ht="15.75" x14ac:dyDescent="0.25">
      <c r="B18" s="5"/>
    </row>
    <row r="20" spans="2:21" x14ac:dyDescent="0.25">
      <c r="C20" s="7"/>
      <c r="U20" s="7"/>
    </row>
    <row r="21" spans="2:21" x14ac:dyDescent="0.25">
      <c r="C21" s="7" t="s">
        <v>38</v>
      </c>
    </row>
    <row r="46" ht="17.25" customHeight="1" x14ac:dyDescent="0.25"/>
    <row r="49" spans="3:3" x14ac:dyDescent="0.25">
      <c r="C49" s="7" t="s">
        <v>39</v>
      </c>
    </row>
    <row r="71" spans="3:3" x14ac:dyDescent="0.25">
      <c r="C71" s="7" t="s">
        <v>40</v>
      </c>
    </row>
  </sheetData>
  <pageMargins left="0.2" right="0.2" top="0.25" bottom="0.25" header="0.3" footer="0.3"/>
  <pageSetup scale="62" fitToHeight="2" orientation="landscape" r:id="rId1"/>
  <rowBreaks count="1" manualBreakCount="1">
    <brk id="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L29"/>
  <sheetViews>
    <sheetView tabSelected="1" zoomScaleNormal="100" workbookViewId="0">
      <selection activeCell="A22" sqref="A22"/>
    </sheetView>
  </sheetViews>
  <sheetFormatPr defaultRowHeight="15" x14ac:dyDescent="0.25"/>
  <cols>
    <col min="1" max="1" width="26" style="6" customWidth="1"/>
    <col min="2" max="2" width="11" style="6" customWidth="1"/>
    <col min="3" max="3" width="14" style="6" customWidth="1"/>
    <col min="4" max="5" width="15.28515625" style="6" customWidth="1"/>
    <col min="6" max="6" width="19.42578125" style="6" customWidth="1"/>
    <col min="7" max="8" width="12.28515625" style="6" customWidth="1"/>
    <col min="9" max="9" width="3.42578125" style="6" customWidth="1"/>
    <col min="10" max="16384" width="9.140625" style="6"/>
  </cols>
  <sheetData>
    <row r="2" spans="1:12" x14ac:dyDescent="0.25">
      <c r="B2" s="7"/>
    </row>
    <row r="3" spans="1:12" ht="15.75" thickBot="1" x14ac:dyDescent="0.3"/>
    <row r="4" spans="1:12" ht="90" x14ac:dyDescent="0.25">
      <c r="A4" s="64" t="s">
        <v>22</v>
      </c>
      <c r="B4" s="1" t="s">
        <v>14</v>
      </c>
      <c r="C4" s="2" t="s">
        <v>16</v>
      </c>
      <c r="D4" s="2" t="s">
        <v>17</v>
      </c>
      <c r="E4" s="2" t="s">
        <v>18</v>
      </c>
      <c r="F4" s="2" t="s">
        <v>12</v>
      </c>
      <c r="G4" s="2" t="s">
        <v>3</v>
      </c>
      <c r="H4" s="3" t="s">
        <v>8</v>
      </c>
      <c r="L4" s="65" t="s">
        <v>27</v>
      </c>
    </row>
    <row r="5" spans="1:12" ht="15.75" x14ac:dyDescent="0.25">
      <c r="A5" s="42"/>
      <c r="B5" s="66"/>
      <c r="C5" s="67" t="s">
        <v>4</v>
      </c>
      <c r="D5" s="67" t="s">
        <v>5</v>
      </c>
      <c r="E5" s="67" t="s">
        <v>6</v>
      </c>
      <c r="F5" s="67" t="s">
        <v>11</v>
      </c>
      <c r="G5" s="67" t="s">
        <v>9</v>
      </c>
      <c r="H5" s="68" t="s">
        <v>10</v>
      </c>
    </row>
    <row r="6" spans="1:12" ht="15.75" x14ac:dyDescent="0.25">
      <c r="A6" s="48"/>
      <c r="B6" s="69">
        <v>10</v>
      </c>
      <c r="C6" s="70">
        <v>78.853447999999986</v>
      </c>
      <c r="D6" s="71">
        <v>0.93771428571428583</v>
      </c>
      <c r="E6" s="71">
        <v>0.69028571428571439</v>
      </c>
      <c r="F6" s="70">
        <f>E6/D6*C6</f>
        <v>58.04690139183424</v>
      </c>
      <c r="G6" s="70">
        <f>C6-F6</f>
        <v>20.806546608165746</v>
      </c>
      <c r="H6" s="72">
        <f t="shared" ref="H6:H8" si="0">D6-E6</f>
        <v>0.24742857142857144</v>
      </c>
      <c r="L6" s="73">
        <f>F6/C6</f>
        <v>0.73613650213284587</v>
      </c>
    </row>
    <row r="7" spans="1:12" ht="15.75" x14ac:dyDescent="0.25">
      <c r="A7" s="48"/>
      <c r="B7" s="69">
        <v>11</v>
      </c>
      <c r="C7" s="70">
        <v>80.165893142857129</v>
      </c>
      <c r="D7" s="71">
        <v>0.92914285714285727</v>
      </c>
      <c r="E7" s="71">
        <v>0.68171428571428583</v>
      </c>
      <c r="F7" s="70">
        <f t="shared" ref="F7:F8" si="1">E7/D7*C7</f>
        <v>58.817903148480049</v>
      </c>
      <c r="G7" s="70">
        <f t="shared" ref="G7:G8" si="2">C7-F7</f>
        <v>21.34798999437708</v>
      </c>
      <c r="H7" s="72">
        <f t="shared" si="0"/>
        <v>0.24742857142857144</v>
      </c>
      <c r="L7" s="73">
        <f t="shared" ref="L7:L16" si="3">F7/C7</f>
        <v>0.73370233702337029</v>
      </c>
    </row>
    <row r="8" spans="1:12" ht="15.75" x14ac:dyDescent="0.25">
      <c r="A8" s="48"/>
      <c r="B8" s="4">
        <v>12</v>
      </c>
      <c r="C8" s="74">
        <v>78.889561142857133</v>
      </c>
      <c r="D8" s="75">
        <v>0.93800000000000017</v>
      </c>
      <c r="E8" s="75">
        <v>0.69057142857142861</v>
      </c>
      <c r="F8" s="74">
        <f t="shared" si="1"/>
        <v>58.079826159697127</v>
      </c>
      <c r="G8" s="74">
        <f t="shared" si="2"/>
        <v>20.809734983160006</v>
      </c>
      <c r="H8" s="76">
        <f t="shared" si="0"/>
        <v>0.24742857142857155</v>
      </c>
      <c r="L8" s="73">
        <f t="shared" si="3"/>
        <v>0.73621687480962528</v>
      </c>
    </row>
    <row r="9" spans="1:12" ht="15.75" x14ac:dyDescent="0.25">
      <c r="A9" s="48"/>
      <c r="B9" s="69">
        <v>13</v>
      </c>
      <c r="C9" s="70">
        <v>77.956994000000009</v>
      </c>
      <c r="D9" s="71">
        <v>0.92057142857142871</v>
      </c>
      <c r="E9" s="71">
        <v>0.68171428571428572</v>
      </c>
      <c r="F9" s="70">
        <f t="shared" ref="F9:F10" si="4">E9/D9*C9</f>
        <v>57.729791335816266</v>
      </c>
      <c r="G9" s="70">
        <f t="shared" ref="G9:G10" si="5">C9-F9</f>
        <v>20.227202664183743</v>
      </c>
      <c r="H9" s="72">
        <f t="shared" ref="H9:H10" si="6">D9-E9</f>
        <v>0.23885714285714299</v>
      </c>
      <c r="L9" s="73">
        <f t="shared" si="3"/>
        <v>0.74053382991930472</v>
      </c>
    </row>
    <row r="10" spans="1:12" ht="15.75" x14ac:dyDescent="0.25">
      <c r="A10" s="48"/>
      <c r="B10" s="69">
        <v>14</v>
      </c>
      <c r="C10" s="70">
        <v>75.785863142857153</v>
      </c>
      <c r="D10" s="71">
        <v>0.90200000000000014</v>
      </c>
      <c r="E10" s="71">
        <v>0.66314285714285726</v>
      </c>
      <c r="F10" s="70">
        <f t="shared" si="4"/>
        <v>55.717132833250389</v>
      </c>
      <c r="G10" s="70">
        <f t="shared" si="5"/>
        <v>20.068730309606764</v>
      </c>
      <c r="H10" s="72">
        <f t="shared" si="6"/>
        <v>0.23885714285714288</v>
      </c>
      <c r="L10" s="73">
        <f t="shared" si="3"/>
        <v>0.73519163763066209</v>
      </c>
    </row>
    <row r="11" spans="1:12" ht="15.75" x14ac:dyDescent="0.25">
      <c r="A11" s="48"/>
      <c r="B11" s="4">
        <v>15</v>
      </c>
      <c r="C11" s="74">
        <v>74.738317428571435</v>
      </c>
      <c r="D11" s="75">
        <v>0.90285714285714302</v>
      </c>
      <c r="E11" s="75">
        <v>0.66400000000000015</v>
      </c>
      <c r="F11" s="74">
        <f t="shared" ref="F11" si="7">E11/D11*C11</f>
        <v>54.965775222784821</v>
      </c>
      <c r="G11" s="74">
        <f t="shared" ref="G11" si="8">C11-F11</f>
        <v>19.772542205786614</v>
      </c>
      <c r="H11" s="76">
        <f t="shared" ref="H11" si="9">D11-E11</f>
        <v>0.23885714285714288</v>
      </c>
      <c r="L11" s="73">
        <f t="shared" si="3"/>
        <v>0.73544303797468358</v>
      </c>
    </row>
    <row r="12" spans="1:12" ht="15.75" x14ac:dyDescent="0.25">
      <c r="A12" s="48"/>
      <c r="B12" s="69">
        <v>16</v>
      </c>
      <c r="C12" s="70">
        <v>78.443108000000009</v>
      </c>
      <c r="D12" s="71">
        <v>0.93800000000000017</v>
      </c>
      <c r="E12" s="71">
        <v>0.69057142857142872</v>
      </c>
      <c r="F12" s="70">
        <f t="shared" ref="F12:F16" si="10">E12/D12*C12</f>
        <v>57.751139822113927</v>
      </c>
      <c r="G12" s="70">
        <f t="shared" ref="G12:G16" si="11">C12-F12</f>
        <v>20.691968177886082</v>
      </c>
      <c r="H12" s="72">
        <f t="shared" ref="H12:H16" si="12">D12-E12</f>
        <v>0.24742857142857144</v>
      </c>
      <c r="L12" s="73">
        <f t="shared" si="3"/>
        <v>0.73621687480962539</v>
      </c>
    </row>
    <row r="13" spans="1:12" ht="15.75" x14ac:dyDescent="0.25">
      <c r="A13" s="48"/>
      <c r="B13" s="69">
        <v>17</v>
      </c>
      <c r="C13" s="70">
        <v>71.757812857142852</v>
      </c>
      <c r="D13" s="77">
        <v>0.9205714285714286</v>
      </c>
      <c r="E13" s="77">
        <v>0.68171428571428572</v>
      </c>
      <c r="F13" s="70">
        <f t="shared" si="10"/>
        <v>53.139087981732722</v>
      </c>
      <c r="G13" s="70">
        <f t="shared" si="11"/>
        <v>18.61872487541013</v>
      </c>
      <c r="H13" s="72">
        <f t="shared" si="12"/>
        <v>0.23885714285714288</v>
      </c>
      <c r="L13" s="73">
        <f t="shared" si="3"/>
        <v>0.74053382991930472</v>
      </c>
    </row>
    <row r="14" spans="1:12" ht="15.75" x14ac:dyDescent="0.25">
      <c r="A14" s="48"/>
      <c r="B14" s="4">
        <v>18</v>
      </c>
      <c r="C14" s="74">
        <v>70.535505428571426</v>
      </c>
      <c r="D14" s="75">
        <v>0.91200000000000014</v>
      </c>
      <c r="E14" s="75">
        <v>0.68171428571428572</v>
      </c>
      <c r="F14" s="74">
        <f t="shared" si="10"/>
        <v>52.724848356068726</v>
      </c>
      <c r="G14" s="74">
        <f t="shared" si="11"/>
        <v>17.8106570725027</v>
      </c>
      <c r="H14" s="76">
        <f t="shared" si="12"/>
        <v>0.23028571428571443</v>
      </c>
      <c r="L14" s="73">
        <f t="shared" si="3"/>
        <v>0.74749373433583943</v>
      </c>
    </row>
    <row r="15" spans="1:12" ht="15.75" x14ac:dyDescent="0.25">
      <c r="A15" s="48"/>
      <c r="B15" s="69">
        <v>19</v>
      </c>
      <c r="C15" s="70">
        <v>33.250008285714287</v>
      </c>
      <c r="D15" s="71">
        <v>0.7777142857142858</v>
      </c>
      <c r="E15" s="71">
        <v>0.60085714285714298</v>
      </c>
      <c r="F15" s="70">
        <f t="shared" si="10"/>
        <v>25.688746298624963</v>
      </c>
      <c r="G15" s="70">
        <f t="shared" si="11"/>
        <v>7.5612619870893241</v>
      </c>
      <c r="H15" s="72">
        <f t="shared" si="12"/>
        <v>0.17685714285714282</v>
      </c>
      <c r="L15" s="73">
        <f t="shared" si="3"/>
        <v>0.77259368111682591</v>
      </c>
    </row>
    <row r="16" spans="1:12" ht="16.5" thickBot="1" x14ac:dyDescent="0.3">
      <c r="A16" s="55"/>
      <c r="B16" s="78">
        <v>20</v>
      </c>
      <c r="C16" s="79">
        <v>34.288931142857145</v>
      </c>
      <c r="D16" s="80">
        <v>0.7608571428571429</v>
      </c>
      <c r="E16" s="80">
        <v>0.57542857142857151</v>
      </c>
      <c r="F16" s="79">
        <f t="shared" si="10"/>
        <v>25.932372257496919</v>
      </c>
      <c r="G16" s="79">
        <f t="shared" si="11"/>
        <v>8.3565588853602257</v>
      </c>
      <c r="H16" s="81">
        <f t="shared" si="12"/>
        <v>0.18542857142857139</v>
      </c>
      <c r="L16" s="73">
        <f t="shared" si="3"/>
        <v>0.75628989861058959</v>
      </c>
    </row>
    <row r="17" spans="1:12" x14ac:dyDescent="0.25">
      <c r="C17" s="82"/>
      <c r="D17" s="82"/>
      <c r="E17" s="82"/>
      <c r="F17" s="82"/>
      <c r="G17" s="82"/>
      <c r="H17" s="82"/>
      <c r="L17" s="73"/>
    </row>
    <row r="18" spans="1:12" x14ac:dyDescent="0.25">
      <c r="K18" s="6" t="s">
        <v>26</v>
      </c>
      <c r="L18" s="73">
        <f>AVERAGE(L6:L16)</f>
        <v>0.74275929438933419</v>
      </c>
    </row>
    <row r="19" spans="1:12" x14ac:dyDescent="0.25">
      <c r="H19" s="8"/>
    </row>
    <row r="20" spans="1:12" x14ac:dyDescent="0.25">
      <c r="H20" s="8"/>
    </row>
    <row r="21" spans="1:12" x14ac:dyDescent="0.25">
      <c r="H21" s="8"/>
    </row>
    <row r="22" spans="1:12" x14ac:dyDescent="0.25">
      <c r="H22" s="8"/>
    </row>
    <row r="23" spans="1:12" x14ac:dyDescent="0.25">
      <c r="H23" s="8"/>
    </row>
    <row r="24" spans="1:12" x14ac:dyDescent="0.25">
      <c r="H24" s="8"/>
    </row>
    <row r="25" spans="1:12" ht="15.75" x14ac:dyDescent="0.25">
      <c r="A25" s="48"/>
      <c r="B25" s="69"/>
      <c r="C25" s="70"/>
      <c r="D25" s="77"/>
      <c r="E25" s="77"/>
      <c r="F25" s="70"/>
      <c r="G25" s="70"/>
      <c r="H25" s="70"/>
    </row>
    <row r="26" spans="1:12" x14ac:dyDescent="0.25">
      <c r="H26" s="8"/>
    </row>
    <row r="27" spans="1:12" x14ac:dyDescent="0.25">
      <c r="H27" s="8"/>
    </row>
    <row r="28" spans="1:12" x14ac:dyDescent="0.25">
      <c r="H28" s="8"/>
    </row>
    <row r="29" spans="1:12" x14ac:dyDescent="0.25">
      <c r="H29" s="8"/>
    </row>
  </sheetData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I.1 I.2</vt:lpstr>
      <vt:lpstr>Tables I.3-4, and Figs I.2-4 </vt:lpstr>
      <vt:lpstr>NWPP Adj</vt:lpstr>
      <vt:lpstr>'NWPP Adj'!Print_Area</vt:lpstr>
      <vt:lpstr>'Table I.1 I.2'!Print_Area</vt:lpstr>
      <vt:lpstr>'Tables I.3-4, and Figs I.2-4 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2016-08-24T20:33:51Z</cp:lastPrinted>
  <dcterms:created xsi:type="dcterms:W3CDTF">2014-07-29T22:48:08Z</dcterms:created>
  <dcterms:modified xsi:type="dcterms:W3CDTF">2017-04-08T00:34:22Z</dcterms:modified>
</cp:coreProperties>
</file>