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hidePivotFieldList="1" defaultThemeVersion="124226"/>
  <bookViews>
    <workbookView xWindow="0" yWindow="0" windowWidth="18000" windowHeight="7080" tabRatio="858"/>
  </bookViews>
  <sheets>
    <sheet name="Table 6.1" sheetId="41" r:id="rId1"/>
    <sheet name="Table 6.2 P1" sheetId="40" r:id="rId2"/>
    <sheet name="Table 6.2 P2" sheetId="39" r:id="rId3"/>
    <sheet name="Table 6.3" sheetId="32" r:id="rId4"/>
    <sheet name="Database" sheetId="1" r:id="rId5"/>
    <sheet name="Database (Storage)" sheetId="50" r:id="rId6"/>
    <sheet name="Energy Stor Cost Escalation" sheetId="51" r:id="rId7"/>
    <sheet name="LCF" sheetId="31" r:id="rId8"/>
    <sheet name="Inputs" sheetId="30" r:id="rId9"/>
    <sheet name="Other Inputs" sheetId="47" r:id="rId10"/>
    <sheet name="Reference" sheetId="4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4" hidden="1">Database!$A$1:$BP$274</definedName>
    <definedName name="_xlnm._FilterDatabase" localSheetId="5" hidden="1">'Database (Storage)'!$A$1:$O$134</definedName>
    <definedName name="_xlnm._FilterDatabase" localSheetId="9" hidden="1">'Other Inputs'!$E$1:$I$225</definedName>
    <definedName name="_xlnm._FilterDatabase" localSheetId="10" hidden="1">Reference!$D$1:$E$17</definedName>
    <definedName name="_Order1" hidden="1">255</definedName>
    <definedName name="aCF">[1]Assumps!$H$10:$H$35</definedName>
    <definedName name="aCoalSul">[1]Assumps!$P$10:$P$35</definedName>
    <definedName name="aDesc">[2]Assumptions!$C$14:$C$38</definedName>
    <definedName name="aExpHeatInput">[1]Assumps!$R$10:$R$35</definedName>
    <definedName name="AFUDC_Rate">[3]Model!$H$6</definedName>
    <definedName name="aFuel">[1]Assumps!$O$10:$O$35</definedName>
    <definedName name="aFutSul">[1]Assumps!$Q$10:$Q$35</definedName>
    <definedName name="aHC">[1]Assumps!$N$10:$N$35</definedName>
    <definedName name="aHR">[1]Assumps!$L$10:$L$35</definedName>
    <definedName name="aIncFuel">[1]Assumps!$M$10:$M$35</definedName>
    <definedName name="aInMo">[2]Assumptions!$E$14:$E$38</definedName>
    <definedName name="aInYr">[2]Assumptions!$D$14:$D$38</definedName>
    <definedName name="aLife">[1]Assumps!$G$10:$G$35</definedName>
    <definedName name="aMkt">[1]Assumps!$J$10:$J$35</definedName>
    <definedName name="aMWShare">[1]Assumps!$T$10:$T$35</definedName>
    <definedName name="aPlantNames">'[4]Gen Data'!$B$5:$B$64</definedName>
    <definedName name="aPltRetireDate">'[4]Gen Data'!$C$5:$C$64</definedName>
    <definedName name="aPPWMW">[1]Assumps!$F$10:$F$35</definedName>
    <definedName name="aPropTax">[1]Assumps!$K$10:$K$35</definedName>
    <definedName name="aTotMw">[1]Assumps!$E$10:$E$35</definedName>
    <definedName name="aUnit">[2]Assumptions!$B$14:$B$38</definedName>
    <definedName name="aYr">[1]Assumps!$I$10:$I$35</definedName>
    <definedName name="Bonus_Deprec_Sch">[3]Model!$C$1201:$BB$1214</definedName>
    <definedName name="Book_Deprec_Sched">[3]Model!$C$1220:$BB$1265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llarFactor">[3]Inputs!$R$26</definedName>
    <definedName name="Common_Ratio">[3]Model!$H$11</definedName>
    <definedName name="Conversion_Factor">[5]App2!$R$2</definedName>
    <definedName name="Cost_of_Capital">[3]Model!$H$14</definedName>
    <definedName name="Debt_Rate">[3]Model!$H$12</definedName>
    <definedName name="Debt_Ratio">[3]Model!$H$10</definedName>
    <definedName name="Deprec_Sched">[3]Model!$C$1178:$BB$1191</definedName>
    <definedName name="Detail">'[6]FY''s Detail'!$A$6:$J$484</definedName>
    <definedName name="DirCap">[2]Assumptions!$J$14:$J$38</definedName>
    <definedName name="Discount_Rate">[3]Model!$H$15</definedName>
    <definedName name="DITmultiplier">'[4]Uncertainties &amp; Inputs'!$L$109</definedName>
    <definedName name="ECA">'[4]Uncertainties &amp; Inputs'!$G$61</definedName>
    <definedName name="Esc_Switch">[1]Assumps!$H$1</definedName>
    <definedName name="Final_Year">[3]Model!$H$21</definedName>
    <definedName name="Final_Year_Regulation">[3]Model!$H$22</definedName>
    <definedName name="FOM" localSheetId="6">'[7]VOM-FOM Premium Model'!$E$13</definedName>
    <definedName name="FOM">'[8]VOM-FOM Premium Model'!$E$13</definedName>
    <definedName name="Gross_up_For_Taxes">[3]Model!$L$14</definedName>
    <definedName name="Inflation_Rate">[3]Model!$J$1779</definedName>
    <definedName name="Inflation_Table">[3]Model!$B$1774:$E$1834</definedName>
    <definedName name="IRR">[3]Model!$C$1296</definedName>
    <definedName name="IRR_Guess">[3]Model!$H$17</definedName>
    <definedName name="IRRTable">[3]Model!$B$1850:$C$1867</definedName>
    <definedName name="Level">[1]Assumps!$D$1</definedName>
    <definedName name="Location">[1]Assumps!$C$1</definedName>
    <definedName name="MACRS_Options" localSheetId="7">[9]Model!$B$271:$B$277</definedName>
    <definedName name="Marg_Tax_Rate" localSheetId="6">'[7]VOM-FOM Premium Model'!$E$14</definedName>
    <definedName name="Marg_Tax_Rate">'[8]VOM-FOM Premium Model'!$E$14</definedName>
    <definedName name="Model_Errors">[3]Model!$C$1753:$C$1763</definedName>
    <definedName name="Nameplate_HLH">'[10]GRID Nameplate (HLH)'!$B$5:$DQ$57</definedName>
    <definedName name="Nameplate_HLH_Name">'[10]GRID Nameplate (HLH)'!$A$5:$A$57</definedName>
    <definedName name="NPV">[3]Model!$C$1312</definedName>
    <definedName name="Option">[2]Assumptions!$F$1</definedName>
    <definedName name="Payback_Cash_Flow">[3]Model!$C$1322</definedName>
    <definedName name="Plant_Name">[3]Data!$B$18</definedName>
    <definedName name="Plant_Names">[3]Data!$B$19:$B$59</definedName>
    <definedName name="PostTaxWACC" localSheetId="6">'[7]VOM-FOM Premium Model'!$E$17</definedName>
    <definedName name="PostTaxWACC">'[8]VOM-FOM Premium Model'!$E$17</definedName>
    <definedName name="PPW_Share">[3]Data!$L$18</definedName>
    <definedName name="_xlnm.Print_Area" localSheetId="4">Database!$Y$4:$AV$179</definedName>
    <definedName name="_xlnm.Print_Titles" localSheetId="4">Database!$4:$5</definedName>
    <definedName name="_xlnm.Print_Titles" localSheetId="5">'Database (Storage)'!$4:$5</definedName>
    <definedName name="_xlnm.Print_Titles">#REF!</definedName>
    <definedName name="Project_Life">[3]Model!$B$7</definedName>
    <definedName name="Property_Tax">[3]Model!$P$14</definedName>
    <definedName name="Property_Tax_Rate">[3]Model!$H$5</definedName>
    <definedName name="PropertyTaxRate" localSheetId="6">'[7]VOM-FOM Premium Model'!$E$15</definedName>
    <definedName name="PropertyTaxRate">'[8]VOM-FOM Premium Model'!$E$15</definedName>
    <definedName name="PropTax">[2]Assumptions!$G$14:$G$38</definedName>
    <definedName name="PTC_Wind">Inputs!$C$25</definedName>
    <definedName name="PTC_Wind_40Percent">Inputs!$C$26</definedName>
    <definedName name="PTC_Wind_60Percent">Inputs!$C$27</definedName>
    <definedName name="Rate_Base_Method">[3]Model!$L$17</definedName>
    <definedName name="Rate_of_Return">[3]Model!$L$13</definedName>
    <definedName name="RateOfReturn" localSheetId="6">'[7]VOM-FOM Premium Model'!$E$18</definedName>
    <definedName name="RateOfReturn">'[8]VOM-FOM Premium Model'!$E$18</definedName>
    <definedName name="Real_Discount_Rate">[3]Model!$L$15</definedName>
    <definedName name="RealDR" localSheetId="6">'[7]VOM-FOM Premium Model'!$E$20</definedName>
    <definedName name="RealDR">'[8]VOM-FOM Premium Model'!$E$20</definedName>
    <definedName name="Reg_Common">[3]Model!$L$7</definedName>
    <definedName name="Reg_Common_Rate">[3]Model!$L$10</definedName>
    <definedName name="Reg_Debt">[3]Model!$L$5</definedName>
    <definedName name="Reg_Debt_Rate">[3]Model!$L$8</definedName>
    <definedName name="Reg_Discount_Rate">[3]Model!$L$12</definedName>
    <definedName name="Reg_Pref">[3]Model!$L$6</definedName>
    <definedName name="Reg_Pref_Rate">[3]Model!$L$9</definedName>
    <definedName name="Regulatory_Lag">[3]Model!$B$1605</definedName>
    <definedName name="Residual_Discount_Rate">[3]Model!$H$16</definedName>
    <definedName name="Resource_Map">'[11]Resource Names'!$B$2:$G$9189</definedName>
    <definedName name="RL_paste_1">[12]Breakdown!$G$20:$G$28</definedName>
    <definedName name="ROERate" localSheetId="6">'[7]VOM-FOM Premium Model'!$E$19</definedName>
    <definedName name="ROERate">'[8]VOM-FOM Premium Model'!$E$19</definedName>
    <definedName name="Share">[2]Assumptions!$M$14:$M$38</definedName>
    <definedName name="show_20">[3]Reports!$34:$58,[3]Reports!$114:$138,[3]Reports!$166:$190</definedName>
    <definedName name="Show_21">[3]Reports!$35:$58,[3]Reports!$115:$138,[3]Reports!$167:$190</definedName>
    <definedName name="Show_22">[3]Reports!$36:$58,[3]Reports!$116:$138,[3]Reports!$168:$190</definedName>
    <definedName name="Show_23">[3]Reports!$37:$58,[3]Reports!$117:$138,[3]Reports!$169:$190</definedName>
    <definedName name="Show_24">[3]Reports!$38:$58,[3]Reports!$118:$138,[3]Reports!$170:$190</definedName>
    <definedName name="Show_25">[3]Reports!$39:$58,[3]Reports!$119:$138,[3]Reports!$171:$190</definedName>
    <definedName name="Show_26">[3]Reports!$40:$58,[3]Reports!$120:$138,[3]Reports!$172:$190</definedName>
    <definedName name="Show_27">[3]Reports!$41:$58,[3]Reports!$121:$138,[3]Reports!$173:$190</definedName>
    <definedName name="Show_28">[3]Reports!$42:$58,[3]Reports!$122:$138,[3]Reports!$174:$190</definedName>
    <definedName name="Show_29">[3]Reports!$43:$58,[3]Reports!$123:$138,[3]Reports!$175:$190</definedName>
    <definedName name="Show_30">[3]Reports!$44:$58,[3]Reports!$124:$138,[3]Reports!$176:$190</definedName>
    <definedName name="Show_31">[3]Reports!$45:$58,[3]Reports!$125:$138,[3]Reports!$177:$190</definedName>
    <definedName name="Show_32">[3]Reports!$46:$58,[3]Reports!$126:$138,[3]Reports!$178:$190</definedName>
    <definedName name="Show_33">[3]Reports!$47:$58,[3]Reports!$127:$138,[3]Reports!$179:$190</definedName>
    <definedName name="Show_34">[3]Reports!$48:$58,[3]Reports!$128:$137,[3]Reports!$180:$190</definedName>
    <definedName name="Show_35">[3]Reports!$49:$58,[3]Reports!$129:$138,[3]Reports!$181:$190</definedName>
    <definedName name="Show_36">[3]Reports!$50:$58,[3]Reports!$130:$138,[3]Reports!$182:$190</definedName>
    <definedName name="Show_37">[3]Reports!$51:$58,[3]Reports!$131:$138,[3]Reports!$183:$190</definedName>
    <definedName name="Show_38">[3]Reports!$52:$58,[3]Reports!$132:$138,[3]Reports!$184:$190</definedName>
    <definedName name="Show_39">[3]Reports!$53:$58,[3]Reports!$133:$138,[3]Reports!$185:$190</definedName>
    <definedName name="Show_40">[3]Reports!$54:$58,[3]Reports!$134:$138,[3]Reports!$186:$190</definedName>
    <definedName name="Show_41">[3]Reports!$55:$58,[3]Reports!$135:$138,[3]Reports!$187:$190</definedName>
    <definedName name="Show_42">[3]Reports!$56:$58,[3]Reports!$136:$138,[3]Reports!$188:$190</definedName>
    <definedName name="Show_43">[3]Reports!$57:$58,[3]Reports!$137:$138,[3]Reports!$189:$190</definedName>
    <definedName name="Show_44">[3]Reports!$190:$190,[3]Reports!$138:$138,[3]Reports!$58:$58</definedName>
    <definedName name="SignChange">[3]Model!$C$1316</definedName>
    <definedName name="SPWS_WBID">"12F19027-1C25-43D5-BF1F-44D7E5A374C0"</definedName>
    <definedName name="Start_Year">[3]Model!$B$6</definedName>
    <definedName name="StartYear">[13]Inputs!$D$16</definedName>
    <definedName name="State">[3]Model!$B$8</definedName>
    <definedName name="Surcharge">[2]Assumptions!$I$14:$I$38</definedName>
    <definedName name="Tax_Rate">[3]Model!$H$4</definedName>
    <definedName name="TaxDep">[1]Assumps!$I$4</definedName>
    <definedName name="TaxRate">Inputs!$C$33</definedName>
    <definedName name="Type">[1]Assumps!$B$1</definedName>
    <definedName name="VOM" localSheetId="6">'[7]VOM-FOM Premium Model'!$E$12</definedName>
    <definedName name="VOM">'[8]VOM-FOM Premium Model'!$E$12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tAvgInflationRate" localSheetId="6">'[7]VOM-FOM Premium Model'!$E$16</definedName>
    <definedName name="WtAvgInflationRate">[3]Model!$J$1779</definedName>
    <definedName name="WtAvgInflationRate_Storage">'[8]VOM-FOM Premium Model'!$E$16</definedName>
  </definedNames>
  <calcPr calcId="152511"/>
</workbook>
</file>

<file path=xl/calcChain.xml><?xml version="1.0" encoding="utf-8"?>
<calcChain xmlns="http://schemas.openxmlformats.org/spreadsheetml/2006/main">
  <c r="A27" i="39" l="1"/>
  <c r="A26" i="39"/>
  <c r="A25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10" i="39"/>
  <c r="A9" i="39"/>
  <c r="A8" i="39"/>
  <c r="A7" i="39"/>
  <c r="A6" i="39"/>
  <c r="A5" i="39"/>
  <c r="A4" i="39"/>
  <c r="A152" i="40" l="1"/>
  <c r="A153" i="40"/>
  <c r="B153" i="40"/>
  <c r="A154" i="40"/>
  <c r="B154" i="40"/>
  <c r="A155" i="40"/>
  <c r="B155" i="40"/>
  <c r="A156" i="40"/>
  <c r="B156" i="40"/>
  <c r="A157" i="40"/>
  <c r="B157" i="40"/>
  <c r="A158" i="40"/>
  <c r="B158" i="40"/>
  <c r="A159" i="40"/>
  <c r="A160" i="40"/>
  <c r="B160" i="40"/>
  <c r="A161" i="40"/>
  <c r="B161" i="40"/>
  <c r="A162" i="40"/>
  <c r="B162" i="40"/>
  <c r="A163" i="40"/>
  <c r="B163" i="40"/>
  <c r="B68" i="41"/>
  <c r="C68" i="41"/>
  <c r="B69" i="41"/>
  <c r="C69" i="41"/>
  <c r="B70" i="41"/>
  <c r="C70" i="41"/>
  <c r="B71" i="41"/>
  <c r="C71" i="41"/>
  <c r="B72" i="41"/>
  <c r="C72" i="41"/>
  <c r="B73" i="41"/>
  <c r="C73" i="41"/>
  <c r="B74" i="41"/>
  <c r="C74" i="41"/>
  <c r="B75" i="41"/>
  <c r="C75" i="41"/>
  <c r="B76" i="41"/>
  <c r="C76" i="41"/>
  <c r="B77" i="41"/>
  <c r="B78" i="41"/>
  <c r="B79" i="41"/>
  <c r="B80" i="41"/>
  <c r="B81" i="41"/>
  <c r="B82" i="41"/>
  <c r="F84" i="41" l="1"/>
  <c r="F85" i="41"/>
  <c r="F83" i="41"/>
  <c r="F82" i="41"/>
  <c r="BJ102" i="1" l="1"/>
  <c r="BJ109" i="1"/>
  <c r="BJ110" i="1"/>
  <c r="BJ108" i="1"/>
  <c r="BJ113" i="1"/>
  <c r="AJ106" i="1" l="1"/>
  <c r="AJ104" i="1"/>
  <c r="AJ103" i="1"/>
  <c r="AJ102" i="1"/>
  <c r="Z106" i="1" l="1"/>
  <c r="Z104" i="1"/>
  <c r="Z103" i="1"/>
  <c r="Z102" i="1"/>
  <c r="Z79" i="1"/>
  <c r="BA16" i="32" l="1"/>
  <c r="BA15" i="32"/>
  <c r="BA14" i="32"/>
  <c r="BA13" i="32"/>
  <c r="AX16" i="32"/>
  <c r="AX15" i="32"/>
  <c r="AX14" i="32"/>
  <c r="AX13" i="32"/>
  <c r="C15" i="32"/>
  <c r="D15" i="32"/>
  <c r="Z15" i="32" s="1"/>
  <c r="E15" i="32"/>
  <c r="F15" i="32"/>
  <c r="G15" i="32"/>
  <c r="H15" i="32"/>
  <c r="I15" i="32"/>
  <c r="J15" i="32"/>
  <c r="AA15" i="32" s="1"/>
  <c r="L15" i="32"/>
  <c r="M15" i="32"/>
  <c r="O15" i="32"/>
  <c r="Q15" i="32"/>
  <c r="R15" i="32"/>
  <c r="S15" i="32"/>
  <c r="T15" i="32"/>
  <c r="U15" i="32"/>
  <c r="V15" i="32"/>
  <c r="W15" i="32"/>
  <c r="C16" i="32"/>
  <c r="D16" i="32"/>
  <c r="Z16" i="32" s="1"/>
  <c r="E16" i="32"/>
  <c r="F16" i="32"/>
  <c r="G16" i="32"/>
  <c r="H16" i="32"/>
  <c r="I16" i="32"/>
  <c r="J16" i="32"/>
  <c r="AA16" i="32" s="1"/>
  <c r="L16" i="32"/>
  <c r="M16" i="32"/>
  <c r="O16" i="32"/>
  <c r="Q16" i="32"/>
  <c r="R16" i="32"/>
  <c r="S16" i="32"/>
  <c r="T16" i="32"/>
  <c r="U16" i="32"/>
  <c r="V16" i="32"/>
  <c r="W16" i="32"/>
  <c r="Y15" i="32" l="1"/>
  <c r="BI15" i="32"/>
  <c r="Y16" i="32"/>
  <c r="BI16" i="32"/>
  <c r="AB76" i="1"/>
  <c r="AB71" i="1"/>
  <c r="AB74" i="1"/>
  <c r="AB69" i="1"/>
  <c r="AB72" i="1"/>
  <c r="AB67" i="1"/>
  <c r="AG139" i="1"/>
  <c r="AG138" i="1"/>
  <c r="C35" i="30"/>
  <c r="AG102" i="1" s="1"/>
  <c r="AG137" i="1" s="1"/>
  <c r="AB104" i="1" l="1"/>
  <c r="AB103" i="1"/>
  <c r="AB102" i="1"/>
  <c r="AB106" i="1"/>
  <c r="AL113" i="1"/>
  <c r="BM110" i="1" l="1"/>
  <c r="BM109" i="1"/>
  <c r="BM108" i="1"/>
  <c r="AD79" i="1"/>
  <c r="BC79" i="1" l="1"/>
  <c r="AB79" i="1" s="1"/>
  <c r="BA79" i="1"/>
  <c r="BB79" i="1" s="1"/>
  <c r="B4" i="41" l="1"/>
  <c r="D4" i="41"/>
  <c r="H4" i="41"/>
  <c r="K4" i="41"/>
  <c r="O4" i="41"/>
  <c r="B5" i="41"/>
  <c r="C5" i="41"/>
  <c r="D5" i="41"/>
  <c r="E5" i="41"/>
  <c r="F5" i="41"/>
  <c r="G5" i="41"/>
  <c r="H5" i="41"/>
  <c r="I5" i="41"/>
  <c r="J5" i="41"/>
  <c r="K5" i="41"/>
  <c r="L5" i="41"/>
  <c r="M5" i="41"/>
  <c r="N5" i="41"/>
  <c r="O5" i="41"/>
  <c r="P5" i="41"/>
  <c r="Q5" i="41"/>
  <c r="R5" i="41"/>
  <c r="B6" i="41"/>
  <c r="C6" i="41"/>
  <c r="D6" i="41"/>
  <c r="E6" i="41"/>
  <c r="F6" i="41"/>
  <c r="G6" i="41"/>
  <c r="H6" i="41"/>
  <c r="L6" i="41"/>
  <c r="M6" i="41"/>
  <c r="N6" i="41"/>
  <c r="O6" i="41"/>
  <c r="P6" i="41"/>
  <c r="Q6" i="41"/>
  <c r="R6" i="41"/>
  <c r="B7" i="41"/>
  <c r="C7" i="41"/>
  <c r="D7" i="41"/>
  <c r="E7" i="41"/>
  <c r="F7" i="41"/>
  <c r="G7" i="41"/>
  <c r="H7" i="41"/>
  <c r="L7" i="41"/>
  <c r="M7" i="41"/>
  <c r="N7" i="41"/>
  <c r="O7" i="41"/>
  <c r="P7" i="41"/>
  <c r="Q7" i="41"/>
  <c r="R7" i="41"/>
  <c r="B8" i="41"/>
  <c r="C8" i="41"/>
  <c r="D8" i="41"/>
  <c r="E8" i="41"/>
  <c r="F8" i="41"/>
  <c r="G8" i="41"/>
  <c r="H8" i="41"/>
  <c r="L8" i="41"/>
  <c r="M8" i="41"/>
  <c r="N8" i="41"/>
  <c r="O8" i="41"/>
  <c r="P8" i="41"/>
  <c r="Q8" i="41"/>
  <c r="R8" i="41"/>
  <c r="B9" i="41"/>
  <c r="C9" i="41"/>
  <c r="D9" i="41"/>
  <c r="E9" i="41"/>
  <c r="F9" i="41"/>
  <c r="G9" i="41"/>
  <c r="H9" i="41"/>
  <c r="L9" i="41"/>
  <c r="M9" i="41"/>
  <c r="N9" i="41"/>
  <c r="O9" i="41"/>
  <c r="P9" i="41"/>
  <c r="Q9" i="41"/>
  <c r="R9" i="41"/>
  <c r="B10" i="41"/>
  <c r="C10" i="41"/>
  <c r="D10" i="41"/>
  <c r="E10" i="41"/>
  <c r="F10" i="41"/>
  <c r="G10" i="41"/>
  <c r="H10" i="41"/>
  <c r="L10" i="41"/>
  <c r="M10" i="41"/>
  <c r="N10" i="41"/>
  <c r="O10" i="41"/>
  <c r="P10" i="41"/>
  <c r="Q10" i="41"/>
  <c r="R10" i="41"/>
  <c r="B11" i="41"/>
  <c r="C11" i="41"/>
  <c r="D11" i="41"/>
  <c r="E11" i="41"/>
  <c r="F11" i="41"/>
  <c r="G11" i="41"/>
  <c r="H11" i="41"/>
  <c r="L11" i="41"/>
  <c r="M11" i="41"/>
  <c r="N11" i="41"/>
  <c r="O11" i="41"/>
  <c r="P11" i="41"/>
  <c r="Q11" i="41"/>
  <c r="R11" i="41"/>
  <c r="B12" i="41"/>
  <c r="C12" i="41"/>
  <c r="D12" i="41"/>
  <c r="E12" i="41"/>
  <c r="F12" i="41"/>
  <c r="G12" i="41"/>
  <c r="H12" i="41"/>
  <c r="L12" i="41"/>
  <c r="M12" i="41"/>
  <c r="N12" i="41"/>
  <c r="O12" i="41"/>
  <c r="P12" i="41"/>
  <c r="Q12" i="41"/>
  <c r="R12" i="41"/>
  <c r="B13" i="41"/>
  <c r="C13" i="41"/>
  <c r="D13" i="41"/>
  <c r="E13" i="41"/>
  <c r="F13" i="41"/>
  <c r="G13" i="41"/>
  <c r="H13" i="41"/>
  <c r="L13" i="41"/>
  <c r="M13" i="41"/>
  <c r="N13" i="41"/>
  <c r="O13" i="41"/>
  <c r="P13" i="41"/>
  <c r="Q13" i="41"/>
  <c r="R13" i="41"/>
  <c r="B14" i="41"/>
  <c r="C14" i="41"/>
  <c r="D14" i="41"/>
  <c r="E14" i="41"/>
  <c r="F14" i="41"/>
  <c r="G14" i="41"/>
  <c r="H14" i="41"/>
  <c r="L14" i="41"/>
  <c r="M14" i="41"/>
  <c r="N14" i="41"/>
  <c r="O14" i="41"/>
  <c r="P14" i="41"/>
  <c r="Q14" i="41"/>
  <c r="R14" i="41"/>
  <c r="B15" i="41"/>
  <c r="C15" i="41"/>
  <c r="D15" i="41"/>
  <c r="E15" i="41"/>
  <c r="F15" i="41"/>
  <c r="G15" i="41"/>
  <c r="H15" i="41"/>
  <c r="L15" i="41"/>
  <c r="M15" i="41"/>
  <c r="N15" i="41"/>
  <c r="O15" i="41"/>
  <c r="P15" i="41"/>
  <c r="Q15" i="41"/>
  <c r="R15" i="41"/>
  <c r="B16" i="41"/>
  <c r="C16" i="41"/>
  <c r="D16" i="41"/>
  <c r="E16" i="41"/>
  <c r="F16" i="41"/>
  <c r="G16" i="41"/>
  <c r="H16" i="41"/>
  <c r="L16" i="41"/>
  <c r="M16" i="41"/>
  <c r="N16" i="41"/>
  <c r="O16" i="41"/>
  <c r="P16" i="41"/>
  <c r="Q16" i="41"/>
  <c r="R16" i="41"/>
  <c r="B17" i="41"/>
  <c r="C17" i="41"/>
  <c r="D17" i="41"/>
  <c r="E17" i="41"/>
  <c r="F17" i="41"/>
  <c r="G17" i="41"/>
  <c r="H17" i="41"/>
  <c r="L17" i="41"/>
  <c r="M17" i="41"/>
  <c r="N17" i="41"/>
  <c r="O17" i="41"/>
  <c r="P17" i="41"/>
  <c r="Q17" i="41"/>
  <c r="R17" i="41"/>
  <c r="B18" i="41"/>
  <c r="C18" i="41"/>
  <c r="D18" i="41"/>
  <c r="E18" i="41"/>
  <c r="F18" i="41"/>
  <c r="G18" i="41"/>
  <c r="H18" i="41"/>
  <c r="L18" i="41"/>
  <c r="M18" i="41"/>
  <c r="N18" i="41"/>
  <c r="O18" i="41"/>
  <c r="P18" i="41"/>
  <c r="Q18" i="41"/>
  <c r="R18" i="41"/>
  <c r="B19" i="41"/>
  <c r="C19" i="41"/>
  <c r="D19" i="41"/>
  <c r="E19" i="41"/>
  <c r="F19" i="41"/>
  <c r="G19" i="41"/>
  <c r="H19" i="41"/>
  <c r="L19" i="41"/>
  <c r="M19" i="41"/>
  <c r="N19" i="41"/>
  <c r="O19" i="41"/>
  <c r="P19" i="41"/>
  <c r="Q19" i="41"/>
  <c r="R19" i="41"/>
  <c r="B20" i="41"/>
  <c r="C20" i="41"/>
  <c r="D20" i="41"/>
  <c r="E20" i="41"/>
  <c r="F20" i="41"/>
  <c r="G20" i="41"/>
  <c r="H20" i="41"/>
  <c r="L20" i="41"/>
  <c r="M20" i="41"/>
  <c r="N20" i="41"/>
  <c r="O20" i="41"/>
  <c r="P20" i="41"/>
  <c r="Q20" i="41"/>
  <c r="R20" i="41"/>
  <c r="B21" i="41"/>
  <c r="C21" i="41"/>
  <c r="D21" i="41"/>
  <c r="E21" i="41"/>
  <c r="F21" i="41"/>
  <c r="G21" i="41"/>
  <c r="H21" i="41"/>
  <c r="L21" i="41"/>
  <c r="M21" i="41"/>
  <c r="N21" i="41"/>
  <c r="O21" i="41"/>
  <c r="P21" i="41"/>
  <c r="Q21" i="41"/>
  <c r="R21" i="41"/>
  <c r="B22" i="41"/>
  <c r="C22" i="41"/>
  <c r="D22" i="41"/>
  <c r="E22" i="41"/>
  <c r="F22" i="41"/>
  <c r="G22" i="41"/>
  <c r="H22" i="41"/>
  <c r="L22" i="41"/>
  <c r="M22" i="41"/>
  <c r="N22" i="41"/>
  <c r="O22" i="41"/>
  <c r="P22" i="41"/>
  <c r="Q22" i="41"/>
  <c r="R22" i="41"/>
  <c r="B23" i="41"/>
  <c r="C23" i="41"/>
  <c r="D23" i="41"/>
  <c r="E23" i="41"/>
  <c r="F23" i="41"/>
  <c r="G23" i="41"/>
  <c r="H23" i="41"/>
  <c r="L23" i="41"/>
  <c r="M23" i="41"/>
  <c r="N23" i="41"/>
  <c r="O23" i="41"/>
  <c r="P23" i="41"/>
  <c r="Q23" i="41"/>
  <c r="R23" i="41"/>
  <c r="B24" i="41"/>
  <c r="C24" i="41"/>
  <c r="D24" i="41"/>
  <c r="E24" i="41"/>
  <c r="F24" i="41"/>
  <c r="G24" i="41"/>
  <c r="H24" i="41"/>
  <c r="L24" i="41"/>
  <c r="M24" i="41"/>
  <c r="N24" i="41"/>
  <c r="O24" i="41"/>
  <c r="P24" i="41"/>
  <c r="Q24" i="41"/>
  <c r="R24" i="41"/>
  <c r="B25" i="41"/>
  <c r="C25" i="41"/>
  <c r="D25" i="41"/>
  <c r="E25" i="41"/>
  <c r="F25" i="41"/>
  <c r="G25" i="41"/>
  <c r="H25" i="41"/>
  <c r="L25" i="41"/>
  <c r="M25" i="41"/>
  <c r="N25" i="41"/>
  <c r="O25" i="41"/>
  <c r="P25" i="41"/>
  <c r="Q25" i="41"/>
  <c r="R25" i="41"/>
  <c r="B26" i="41"/>
  <c r="C26" i="41"/>
  <c r="D26" i="41"/>
  <c r="E26" i="41"/>
  <c r="F26" i="41"/>
  <c r="G26" i="41"/>
  <c r="H26" i="41"/>
  <c r="L26" i="41"/>
  <c r="M26" i="41"/>
  <c r="N26" i="41"/>
  <c r="O26" i="41"/>
  <c r="P26" i="41"/>
  <c r="Q26" i="41"/>
  <c r="R26" i="41"/>
  <c r="B27" i="41"/>
  <c r="C27" i="41"/>
  <c r="D27" i="41"/>
  <c r="E27" i="41"/>
  <c r="F27" i="41"/>
  <c r="G27" i="41"/>
  <c r="H27" i="41"/>
  <c r="L27" i="41"/>
  <c r="M27" i="41"/>
  <c r="N27" i="41"/>
  <c r="O27" i="41"/>
  <c r="P27" i="41"/>
  <c r="Q27" i="41"/>
  <c r="R27" i="41"/>
  <c r="B28" i="41"/>
  <c r="C28" i="41"/>
  <c r="D28" i="41"/>
  <c r="E28" i="41"/>
  <c r="F28" i="41"/>
  <c r="G28" i="41"/>
  <c r="H28" i="41"/>
  <c r="L28" i="41"/>
  <c r="M28" i="41"/>
  <c r="N28" i="41"/>
  <c r="O28" i="41"/>
  <c r="P28" i="41"/>
  <c r="Q28" i="41"/>
  <c r="R28" i="41"/>
  <c r="B29" i="41"/>
  <c r="C29" i="41"/>
  <c r="D29" i="41"/>
  <c r="E29" i="41"/>
  <c r="F29" i="41"/>
  <c r="G29" i="41"/>
  <c r="H29" i="41"/>
  <c r="L29" i="41"/>
  <c r="M29" i="41"/>
  <c r="N29" i="41"/>
  <c r="O29" i="41"/>
  <c r="P29" i="41"/>
  <c r="Q29" i="41"/>
  <c r="R29" i="41"/>
  <c r="B30" i="41"/>
  <c r="C30" i="41"/>
  <c r="D30" i="41"/>
  <c r="E30" i="41"/>
  <c r="F30" i="41"/>
  <c r="G30" i="41"/>
  <c r="H30" i="41"/>
  <c r="L30" i="41"/>
  <c r="M30" i="41"/>
  <c r="N30" i="41"/>
  <c r="O30" i="41"/>
  <c r="P30" i="41"/>
  <c r="Q30" i="41"/>
  <c r="R30" i="41"/>
  <c r="B31" i="41"/>
  <c r="C31" i="41"/>
  <c r="D31" i="41"/>
  <c r="E31" i="41"/>
  <c r="F31" i="41"/>
  <c r="G31" i="41"/>
  <c r="H31" i="41"/>
  <c r="L31" i="41"/>
  <c r="M31" i="41"/>
  <c r="N31" i="41"/>
  <c r="O31" i="41"/>
  <c r="P31" i="41"/>
  <c r="Q31" i="41"/>
  <c r="R31" i="41"/>
  <c r="B32" i="41"/>
  <c r="C32" i="41"/>
  <c r="D32" i="41"/>
  <c r="E32" i="41"/>
  <c r="F32" i="41"/>
  <c r="G32" i="41"/>
  <c r="H32" i="41"/>
  <c r="L32" i="41"/>
  <c r="M32" i="41"/>
  <c r="N32" i="41"/>
  <c r="O32" i="41"/>
  <c r="P32" i="41"/>
  <c r="Q32" i="41"/>
  <c r="R32" i="41"/>
  <c r="B33" i="41"/>
  <c r="C33" i="41"/>
  <c r="D33" i="41"/>
  <c r="E33" i="41"/>
  <c r="F33" i="41"/>
  <c r="G33" i="41"/>
  <c r="H33" i="41"/>
  <c r="L33" i="41"/>
  <c r="M33" i="41"/>
  <c r="N33" i="41"/>
  <c r="O33" i="41"/>
  <c r="P33" i="41"/>
  <c r="Q33" i="41"/>
  <c r="R33" i="41"/>
  <c r="B34" i="41"/>
  <c r="C34" i="41"/>
  <c r="D34" i="41"/>
  <c r="E34" i="41"/>
  <c r="F34" i="41"/>
  <c r="G34" i="41"/>
  <c r="H34" i="41"/>
  <c r="L34" i="41"/>
  <c r="M34" i="41"/>
  <c r="N34" i="41"/>
  <c r="O34" i="41"/>
  <c r="P34" i="41"/>
  <c r="Q34" i="41"/>
  <c r="R34" i="41"/>
  <c r="B35" i="41"/>
  <c r="C35" i="41"/>
  <c r="D35" i="41"/>
  <c r="E35" i="41"/>
  <c r="F35" i="41"/>
  <c r="G35" i="41"/>
  <c r="H35" i="41"/>
  <c r="L35" i="41"/>
  <c r="M35" i="41"/>
  <c r="N35" i="41"/>
  <c r="O35" i="41"/>
  <c r="P35" i="41"/>
  <c r="Q35" i="41"/>
  <c r="R35" i="41"/>
  <c r="B36" i="41"/>
  <c r="C36" i="41"/>
  <c r="D36" i="41"/>
  <c r="E36" i="41"/>
  <c r="F36" i="41"/>
  <c r="G36" i="41"/>
  <c r="H36" i="41"/>
  <c r="L36" i="41"/>
  <c r="M36" i="41"/>
  <c r="N36" i="41"/>
  <c r="O36" i="41"/>
  <c r="P36" i="41"/>
  <c r="Q36" i="41"/>
  <c r="R36" i="41"/>
  <c r="B37" i="41"/>
  <c r="C37" i="41"/>
  <c r="D37" i="41"/>
  <c r="E37" i="41"/>
  <c r="F37" i="41"/>
  <c r="G37" i="41"/>
  <c r="H37" i="41"/>
  <c r="L37" i="41"/>
  <c r="M37" i="41"/>
  <c r="N37" i="41"/>
  <c r="O37" i="41"/>
  <c r="P37" i="41"/>
  <c r="Q37" i="41"/>
  <c r="R37" i="41"/>
  <c r="B38" i="41"/>
  <c r="C38" i="41"/>
  <c r="D38" i="41"/>
  <c r="E38" i="41"/>
  <c r="F38" i="41"/>
  <c r="G38" i="41"/>
  <c r="H38" i="41"/>
  <c r="L38" i="41"/>
  <c r="M38" i="41"/>
  <c r="N38" i="41"/>
  <c r="O38" i="41"/>
  <c r="P38" i="41"/>
  <c r="Q38" i="41"/>
  <c r="R38" i="41"/>
  <c r="B39" i="41"/>
  <c r="C39" i="41"/>
  <c r="D39" i="41"/>
  <c r="E39" i="41"/>
  <c r="F39" i="41"/>
  <c r="G39" i="41"/>
  <c r="H39" i="41"/>
  <c r="L39" i="41"/>
  <c r="M39" i="41"/>
  <c r="N39" i="41"/>
  <c r="O39" i="41"/>
  <c r="P39" i="41"/>
  <c r="Q39" i="41"/>
  <c r="R39" i="41"/>
  <c r="B40" i="41"/>
  <c r="C40" i="41"/>
  <c r="D40" i="41"/>
  <c r="E40" i="41"/>
  <c r="F40" i="41"/>
  <c r="G40" i="41"/>
  <c r="H40" i="41"/>
  <c r="L40" i="41"/>
  <c r="M40" i="41"/>
  <c r="N40" i="41"/>
  <c r="O40" i="41"/>
  <c r="P40" i="41"/>
  <c r="Q40" i="41"/>
  <c r="R40" i="41"/>
  <c r="B41" i="41"/>
  <c r="C41" i="41"/>
  <c r="D41" i="41"/>
  <c r="E41" i="41"/>
  <c r="F41" i="41"/>
  <c r="G41" i="41"/>
  <c r="H41" i="41"/>
  <c r="L41" i="41"/>
  <c r="M41" i="41"/>
  <c r="N41" i="41"/>
  <c r="O41" i="41"/>
  <c r="P41" i="41"/>
  <c r="Q41" i="41"/>
  <c r="R41" i="41"/>
  <c r="B42" i="41"/>
  <c r="C42" i="41"/>
  <c r="D42" i="41"/>
  <c r="E42" i="41"/>
  <c r="F42" i="41"/>
  <c r="G42" i="41"/>
  <c r="H42" i="41"/>
  <c r="L42" i="41"/>
  <c r="M42" i="41"/>
  <c r="N42" i="41"/>
  <c r="O42" i="41"/>
  <c r="P42" i="41"/>
  <c r="Q42" i="41"/>
  <c r="R42" i="41"/>
  <c r="B43" i="41"/>
  <c r="C43" i="41"/>
  <c r="D43" i="41"/>
  <c r="E43" i="41"/>
  <c r="F43" i="41"/>
  <c r="G43" i="41"/>
  <c r="H43" i="41"/>
  <c r="L43" i="41"/>
  <c r="M43" i="41"/>
  <c r="N43" i="41"/>
  <c r="O43" i="41"/>
  <c r="P43" i="41"/>
  <c r="Q43" i="41"/>
  <c r="R43" i="41"/>
  <c r="B44" i="41"/>
  <c r="C44" i="41"/>
  <c r="D44" i="41"/>
  <c r="E44" i="41"/>
  <c r="F44" i="41"/>
  <c r="G44" i="41"/>
  <c r="H44" i="41"/>
  <c r="L44" i="41"/>
  <c r="M44" i="41"/>
  <c r="N44" i="41"/>
  <c r="O44" i="41"/>
  <c r="P44" i="41"/>
  <c r="Q44" i="41"/>
  <c r="R44" i="41"/>
  <c r="B45" i="41"/>
  <c r="C45" i="41"/>
  <c r="D45" i="41"/>
  <c r="E45" i="41"/>
  <c r="F45" i="41"/>
  <c r="G45" i="41"/>
  <c r="H45" i="41"/>
  <c r="L45" i="41"/>
  <c r="M45" i="41"/>
  <c r="N45" i="41"/>
  <c r="O45" i="41"/>
  <c r="P45" i="41"/>
  <c r="Q45" i="41"/>
  <c r="R45" i="41"/>
  <c r="B46" i="41"/>
  <c r="C46" i="41"/>
  <c r="D46" i="41"/>
  <c r="E46" i="41"/>
  <c r="F46" i="41"/>
  <c r="G46" i="41"/>
  <c r="H46" i="41"/>
  <c r="L46" i="41"/>
  <c r="M46" i="41"/>
  <c r="N46" i="41"/>
  <c r="O46" i="41"/>
  <c r="P46" i="41"/>
  <c r="Q46" i="41"/>
  <c r="R46" i="41"/>
  <c r="B47" i="41"/>
  <c r="C47" i="41"/>
  <c r="D47" i="41"/>
  <c r="E47" i="41"/>
  <c r="F47" i="41"/>
  <c r="G47" i="41"/>
  <c r="H47" i="41"/>
  <c r="L47" i="41"/>
  <c r="M47" i="41"/>
  <c r="N47" i="41"/>
  <c r="O47" i="41"/>
  <c r="P47" i="41"/>
  <c r="Q47" i="41"/>
  <c r="R47" i="41"/>
  <c r="B48" i="41"/>
  <c r="C48" i="41"/>
  <c r="D48" i="41"/>
  <c r="E48" i="41"/>
  <c r="F48" i="41"/>
  <c r="G48" i="41"/>
  <c r="H48" i="41"/>
  <c r="L48" i="41"/>
  <c r="M48" i="41"/>
  <c r="N48" i="41"/>
  <c r="O48" i="41"/>
  <c r="P48" i="41"/>
  <c r="Q48" i="41"/>
  <c r="R48" i="41"/>
  <c r="B49" i="41"/>
  <c r="C49" i="41"/>
  <c r="D49" i="41"/>
  <c r="E49" i="41"/>
  <c r="F49" i="41"/>
  <c r="G49" i="41"/>
  <c r="H49" i="41"/>
  <c r="L49" i="41"/>
  <c r="M49" i="41"/>
  <c r="N49" i="41"/>
  <c r="O49" i="41"/>
  <c r="P49" i="41"/>
  <c r="Q49" i="41"/>
  <c r="R49" i="41"/>
  <c r="B50" i="41"/>
  <c r="C50" i="41"/>
  <c r="D50" i="41"/>
  <c r="E50" i="41"/>
  <c r="F50" i="41"/>
  <c r="G50" i="41"/>
  <c r="H50" i="41"/>
  <c r="L50" i="41"/>
  <c r="M50" i="41"/>
  <c r="N50" i="41"/>
  <c r="O50" i="41"/>
  <c r="P50" i="41"/>
  <c r="Q50" i="41"/>
  <c r="R50" i="41"/>
  <c r="B51" i="41"/>
  <c r="C51" i="41"/>
  <c r="D51" i="41"/>
  <c r="E51" i="41"/>
  <c r="F51" i="41"/>
  <c r="G51" i="41"/>
  <c r="H51" i="41"/>
  <c r="L51" i="41"/>
  <c r="M51" i="41"/>
  <c r="N51" i="41"/>
  <c r="O51" i="41"/>
  <c r="P51" i="41"/>
  <c r="Q51" i="41"/>
  <c r="R51" i="41"/>
  <c r="B52" i="41"/>
  <c r="C52" i="41"/>
  <c r="D52" i="41"/>
  <c r="E52" i="41"/>
  <c r="F52" i="41"/>
  <c r="G52" i="41"/>
  <c r="H52" i="41"/>
  <c r="L52" i="41"/>
  <c r="M52" i="41"/>
  <c r="N52" i="41"/>
  <c r="O52" i="41"/>
  <c r="P52" i="41"/>
  <c r="Q52" i="41"/>
  <c r="R52" i="41"/>
  <c r="B53" i="41"/>
  <c r="C53" i="41"/>
  <c r="D53" i="41"/>
  <c r="E53" i="41"/>
  <c r="F53" i="41"/>
  <c r="G53" i="41"/>
  <c r="H53" i="41"/>
  <c r="L53" i="41"/>
  <c r="M53" i="41"/>
  <c r="N53" i="41"/>
  <c r="O53" i="41"/>
  <c r="P53" i="41"/>
  <c r="Q53" i="41"/>
  <c r="R53" i="41"/>
  <c r="B54" i="41"/>
  <c r="C54" i="41"/>
  <c r="D54" i="41"/>
  <c r="E54" i="41"/>
  <c r="F54" i="41"/>
  <c r="G54" i="41"/>
  <c r="H54" i="41"/>
  <c r="L54" i="41"/>
  <c r="M54" i="41"/>
  <c r="N54" i="41"/>
  <c r="O54" i="41"/>
  <c r="P54" i="41"/>
  <c r="Q54" i="41"/>
  <c r="R54" i="41"/>
  <c r="B55" i="41"/>
  <c r="C55" i="41"/>
  <c r="D55" i="41"/>
  <c r="E55" i="41"/>
  <c r="F55" i="41"/>
  <c r="G55" i="41"/>
  <c r="H55" i="41"/>
  <c r="L55" i="41"/>
  <c r="M55" i="41"/>
  <c r="N55" i="41"/>
  <c r="O55" i="41"/>
  <c r="P55" i="41"/>
  <c r="Q55" i="41"/>
  <c r="R55" i="41"/>
  <c r="B56" i="41"/>
  <c r="C56" i="41"/>
  <c r="D56" i="41"/>
  <c r="E56" i="41"/>
  <c r="F56" i="41"/>
  <c r="G56" i="41"/>
  <c r="H56" i="41"/>
  <c r="L56" i="41"/>
  <c r="M56" i="41"/>
  <c r="N56" i="41"/>
  <c r="O56" i="41"/>
  <c r="P56" i="41"/>
  <c r="Q56" i="41"/>
  <c r="R56" i="41"/>
  <c r="B57" i="41"/>
  <c r="C57" i="41"/>
  <c r="D57" i="41"/>
  <c r="E57" i="41"/>
  <c r="F57" i="41"/>
  <c r="G57" i="41"/>
  <c r="H57" i="41"/>
  <c r="L57" i="41"/>
  <c r="M57" i="41"/>
  <c r="N57" i="41"/>
  <c r="O57" i="41"/>
  <c r="P57" i="41"/>
  <c r="Q57" i="41"/>
  <c r="R57" i="41"/>
  <c r="B58" i="41"/>
  <c r="C58" i="41"/>
  <c r="D58" i="41"/>
  <c r="E58" i="41"/>
  <c r="F58" i="41"/>
  <c r="G58" i="41"/>
  <c r="H58" i="41"/>
  <c r="L58" i="41"/>
  <c r="M58" i="41"/>
  <c r="N58" i="41"/>
  <c r="O58" i="41"/>
  <c r="P58" i="41"/>
  <c r="Q58" i="41"/>
  <c r="R58" i="41"/>
  <c r="B59" i="41"/>
  <c r="C59" i="41"/>
  <c r="D59" i="41"/>
  <c r="E59" i="41"/>
  <c r="F59" i="41"/>
  <c r="G59" i="41"/>
  <c r="H59" i="41"/>
  <c r="L59" i="41"/>
  <c r="M59" i="41"/>
  <c r="N59" i="41"/>
  <c r="O59" i="41"/>
  <c r="P59" i="41"/>
  <c r="Q59" i="41"/>
  <c r="R59" i="41"/>
  <c r="B60" i="41"/>
  <c r="C60" i="41"/>
  <c r="D60" i="41"/>
  <c r="E60" i="41"/>
  <c r="F60" i="41"/>
  <c r="G60" i="41"/>
  <c r="H60" i="41"/>
  <c r="L60" i="41"/>
  <c r="M60" i="41"/>
  <c r="N60" i="41"/>
  <c r="O60" i="41"/>
  <c r="P60" i="41"/>
  <c r="Q60" i="41"/>
  <c r="R60" i="41"/>
  <c r="B61" i="41"/>
  <c r="C61" i="41"/>
  <c r="D61" i="41"/>
  <c r="E61" i="41"/>
  <c r="F61" i="41"/>
  <c r="G61" i="41"/>
  <c r="H61" i="41"/>
  <c r="L61" i="41"/>
  <c r="M61" i="41"/>
  <c r="N61" i="41"/>
  <c r="O61" i="41"/>
  <c r="P61" i="41"/>
  <c r="Q61" i="41"/>
  <c r="R61" i="41"/>
  <c r="B62" i="41"/>
  <c r="C62" i="41"/>
  <c r="D62" i="41"/>
  <c r="E62" i="41"/>
  <c r="F62" i="41"/>
  <c r="G62" i="41"/>
  <c r="H62" i="41"/>
  <c r="L62" i="41"/>
  <c r="M62" i="41"/>
  <c r="N62" i="41"/>
  <c r="O62" i="41"/>
  <c r="P62" i="41"/>
  <c r="Q62" i="41"/>
  <c r="R62" i="41"/>
  <c r="B63" i="41"/>
  <c r="C63" i="41"/>
  <c r="D63" i="41"/>
  <c r="E63" i="41"/>
  <c r="F63" i="41"/>
  <c r="G63" i="41"/>
  <c r="H63" i="41"/>
  <c r="L63" i="41"/>
  <c r="M63" i="41"/>
  <c r="N63" i="41"/>
  <c r="O63" i="41"/>
  <c r="P63" i="41"/>
  <c r="Q63" i="41"/>
  <c r="R63" i="41"/>
  <c r="B64" i="41"/>
  <c r="C64" i="41"/>
  <c r="D64" i="41"/>
  <c r="E64" i="41"/>
  <c r="F64" i="41"/>
  <c r="G64" i="41"/>
  <c r="H64" i="41"/>
  <c r="L64" i="41"/>
  <c r="M64" i="41"/>
  <c r="N64" i="41"/>
  <c r="O64" i="41"/>
  <c r="P64" i="41"/>
  <c r="Q64" i="41"/>
  <c r="R64" i="41"/>
  <c r="B65" i="41"/>
  <c r="C65" i="41"/>
  <c r="D65" i="41"/>
  <c r="E65" i="41"/>
  <c r="F65" i="41"/>
  <c r="G65" i="41"/>
  <c r="H65" i="41"/>
  <c r="L65" i="41"/>
  <c r="M65" i="41"/>
  <c r="N65" i="41"/>
  <c r="O65" i="41"/>
  <c r="P65" i="41"/>
  <c r="Q65" i="41"/>
  <c r="R65" i="41"/>
  <c r="D68" i="41"/>
  <c r="E68" i="41"/>
  <c r="F68" i="41"/>
  <c r="G68" i="41"/>
  <c r="H68" i="41"/>
  <c r="I68" i="41"/>
  <c r="J68" i="41"/>
  <c r="K68" i="41"/>
  <c r="L68" i="41"/>
  <c r="M68" i="41"/>
  <c r="N68" i="41"/>
  <c r="O68" i="41"/>
  <c r="P68" i="41"/>
  <c r="Q68" i="41"/>
  <c r="R68" i="41"/>
  <c r="D69" i="41"/>
  <c r="E69" i="41"/>
  <c r="F69" i="41"/>
  <c r="G69" i="41"/>
  <c r="H69" i="41"/>
  <c r="I69" i="41"/>
  <c r="J69" i="41"/>
  <c r="K69" i="41"/>
  <c r="L69" i="41"/>
  <c r="M69" i="41"/>
  <c r="N69" i="41"/>
  <c r="O69" i="41"/>
  <c r="P69" i="41"/>
  <c r="Q69" i="41"/>
  <c r="R69" i="41"/>
  <c r="D70" i="41"/>
  <c r="E70" i="41"/>
  <c r="F70" i="41"/>
  <c r="G70" i="41"/>
  <c r="H70" i="41"/>
  <c r="I70" i="41"/>
  <c r="J70" i="41"/>
  <c r="K70" i="41"/>
  <c r="L70" i="41"/>
  <c r="M70" i="41"/>
  <c r="N70" i="41"/>
  <c r="O70" i="41"/>
  <c r="P70" i="41"/>
  <c r="Q70" i="41"/>
  <c r="R70" i="41"/>
  <c r="D71" i="41"/>
  <c r="E71" i="41"/>
  <c r="F71" i="41"/>
  <c r="G71" i="41"/>
  <c r="H71" i="41"/>
  <c r="I71" i="41"/>
  <c r="J71" i="41"/>
  <c r="K71" i="41"/>
  <c r="L71" i="41"/>
  <c r="M71" i="41"/>
  <c r="N71" i="41"/>
  <c r="O71" i="41"/>
  <c r="P71" i="41"/>
  <c r="Q71" i="41"/>
  <c r="R71" i="41"/>
  <c r="D72" i="41"/>
  <c r="E72" i="41"/>
  <c r="F72" i="41"/>
  <c r="G72" i="41"/>
  <c r="H72" i="41"/>
  <c r="I72" i="41"/>
  <c r="J72" i="41"/>
  <c r="K72" i="41"/>
  <c r="L72" i="41"/>
  <c r="M72" i="41"/>
  <c r="N72" i="41"/>
  <c r="O72" i="41"/>
  <c r="P72" i="41"/>
  <c r="Q72" i="41"/>
  <c r="R72" i="41"/>
  <c r="D73" i="41"/>
  <c r="E73" i="41"/>
  <c r="F73" i="41"/>
  <c r="G73" i="41"/>
  <c r="H73" i="41"/>
  <c r="I73" i="41"/>
  <c r="J73" i="41"/>
  <c r="K73" i="41"/>
  <c r="L73" i="41"/>
  <c r="M73" i="41"/>
  <c r="N73" i="41"/>
  <c r="O73" i="41"/>
  <c r="P73" i="41"/>
  <c r="Q73" i="41"/>
  <c r="R73" i="41"/>
  <c r="D74" i="41"/>
  <c r="E74" i="41"/>
  <c r="F74" i="41"/>
  <c r="G74" i="41"/>
  <c r="H74" i="41"/>
  <c r="L74" i="41"/>
  <c r="M74" i="41"/>
  <c r="N74" i="41"/>
  <c r="O74" i="41"/>
  <c r="P74" i="41"/>
  <c r="Q74" i="41"/>
  <c r="R74" i="41"/>
  <c r="D75" i="41"/>
  <c r="E75" i="41"/>
  <c r="F75" i="41"/>
  <c r="G75" i="41"/>
  <c r="H75" i="41"/>
  <c r="I75" i="41"/>
  <c r="J75" i="41"/>
  <c r="K75" i="41"/>
  <c r="L75" i="41"/>
  <c r="M75" i="41"/>
  <c r="N75" i="41"/>
  <c r="O75" i="41"/>
  <c r="P75" i="41"/>
  <c r="Q75" i="41"/>
  <c r="R75" i="41"/>
  <c r="D76" i="41"/>
  <c r="E76" i="41"/>
  <c r="F76" i="41"/>
  <c r="G76" i="41"/>
  <c r="H76" i="41"/>
  <c r="L76" i="41"/>
  <c r="M76" i="41"/>
  <c r="N76" i="41"/>
  <c r="O76" i="41"/>
  <c r="P76" i="41"/>
  <c r="Q76" i="41"/>
  <c r="R76" i="41"/>
  <c r="D77" i="41"/>
  <c r="E77" i="41"/>
  <c r="F77" i="41"/>
  <c r="G77" i="41"/>
  <c r="H77" i="41"/>
  <c r="L77" i="41"/>
  <c r="M77" i="41"/>
  <c r="N77" i="41"/>
  <c r="O77" i="41"/>
  <c r="P77" i="41"/>
  <c r="Q77" i="41"/>
  <c r="R77" i="41"/>
  <c r="D78" i="41"/>
  <c r="E78" i="41"/>
  <c r="F78" i="41"/>
  <c r="G78" i="41"/>
  <c r="H78" i="41"/>
  <c r="L78" i="41"/>
  <c r="M78" i="41"/>
  <c r="N78" i="41"/>
  <c r="O78" i="41"/>
  <c r="P78" i="41"/>
  <c r="Q78" i="41"/>
  <c r="R78" i="41"/>
  <c r="D79" i="41"/>
  <c r="E79" i="41"/>
  <c r="F79" i="41"/>
  <c r="G79" i="41"/>
  <c r="H79" i="41"/>
  <c r="L79" i="41"/>
  <c r="M79" i="41"/>
  <c r="N79" i="41"/>
  <c r="O79" i="41"/>
  <c r="P79" i="41"/>
  <c r="Q79" i="41"/>
  <c r="R79" i="41"/>
  <c r="D80" i="41"/>
  <c r="E80" i="41"/>
  <c r="F80" i="41"/>
  <c r="G80" i="41"/>
  <c r="H80" i="41"/>
  <c r="L80" i="41"/>
  <c r="M80" i="41"/>
  <c r="N80" i="41"/>
  <c r="O80" i="41"/>
  <c r="P80" i="41"/>
  <c r="Q80" i="41"/>
  <c r="R80" i="41"/>
  <c r="D81" i="41"/>
  <c r="E81" i="41"/>
  <c r="F81" i="41"/>
  <c r="G81" i="41"/>
  <c r="H81" i="41"/>
  <c r="L81" i="41"/>
  <c r="M81" i="41"/>
  <c r="N81" i="41"/>
  <c r="O81" i="41"/>
  <c r="P81" i="41"/>
  <c r="Q81" i="41"/>
  <c r="R81" i="41"/>
  <c r="M82" i="41"/>
  <c r="B83" i="41"/>
  <c r="M83" i="41"/>
  <c r="B84" i="41"/>
  <c r="M84" i="41"/>
  <c r="B85" i="41"/>
  <c r="M85" i="41"/>
  <c r="B86" i="41"/>
  <c r="C86" i="41"/>
  <c r="D86" i="41"/>
  <c r="E86" i="41"/>
  <c r="F86" i="41"/>
  <c r="G86" i="41"/>
  <c r="H86" i="41"/>
  <c r="I86" i="41"/>
  <c r="J86" i="41"/>
  <c r="K86" i="41"/>
  <c r="L86" i="41"/>
  <c r="M86" i="41"/>
  <c r="N86" i="41"/>
  <c r="O86" i="41"/>
  <c r="P86" i="41"/>
  <c r="Q86" i="41"/>
  <c r="R86" i="41"/>
  <c r="B87" i="41"/>
  <c r="C87" i="41"/>
  <c r="D87" i="41"/>
  <c r="E87" i="41"/>
  <c r="F87" i="41"/>
  <c r="G87" i="41"/>
  <c r="H87" i="41"/>
  <c r="I87" i="41"/>
  <c r="J87" i="41"/>
  <c r="K87" i="41"/>
  <c r="L87" i="41"/>
  <c r="M87" i="41"/>
  <c r="N87" i="41"/>
  <c r="O87" i="41"/>
  <c r="P87" i="41"/>
  <c r="Q87" i="41"/>
  <c r="R87" i="41"/>
  <c r="B88" i="41"/>
  <c r="C88" i="41"/>
  <c r="D88" i="41"/>
  <c r="E88" i="41"/>
  <c r="F88" i="41"/>
  <c r="G88" i="41"/>
  <c r="H88" i="41"/>
  <c r="I88" i="41"/>
  <c r="J88" i="41"/>
  <c r="K88" i="41"/>
  <c r="L88" i="41"/>
  <c r="M88" i="41"/>
  <c r="N88" i="41"/>
  <c r="O88" i="41"/>
  <c r="P88" i="41"/>
  <c r="Q88" i="41"/>
  <c r="R88" i="41"/>
  <c r="B89" i="41"/>
  <c r="C89" i="41"/>
  <c r="D89" i="41"/>
  <c r="E89" i="41"/>
  <c r="F89" i="41"/>
  <c r="G89" i="41"/>
  <c r="H89" i="41"/>
  <c r="I89" i="41"/>
  <c r="J89" i="41"/>
  <c r="K89" i="41"/>
  <c r="L89" i="41"/>
  <c r="M89" i="41"/>
  <c r="N89" i="41"/>
  <c r="O89" i="41"/>
  <c r="P89" i="41"/>
  <c r="Q89" i="41"/>
  <c r="R89" i="41"/>
  <c r="B90" i="41"/>
  <c r="C90" i="41"/>
  <c r="D90" i="41"/>
  <c r="E90" i="41"/>
  <c r="F90" i="41"/>
  <c r="G90" i="41"/>
  <c r="H90" i="41"/>
  <c r="L90" i="41"/>
  <c r="M90" i="41"/>
  <c r="N90" i="41"/>
  <c r="O90" i="41"/>
  <c r="P90" i="41"/>
  <c r="Q90" i="41"/>
  <c r="R90" i="41"/>
  <c r="B91" i="41"/>
  <c r="C91" i="41"/>
  <c r="D91" i="41"/>
  <c r="E91" i="41"/>
  <c r="F91" i="41"/>
  <c r="G91" i="41"/>
  <c r="H91" i="41"/>
  <c r="L91" i="41"/>
  <c r="M91" i="41"/>
  <c r="N91" i="41"/>
  <c r="O91" i="41"/>
  <c r="P91" i="41"/>
  <c r="Q91" i="41"/>
  <c r="R91" i="41"/>
  <c r="B92" i="41"/>
  <c r="C92" i="41"/>
  <c r="D92" i="41"/>
  <c r="E92" i="41"/>
  <c r="F92" i="41"/>
  <c r="G92" i="41"/>
  <c r="H92" i="41"/>
  <c r="L92" i="41"/>
  <c r="M92" i="41"/>
  <c r="N92" i="41"/>
  <c r="O92" i="41"/>
  <c r="P92" i="41"/>
  <c r="Q92" i="41"/>
  <c r="R92" i="41"/>
  <c r="B93" i="41"/>
  <c r="C93" i="41"/>
  <c r="D93" i="41"/>
  <c r="E93" i="41"/>
  <c r="F93" i="41"/>
  <c r="G93" i="41"/>
  <c r="H93" i="41"/>
  <c r="L93" i="41"/>
  <c r="M93" i="41"/>
  <c r="N93" i="41"/>
  <c r="O93" i="41"/>
  <c r="P93" i="41"/>
  <c r="Q93" i="41"/>
  <c r="R93" i="41"/>
  <c r="B94" i="41"/>
  <c r="C94" i="41"/>
  <c r="D94" i="41"/>
  <c r="E94" i="41"/>
  <c r="F94" i="41"/>
  <c r="G94" i="41"/>
  <c r="H94" i="41"/>
  <c r="K94" i="41"/>
  <c r="L94" i="41"/>
  <c r="M94" i="41"/>
  <c r="N94" i="41"/>
  <c r="O94" i="41"/>
  <c r="P94" i="41"/>
  <c r="Q94" i="41"/>
  <c r="R94" i="41"/>
  <c r="B95" i="41"/>
  <c r="C95" i="41"/>
  <c r="D95" i="41"/>
  <c r="E95" i="41"/>
  <c r="F95" i="41"/>
  <c r="G95" i="41"/>
  <c r="H95" i="41"/>
  <c r="K95" i="41"/>
  <c r="L95" i="41"/>
  <c r="M95" i="41"/>
  <c r="N95" i="41"/>
  <c r="O95" i="41"/>
  <c r="P95" i="41"/>
  <c r="Q95" i="41"/>
  <c r="R95" i="41"/>
  <c r="O100" i="39" l="1"/>
  <c r="N100" i="39"/>
  <c r="M100" i="39"/>
  <c r="L100" i="39"/>
  <c r="K100" i="39"/>
  <c r="J100" i="39"/>
  <c r="I100" i="39"/>
  <c r="G100" i="39"/>
  <c r="F100" i="39"/>
  <c r="E100" i="39"/>
  <c r="L99" i="39"/>
  <c r="G99" i="39"/>
  <c r="E99" i="39"/>
  <c r="L98" i="39"/>
  <c r="G98" i="39"/>
  <c r="E98" i="39"/>
  <c r="L97" i="39"/>
  <c r="E97" i="39"/>
  <c r="L77" i="39"/>
  <c r="K77" i="39"/>
  <c r="G77" i="39"/>
  <c r="F77" i="39"/>
  <c r="E77" i="39"/>
  <c r="O72" i="39"/>
  <c r="N72" i="39"/>
  <c r="M72" i="39"/>
  <c r="L72" i="39"/>
  <c r="K72" i="39"/>
  <c r="J72" i="39"/>
  <c r="I72" i="39"/>
  <c r="G72" i="39"/>
  <c r="F72" i="39"/>
  <c r="E72" i="39"/>
  <c r="O71" i="39"/>
  <c r="N71" i="39"/>
  <c r="M71" i="39"/>
  <c r="L71" i="39"/>
  <c r="K71" i="39"/>
  <c r="J71" i="39"/>
  <c r="I71" i="39"/>
  <c r="G71" i="39"/>
  <c r="F71" i="39"/>
  <c r="E71" i="39"/>
  <c r="O70" i="39"/>
  <c r="N70" i="39"/>
  <c r="M70" i="39"/>
  <c r="L70" i="39"/>
  <c r="K70" i="39"/>
  <c r="J70" i="39"/>
  <c r="I70" i="39"/>
  <c r="G70" i="39"/>
  <c r="F70" i="39"/>
  <c r="E70" i="39"/>
  <c r="O69" i="39"/>
  <c r="N69" i="39"/>
  <c r="M69" i="39"/>
  <c r="L69" i="39"/>
  <c r="K69" i="39"/>
  <c r="J69" i="39"/>
  <c r="I69" i="39"/>
  <c r="G69" i="39"/>
  <c r="F69" i="39"/>
  <c r="E69" i="39"/>
  <c r="O68" i="39"/>
  <c r="N68" i="39"/>
  <c r="M68" i="39"/>
  <c r="L68" i="39"/>
  <c r="K68" i="39"/>
  <c r="J68" i="39"/>
  <c r="I68" i="39"/>
  <c r="G68" i="39"/>
  <c r="F68" i="39"/>
  <c r="E68" i="39"/>
  <c r="O67" i="39"/>
  <c r="N67" i="39"/>
  <c r="M67" i="39"/>
  <c r="L67" i="39"/>
  <c r="K67" i="39"/>
  <c r="J67" i="39"/>
  <c r="I67" i="39"/>
  <c r="G67" i="39"/>
  <c r="F67" i="39"/>
  <c r="E67" i="39"/>
  <c r="C99" i="39"/>
  <c r="C98" i="39"/>
  <c r="C97" i="39"/>
  <c r="B164" i="39"/>
  <c r="B163" i="39"/>
  <c r="B162" i="39"/>
  <c r="B161" i="39"/>
  <c r="B159" i="39"/>
  <c r="B158" i="39"/>
  <c r="B157" i="39"/>
  <c r="B156" i="39"/>
  <c r="B155" i="39"/>
  <c r="B154" i="39"/>
  <c r="B152" i="39"/>
  <c r="B151" i="39"/>
  <c r="B150" i="39"/>
  <c r="B149" i="39"/>
  <c r="B148" i="39"/>
  <c r="B147" i="39"/>
  <c r="B146" i="39"/>
  <c r="B145" i="39"/>
  <c r="B140" i="39"/>
  <c r="B139" i="39"/>
  <c r="B138" i="39"/>
  <c r="B137" i="39"/>
  <c r="B136" i="39"/>
  <c r="B135" i="39"/>
  <c r="B134" i="39"/>
  <c r="B133" i="39"/>
  <c r="B132" i="39"/>
  <c r="B131" i="39"/>
  <c r="B129" i="39"/>
  <c r="B128" i="39"/>
  <c r="B127" i="39"/>
  <c r="B126" i="39"/>
  <c r="B125" i="39"/>
  <c r="B124" i="39"/>
  <c r="B123" i="39"/>
  <c r="B122" i="39"/>
  <c r="B120" i="39"/>
  <c r="B119" i="39"/>
  <c r="B118" i="39"/>
  <c r="B117" i="39"/>
  <c r="B116" i="39"/>
  <c r="B115" i="39"/>
  <c r="B114" i="39"/>
  <c r="B113" i="39"/>
  <c r="B100" i="39"/>
  <c r="B99" i="39"/>
  <c r="B98" i="39"/>
  <c r="B97" i="39"/>
  <c r="B77" i="39"/>
  <c r="A106" i="39"/>
  <c r="A105" i="39"/>
  <c r="A104" i="39"/>
  <c r="A103" i="39"/>
  <c r="A102" i="39"/>
  <c r="A101" i="39"/>
  <c r="A100" i="39"/>
  <c r="A99" i="39"/>
  <c r="A98" i="39"/>
  <c r="A97" i="39"/>
  <c r="A96" i="39"/>
  <c r="A95" i="39"/>
  <c r="A94" i="39"/>
  <c r="A93" i="39"/>
  <c r="A92" i="39"/>
  <c r="A91" i="39"/>
  <c r="A90" i="39"/>
  <c r="A89" i="39"/>
  <c r="A88" i="39"/>
  <c r="A87" i="39"/>
  <c r="A86" i="39"/>
  <c r="A85" i="39"/>
  <c r="A84" i="39"/>
  <c r="A83" i="39"/>
  <c r="A82" i="39"/>
  <c r="A81" i="39"/>
  <c r="A80" i="39"/>
  <c r="A79" i="39"/>
  <c r="A78" i="39"/>
  <c r="A77" i="39"/>
  <c r="A76" i="39"/>
  <c r="A72" i="39"/>
  <c r="A71" i="39"/>
  <c r="A70" i="39"/>
  <c r="A69" i="39"/>
  <c r="A68" i="39"/>
  <c r="A67" i="39"/>
  <c r="A66" i="39"/>
  <c r="A65" i="39"/>
  <c r="A64" i="39"/>
  <c r="A63" i="39"/>
  <c r="A62" i="39"/>
  <c r="A61" i="39"/>
  <c r="A60" i="39"/>
  <c r="A59" i="39"/>
  <c r="A58" i="39"/>
  <c r="A57" i="39"/>
  <c r="A56" i="39"/>
  <c r="A55" i="39"/>
  <c r="A54" i="39"/>
  <c r="A53" i="39"/>
  <c r="A52" i="39"/>
  <c r="A51" i="39"/>
  <c r="A50" i="39"/>
  <c r="A49" i="39"/>
  <c r="A48" i="39"/>
  <c r="A47" i="39"/>
  <c r="A46" i="39"/>
  <c r="A45" i="39"/>
  <c r="A44" i="39"/>
  <c r="A43" i="39"/>
  <c r="A39" i="39"/>
  <c r="A38" i="39"/>
  <c r="A37" i="39"/>
  <c r="A36" i="39"/>
  <c r="A35" i="39"/>
  <c r="A34" i="39"/>
  <c r="A33" i="39"/>
  <c r="A32" i="39"/>
  <c r="A31" i="39"/>
  <c r="A30" i="39"/>
  <c r="A29" i="39"/>
  <c r="A28" i="39"/>
  <c r="B112" i="40"/>
  <c r="B113" i="40"/>
  <c r="B114" i="40"/>
  <c r="B115" i="40"/>
  <c r="B116" i="40"/>
  <c r="B117" i="40"/>
  <c r="B118" i="40"/>
  <c r="B119" i="40"/>
  <c r="B121" i="40"/>
  <c r="B122" i="40"/>
  <c r="B123" i="40"/>
  <c r="B124" i="40"/>
  <c r="B125" i="40"/>
  <c r="B126" i="40"/>
  <c r="B127" i="40"/>
  <c r="B128" i="40"/>
  <c r="B130" i="40"/>
  <c r="B131" i="40"/>
  <c r="B132" i="40"/>
  <c r="B133" i="40"/>
  <c r="B134" i="40"/>
  <c r="B135" i="40"/>
  <c r="B136" i="40"/>
  <c r="B137" i="40"/>
  <c r="B138" i="40"/>
  <c r="B139" i="40"/>
  <c r="B144" i="40"/>
  <c r="B145" i="40"/>
  <c r="B146" i="40"/>
  <c r="B147" i="40"/>
  <c r="B148" i="40"/>
  <c r="B149" i="40"/>
  <c r="B150" i="40"/>
  <c r="B151" i="40"/>
  <c r="F3" i="51" l="1"/>
  <c r="K3" i="51"/>
  <c r="F4" i="51"/>
  <c r="K4" i="51"/>
  <c r="F5" i="51"/>
  <c r="G5" i="51"/>
  <c r="G6" i="51" s="1"/>
  <c r="G7" i="51" s="1"/>
  <c r="G8" i="51" s="1"/>
  <c r="G9" i="51" s="1"/>
  <c r="G10" i="51" s="1"/>
  <c r="G11" i="51" s="1"/>
  <c r="G12" i="51" s="1"/>
  <c r="G13" i="51" s="1"/>
  <c r="K5" i="51"/>
  <c r="F6" i="51"/>
  <c r="K6" i="51"/>
  <c r="F7" i="51"/>
  <c r="K7" i="51"/>
  <c r="F8" i="51"/>
  <c r="K8" i="51"/>
  <c r="F9" i="51"/>
  <c r="K9" i="51"/>
  <c r="F10" i="51"/>
  <c r="K10" i="51"/>
  <c r="F11" i="51"/>
  <c r="K11" i="51"/>
  <c r="F12" i="51"/>
  <c r="K12" i="51"/>
  <c r="F13" i="51"/>
  <c r="K13" i="51"/>
  <c r="AR104" i="1"/>
  <c r="K99" i="39" s="1"/>
  <c r="I99" i="39"/>
  <c r="AO104" i="1"/>
  <c r="F99" i="39"/>
  <c r="AD104" i="1"/>
  <c r="AF104" i="1" s="1"/>
  <c r="AA104" i="1"/>
  <c r="Y104" i="1"/>
  <c r="AR103" i="1"/>
  <c r="K98" i="39" s="1"/>
  <c r="I98" i="39"/>
  <c r="AO103" i="1"/>
  <c r="H98" i="39" s="1"/>
  <c r="F98" i="39"/>
  <c r="AD103" i="1"/>
  <c r="AA103" i="1"/>
  <c r="Y103" i="1"/>
  <c r="AR102" i="1"/>
  <c r="K97" i="39" s="1"/>
  <c r="I97" i="39"/>
  <c r="AM102" i="1"/>
  <c r="F97" i="39" s="1"/>
  <c r="AO106" i="1"/>
  <c r="H100" i="39" s="1"/>
  <c r="C100" i="39"/>
  <c r="AD106" i="1"/>
  <c r="AF106" i="1" s="1"/>
  <c r="AH106" i="1" s="1"/>
  <c r="AA106" i="1"/>
  <c r="Y106" i="1"/>
  <c r="AO102" i="1"/>
  <c r="H97" i="39" s="1"/>
  <c r="AD102" i="1"/>
  <c r="AA102" i="1"/>
  <c r="Y102" i="1"/>
  <c r="AU79" i="1"/>
  <c r="N77" i="39" s="1"/>
  <c r="AO79" i="1"/>
  <c r="AJ79" i="1"/>
  <c r="C77" i="39" s="1"/>
  <c r="AA79" i="1"/>
  <c r="Y79" i="1"/>
  <c r="AO76" i="1"/>
  <c r="H72" i="39" s="1"/>
  <c r="AJ76" i="1"/>
  <c r="C72" i="39" s="1"/>
  <c r="AD76" i="1"/>
  <c r="AF76" i="1" s="1"/>
  <c r="AA76" i="1"/>
  <c r="Z76" i="1"/>
  <c r="B72" i="39" s="1"/>
  <c r="Y76" i="1"/>
  <c r="Y75" i="1"/>
  <c r="AO74" i="1"/>
  <c r="H71" i="39" s="1"/>
  <c r="AJ74" i="1"/>
  <c r="C71" i="39" s="1"/>
  <c r="AD74" i="1"/>
  <c r="AF74" i="1" s="1"/>
  <c r="AA74" i="1"/>
  <c r="Z74" i="1"/>
  <c r="B71" i="39" s="1"/>
  <c r="Y74" i="1"/>
  <c r="Y73" i="1"/>
  <c r="AO72" i="1"/>
  <c r="H70" i="39" s="1"/>
  <c r="AJ72" i="1"/>
  <c r="C70" i="39" s="1"/>
  <c r="AD72" i="1"/>
  <c r="AF72" i="1" s="1"/>
  <c r="AA72" i="1"/>
  <c r="Z72" i="1"/>
  <c r="B70" i="39" s="1"/>
  <c r="Y72" i="1"/>
  <c r="AO71" i="1"/>
  <c r="H69" i="39" s="1"/>
  <c r="AJ71" i="1"/>
  <c r="C69" i="39" s="1"/>
  <c r="AD71" i="1"/>
  <c r="AA71" i="1"/>
  <c r="Z71" i="1"/>
  <c r="B69" i="39" s="1"/>
  <c r="Y71" i="1"/>
  <c r="Y70" i="1"/>
  <c r="AO69" i="1"/>
  <c r="H68" i="39" s="1"/>
  <c r="AJ69" i="1"/>
  <c r="C68" i="39" s="1"/>
  <c r="AD69" i="1"/>
  <c r="AF69" i="1" s="1"/>
  <c r="AA69" i="1"/>
  <c r="Z69" i="1"/>
  <c r="B68" i="39" s="1"/>
  <c r="Y69" i="1"/>
  <c r="Y68" i="1"/>
  <c r="AO67" i="1"/>
  <c r="H67" i="39" s="1"/>
  <c r="AJ67" i="1"/>
  <c r="C67" i="39" s="1"/>
  <c r="AD67" i="1"/>
  <c r="AA67" i="1"/>
  <c r="Z67" i="1"/>
  <c r="B67" i="39" s="1"/>
  <c r="Y67" i="1"/>
  <c r="H4" i="51" l="1"/>
  <c r="AH74" i="1"/>
  <c r="AQ104" i="1"/>
  <c r="J99" i="39" s="1"/>
  <c r="H99" i="39"/>
  <c r="AH104" i="1"/>
  <c r="H77" i="39"/>
  <c r="AF102" i="1"/>
  <c r="AN102" i="1"/>
  <c r="G97" i="39" s="1"/>
  <c r="M4" i="51"/>
  <c r="M5" i="51" s="1"/>
  <c r="M6" i="51" s="1"/>
  <c r="M7" i="51" s="1"/>
  <c r="M8" i="51" s="1"/>
  <c r="M9" i="51" s="1"/>
  <c r="M10" i="51" s="1"/>
  <c r="M11" i="51" s="1"/>
  <c r="M12" i="51" s="1"/>
  <c r="M13" i="51" s="1"/>
  <c r="AF103" i="1"/>
  <c r="AH103" i="1" s="1"/>
  <c r="AQ103" i="1"/>
  <c r="J98" i="39" s="1"/>
  <c r="H5" i="51"/>
  <c r="H6" i="51" s="1"/>
  <c r="H7" i="51" s="1"/>
  <c r="H8" i="51" s="1"/>
  <c r="H9" i="51" s="1"/>
  <c r="H10" i="51" s="1"/>
  <c r="H11" i="51" s="1"/>
  <c r="H12" i="51" s="1"/>
  <c r="H13" i="51" s="1"/>
  <c r="AQ102" i="1"/>
  <c r="J97" i="39" s="1"/>
  <c r="AH76" i="1"/>
  <c r="AH72" i="1"/>
  <c r="AF67" i="1"/>
  <c r="AH67" i="1" s="1"/>
  <c r="AH69" i="1"/>
  <c r="AF71" i="1"/>
  <c r="AH71" i="1" s="1"/>
  <c r="D9" i="30" l="1"/>
  <c r="D10" i="30"/>
  <c r="D11" i="30"/>
  <c r="D12" i="30"/>
  <c r="D13" i="30"/>
  <c r="D14" i="30"/>
  <c r="D15" i="30"/>
  <c r="D16" i="30"/>
  <c r="D17" i="30"/>
  <c r="D18" i="30"/>
  <c r="D19" i="30"/>
  <c r="D20" i="30"/>
  <c r="D8" i="30"/>
  <c r="B143" i="1"/>
  <c r="AV151" i="1"/>
  <c r="AV160" i="1"/>
  <c r="AV171" i="1"/>
  <c r="AV180" i="1"/>
  <c r="AV187" i="1"/>
  <c r="AU144" i="1"/>
  <c r="N114" i="39" s="1"/>
  <c r="AU145" i="1"/>
  <c r="N115" i="39" s="1"/>
  <c r="AU146" i="1"/>
  <c r="N116" i="39" s="1"/>
  <c r="AU147" i="1"/>
  <c r="N117" i="39" s="1"/>
  <c r="AU148" i="1"/>
  <c r="N118" i="39" s="1"/>
  <c r="AU149" i="1"/>
  <c r="N119" i="39" s="1"/>
  <c r="AU150" i="1"/>
  <c r="N120" i="39" s="1"/>
  <c r="AU151" i="1"/>
  <c r="AU152" i="1"/>
  <c r="N122" i="39" s="1"/>
  <c r="AU153" i="1"/>
  <c r="N123" i="39" s="1"/>
  <c r="AU154" i="1"/>
  <c r="N124" i="39" s="1"/>
  <c r="AU155" i="1"/>
  <c r="N125" i="39" s="1"/>
  <c r="AU156" i="1"/>
  <c r="N126" i="39" s="1"/>
  <c r="AU157" i="1"/>
  <c r="N127" i="39" s="1"/>
  <c r="AU158" i="1"/>
  <c r="N128" i="39" s="1"/>
  <c r="AU159" i="1"/>
  <c r="N129" i="39" s="1"/>
  <c r="AU160" i="1"/>
  <c r="AU161" i="1"/>
  <c r="N131" i="39" s="1"/>
  <c r="AU162" i="1"/>
  <c r="N132" i="39" s="1"/>
  <c r="AU163" i="1"/>
  <c r="N133" i="39" s="1"/>
  <c r="AU164" i="1"/>
  <c r="N134" i="39" s="1"/>
  <c r="AU165" i="1"/>
  <c r="N135" i="39" s="1"/>
  <c r="AU166" i="1"/>
  <c r="N136" i="39" s="1"/>
  <c r="AU167" i="1"/>
  <c r="N137" i="39" s="1"/>
  <c r="AU168" i="1"/>
  <c r="N138" i="39" s="1"/>
  <c r="AU169" i="1"/>
  <c r="N139" i="39" s="1"/>
  <c r="AU170" i="1"/>
  <c r="N140" i="39" s="1"/>
  <c r="AU171" i="1"/>
  <c r="AU172" i="1"/>
  <c r="N145" i="39" s="1"/>
  <c r="AU173" i="1"/>
  <c r="N146" i="39" s="1"/>
  <c r="AU174" i="1"/>
  <c r="N147" i="39" s="1"/>
  <c r="AU175" i="1"/>
  <c r="N148" i="39" s="1"/>
  <c r="AU176" i="1"/>
  <c r="N149" i="39" s="1"/>
  <c r="AU177" i="1"/>
  <c r="N150" i="39" s="1"/>
  <c r="AU178" i="1"/>
  <c r="N151" i="39" s="1"/>
  <c r="AU179" i="1"/>
  <c r="N152" i="39" s="1"/>
  <c r="AU180" i="1"/>
  <c r="AU181" i="1"/>
  <c r="N154" i="39" s="1"/>
  <c r="AU182" i="1"/>
  <c r="N155" i="39" s="1"/>
  <c r="AU183" i="1"/>
  <c r="N156" i="39" s="1"/>
  <c r="AU184" i="1"/>
  <c r="N157" i="39" s="1"/>
  <c r="AU185" i="1"/>
  <c r="N158" i="39" s="1"/>
  <c r="AU186" i="1"/>
  <c r="N159" i="39" s="1"/>
  <c r="AU187" i="1"/>
  <c r="AU188" i="1"/>
  <c r="N161" i="39" s="1"/>
  <c r="AU189" i="1"/>
  <c r="N162" i="39" s="1"/>
  <c r="AU190" i="1"/>
  <c r="N163" i="39" s="1"/>
  <c r="AU191" i="1"/>
  <c r="N164" i="39" s="1"/>
  <c r="AU143" i="1"/>
  <c r="N113" i="39" s="1"/>
  <c r="AT151" i="1"/>
  <c r="AT160" i="1"/>
  <c r="AT171" i="1"/>
  <c r="AT180" i="1"/>
  <c r="AT187" i="1"/>
  <c r="AS151" i="1"/>
  <c r="AS160" i="1"/>
  <c r="AS171" i="1"/>
  <c r="AS180" i="1"/>
  <c r="AS187" i="1"/>
  <c r="AR144" i="1"/>
  <c r="K114" i="39" s="1"/>
  <c r="AR145" i="1"/>
  <c r="K115" i="39" s="1"/>
  <c r="AR146" i="1"/>
  <c r="K116" i="39" s="1"/>
  <c r="AR147" i="1"/>
  <c r="K117" i="39" s="1"/>
  <c r="AR148" i="1"/>
  <c r="K118" i="39" s="1"/>
  <c r="AR149" i="1"/>
  <c r="K119" i="39" s="1"/>
  <c r="AR150" i="1"/>
  <c r="K120" i="39" s="1"/>
  <c r="AR151" i="1"/>
  <c r="AR152" i="1"/>
  <c r="K122" i="39" s="1"/>
  <c r="AR153" i="1"/>
  <c r="K123" i="39" s="1"/>
  <c r="AR154" i="1"/>
  <c r="K124" i="39" s="1"/>
  <c r="AR155" i="1"/>
  <c r="K125" i="39" s="1"/>
  <c r="AR156" i="1"/>
  <c r="K126" i="39" s="1"/>
  <c r="AR157" i="1"/>
  <c r="K127" i="39" s="1"/>
  <c r="AR158" i="1"/>
  <c r="K128" i="39" s="1"/>
  <c r="AR159" i="1"/>
  <c r="K129" i="39" s="1"/>
  <c r="AR160" i="1"/>
  <c r="AR161" i="1"/>
  <c r="K131" i="39" s="1"/>
  <c r="AR162" i="1"/>
  <c r="K132" i="39" s="1"/>
  <c r="AR163" i="1"/>
  <c r="K133" i="39" s="1"/>
  <c r="AR164" i="1"/>
  <c r="K134" i="39" s="1"/>
  <c r="AR165" i="1"/>
  <c r="K135" i="39" s="1"/>
  <c r="AR166" i="1"/>
  <c r="K136" i="39" s="1"/>
  <c r="AR167" i="1"/>
  <c r="K137" i="39" s="1"/>
  <c r="AR168" i="1"/>
  <c r="K138" i="39" s="1"/>
  <c r="AR169" i="1"/>
  <c r="K139" i="39" s="1"/>
  <c r="AR170" i="1"/>
  <c r="K140" i="39" s="1"/>
  <c r="AR171" i="1"/>
  <c r="AR172" i="1"/>
  <c r="K145" i="39" s="1"/>
  <c r="AR173" i="1"/>
  <c r="K146" i="39" s="1"/>
  <c r="AR174" i="1"/>
  <c r="K147" i="39" s="1"/>
  <c r="AR175" i="1"/>
  <c r="K148" i="39" s="1"/>
  <c r="AR176" i="1"/>
  <c r="K149" i="39" s="1"/>
  <c r="AR177" i="1"/>
  <c r="K150" i="39" s="1"/>
  <c r="AR178" i="1"/>
  <c r="K151" i="39" s="1"/>
  <c r="AR179" i="1"/>
  <c r="K152" i="39" s="1"/>
  <c r="AR180" i="1"/>
  <c r="AR181" i="1"/>
  <c r="K154" i="39" s="1"/>
  <c r="AR182" i="1"/>
  <c r="K155" i="39" s="1"/>
  <c r="AR183" i="1"/>
  <c r="K156" i="39" s="1"/>
  <c r="AR184" i="1"/>
  <c r="K157" i="39" s="1"/>
  <c r="AR185" i="1"/>
  <c r="K158" i="39" s="1"/>
  <c r="AR186" i="1"/>
  <c r="K159" i="39" s="1"/>
  <c r="AR187" i="1"/>
  <c r="AR188" i="1"/>
  <c r="K161" i="39" s="1"/>
  <c r="AR189" i="1"/>
  <c r="K162" i="39" s="1"/>
  <c r="AR190" i="1"/>
  <c r="K163" i="39" s="1"/>
  <c r="AR191" i="1"/>
  <c r="K164" i="39" s="1"/>
  <c r="AR143" i="1"/>
  <c r="K113" i="39" s="1"/>
  <c r="AQ151" i="1"/>
  <c r="AQ160" i="1"/>
  <c r="AQ171" i="1"/>
  <c r="AQ180" i="1"/>
  <c r="AQ187" i="1"/>
  <c r="AP151" i="1"/>
  <c r="AP160" i="1"/>
  <c r="AP171" i="1"/>
  <c r="AP180" i="1"/>
  <c r="AP187" i="1"/>
  <c r="AO151" i="1"/>
  <c r="AO160" i="1"/>
  <c r="AO171" i="1"/>
  <c r="AO180" i="1"/>
  <c r="AO187" i="1"/>
  <c r="P151" i="1"/>
  <c r="P160" i="1"/>
  <c r="P171" i="1"/>
  <c r="P180" i="1"/>
  <c r="P187" i="1"/>
  <c r="AN151" i="1"/>
  <c r="AN160" i="1"/>
  <c r="AN171" i="1"/>
  <c r="AN180" i="1"/>
  <c r="AN187" i="1"/>
  <c r="AL144" i="1"/>
  <c r="E114" i="39" s="1"/>
  <c r="AL145" i="1"/>
  <c r="E115" i="39" s="1"/>
  <c r="AL146" i="1"/>
  <c r="E116" i="39" s="1"/>
  <c r="AL147" i="1"/>
  <c r="E117" i="39" s="1"/>
  <c r="AL148" i="1"/>
  <c r="E118" i="39" s="1"/>
  <c r="AL149" i="1"/>
  <c r="E119" i="39" s="1"/>
  <c r="AL150" i="1"/>
  <c r="E120" i="39" s="1"/>
  <c r="AL151" i="1"/>
  <c r="AL152" i="1"/>
  <c r="E122" i="39" s="1"/>
  <c r="AL153" i="1"/>
  <c r="E123" i="39" s="1"/>
  <c r="AL154" i="1"/>
  <c r="E124" i="39" s="1"/>
  <c r="AL155" i="1"/>
  <c r="E125" i="39" s="1"/>
  <c r="AL156" i="1"/>
  <c r="E126" i="39" s="1"/>
  <c r="AL157" i="1"/>
  <c r="E127" i="39" s="1"/>
  <c r="AL158" i="1"/>
  <c r="E128" i="39" s="1"/>
  <c r="AL159" i="1"/>
  <c r="E129" i="39" s="1"/>
  <c r="AL160" i="1"/>
  <c r="AL161" i="1"/>
  <c r="E131" i="39" s="1"/>
  <c r="AL162" i="1"/>
  <c r="E132" i="39" s="1"/>
  <c r="AL163" i="1"/>
  <c r="E133" i="39" s="1"/>
  <c r="AL164" i="1"/>
  <c r="E134" i="39" s="1"/>
  <c r="AL165" i="1"/>
  <c r="E135" i="39" s="1"/>
  <c r="AL166" i="1"/>
  <c r="E136" i="39" s="1"/>
  <c r="AL167" i="1"/>
  <c r="E137" i="39" s="1"/>
  <c r="AL168" i="1"/>
  <c r="E138" i="39" s="1"/>
  <c r="AL169" i="1"/>
  <c r="E139" i="39" s="1"/>
  <c r="AL170" i="1"/>
  <c r="E140" i="39" s="1"/>
  <c r="AL171" i="1"/>
  <c r="AL172" i="1"/>
  <c r="E145" i="39" s="1"/>
  <c r="AL173" i="1"/>
  <c r="E146" i="39" s="1"/>
  <c r="AL174" i="1"/>
  <c r="E147" i="39" s="1"/>
  <c r="AL175" i="1"/>
  <c r="E148" i="39" s="1"/>
  <c r="AL176" i="1"/>
  <c r="E149" i="39" s="1"/>
  <c r="AL177" i="1"/>
  <c r="E150" i="39" s="1"/>
  <c r="AL178" i="1"/>
  <c r="E151" i="39" s="1"/>
  <c r="AL179" i="1"/>
  <c r="E152" i="39" s="1"/>
  <c r="AL180" i="1"/>
  <c r="AL181" i="1"/>
  <c r="E154" i="39" s="1"/>
  <c r="AL182" i="1"/>
  <c r="E155" i="39" s="1"/>
  <c r="AL183" i="1"/>
  <c r="E156" i="39" s="1"/>
  <c r="AL184" i="1"/>
  <c r="E157" i="39" s="1"/>
  <c r="AL185" i="1"/>
  <c r="E158" i="39" s="1"/>
  <c r="AL186" i="1"/>
  <c r="E159" i="39" s="1"/>
  <c r="AL187" i="1"/>
  <c r="AL188" i="1"/>
  <c r="E161" i="39" s="1"/>
  <c r="AL189" i="1"/>
  <c r="E162" i="39" s="1"/>
  <c r="AL190" i="1"/>
  <c r="E163" i="39" s="1"/>
  <c r="AL191" i="1"/>
  <c r="E164" i="39" s="1"/>
  <c r="AL143" i="1"/>
  <c r="E113" i="39" s="1"/>
  <c r="AK151" i="1"/>
  <c r="AK160" i="1"/>
  <c r="AK171" i="1"/>
  <c r="AK180" i="1"/>
  <c r="AK187" i="1"/>
  <c r="AJ151" i="1"/>
  <c r="AJ160" i="1"/>
  <c r="AJ171" i="1"/>
  <c r="AJ180" i="1"/>
  <c r="AJ187" i="1"/>
  <c r="AI151" i="1"/>
  <c r="K120" i="40" s="1"/>
  <c r="AI160" i="1"/>
  <c r="K129" i="40" s="1"/>
  <c r="AI171" i="1"/>
  <c r="K143" i="40" s="1"/>
  <c r="AI180" i="1"/>
  <c r="K152" i="40" s="1"/>
  <c r="AI187" i="1"/>
  <c r="K159" i="40" s="1"/>
  <c r="AH151" i="1"/>
  <c r="J120" i="40" s="1"/>
  <c r="AH160" i="1"/>
  <c r="J129" i="40" s="1"/>
  <c r="AH171" i="1"/>
  <c r="J143" i="40" s="1"/>
  <c r="AH180" i="1"/>
  <c r="J152" i="40" s="1"/>
  <c r="AH187" i="1"/>
  <c r="J159" i="40" s="1"/>
  <c r="AA151" i="1"/>
  <c r="C120" i="40" s="1"/>
  <c r="AA160" i="1"/>
  <c r="C129" i="40" s="1"/>
  <c r="AA171" i="1"/>
  <c r="C143" i="40" s="1"/>
  <c r="AA180" i="1"/>
  <c r="C152" i="40" s="1"/>
  <c r="AA187" i="1"/>
  <c r="C159" i="40" s="1"/>
  <c r="AF151" i="1"/>
  <c r="H120" i="40" s="1"/>
  <c r="AF160" i="1"/>
  <c r="H129" i="40" s="1"/>
  <c r="AF171" i="1"/>
  <c r="H143" i="40" s="1"/>
  <c r="AF180" i="1"/>
  <c r="H152" i="40" s="1"/>
  <c r="AF187" i="1"/>
  <c r="H159" i="40" s="1"/>
  <c r="AE187" i="1"/>
  <c r="G159" i="40" s="1"/>
  <c r="AE180" i="1"/>
  <c r="G152" i="40" s="1"/>
  <c r="AE171" i="1"/>
  <c r="G143" i="40" s="1"/>
  <c r="AE160" i="1"/>
  <c r="G129" i="40" s="1"/>
  <c r="AE151" i="1"/>
  <c r="G120" i="40" s="1"/>
  <c r="AD151" i="1"/>
  <c r="F120" i="40" s="1"/>
  <c r="AD160" i="1"/>
  <c r="F129" i="40" s="1"/>
  <c r="AD171" i="1"/>
  <c r="F143" i="40" s="1"/>
  <c r="AD180" i="1"/>
  <c r="F152" i="40" s="1"/>
  <c r="AD187" i="1"/>
  <c r="F159" i="40" s="1"/>
  <c r="AB151" i="1"/>
  <c r="D120" i="40" s="1"/>
  <c r="AB160" i="1"/>
  <c r="D129" i="40" s="1"/>
  <c r="AB171" i="1"/>
  <c r="D143" i="40" s="1"/>
  <c r="AB180" i="1"/>
  <c r="D152" i="40" s="1"/>
  <c r="AB187" i="1"/>
  <c r="D159" i="40" s="1"/>
  <c r="AC151" i="1"/>
  <c r="E120" i="40" s="1"/>
  <c r="AC160" i="1"/>
  <c r="E129" i="40" s="1"/>
  <c r="AC171" i="1"/>
  <c r="E143" i="40" s="1"/>
  <c r="AC180" i="1"/>
  <c r="E152" i="40" s="1"/>
  <c r="AC187" i="1"/>
  <c r="E159" i="40" s="1"/>
  <c r="AM116" i="1" l="1"/>
  <c r="F106" i="39" s="1"/>
  <c r="AJ116" i="1"/>
  <c r="C106" i="39" s="1"/>
  <c r="AA116" i="1"/>
  <c r="Z116" i="1"/>
  <c r="B106" i="39" s="1"/>
  <c r="Y116" i="1"/>
  <c r="AM115" i="1"/>
  <c r="F105" i="39" s="1"/>
  <c r="AJ115" i="1"/>
  <c r="C105" i="39" s="1"/>
  <c r="AA115" i="1"/>
  <c r="Z115" i="1"/>
  <c r="B105" i="39" s="1"/>
  <c r="Y115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A140" i="1"/>
  <c r="BB140" i="1" s="1"/>
  <c r="BA141" i="1"/>
  <c r="BB141" i="1" s="1"/>
  <c r="BA142" i="1"/>
  <c r="BB142" i="1" s="1"/>
  <c r="BA143" i="1"/>
  <c r="BA144" i="1"/>
  <c r="BB144" i="1" s="1"/>
  <c r="BA145" i="1"/>
  <c r="BA146" i="1"/>
  <c r="BA147" i="1"/>
  <c r="BA148" i="1"/>
  <c r="BA149" i="1"/>
  <c r="BA150" i="1"/>
  <c r="BA151" i="1"/>
  <c r="AM151" i="1" s="1"/>
  <c r="BA152" i="1"/>
  <c r="BB152" i="1" s="1"/>
  <c r="BA153" i="1"/>
  <c r="BA154" i="1"/>
  <c r="BA155" i="1"/>
  <c r="BA156" i="1"/>
  <c r="BA157" i="1"/>
  <c r="BA158" i="1"/>
  <c r="BA159" i="1"/>
  <c r="BA160" i="1"/>
  <c r="AM160" i="1" s="1"/>
  <c r="BA161" i="1"/>
  <c r="BA162" i="1"/>
  <c r="BA163" i="1"/>
  <c r="BA164" i="1"/>
  <c r="BA165" i="1"/>
  <c r="BA166" i="1"/>
  <c r="BA167" i="1"/>
  <c r="BA168" i="1"/>
  <c r="BB168" i="1" s="1"/>
  <c r="BA169" i="1"/>
  <c r="BA170" i="1"/>
  <c r="BA171" i="1"/>
  <c r="AM171" i="1" s="1"/>
  <c r="BA172" i="1"/>
  <c r="BA173" i="1"/>
  <c r="BA174" i="1"/>
  <c r="BA175" i="1"/>
  <c r="BA176" i="1"/>
  <c r="BB176" i="1" s="1"/>
  <c r="BA177" i="1"/>
  <c r="BA178" i="1"/>
  <c r="BA179" i="1"/>
  <c r="BA180" i="1"/>
  <c r="AM180" i="1" s="1"/>
  <c r="BA181" i="1"/>
  <c r="BA182" i="1"/>
  <c r="BA183" i="1"/>
  <c r="BA184" i="1"/>
  <c r="BB184" i="1" s="1"/>
  <c r="BA185" i="1"/>
  <c r="BA186" i="1"/>
  <c r="BA187" i="1"/>
  <c r="AM187" i="1" s="1"/>
  <c r="BA188" i="1"/>
  <c r="BA189" i="1"/>
  <c r="BA190" i="1"/>
  <c r="BB190" i="1" s="1"/>
  <c r="BA191" i="1"/>
  <c r="AJ113" i="1"/>
  <c r="C104" i="39" s="1"/>
  <c r="AA113" i="1"/>
  <c r="Z113" i="1"/>
  <c r="B104" i="39" s="1"/>
  <c r="Y113" i="1"/>
  <c r="AJ110" i="1"/>
  <c r="C103" i="39" s="1"/>
  <c r="AA110" i="1"/>
  <c r="Z110" i="1"/>
  <c r="B103" i="39" s="1"/>
  <c r="Y110" i="1"/>
  <c r="AJ109" i="1"/>
  <c r="C102" i="39" s="1"/>
  <c r="AA109" i="1"/>
  <c r="Z109" i="1"/>
  <c r="B102" i="39" s="1"/>
  <c r="Y109" i="1"/>
  <c r="AJ108" i="1"/>
  <c r="C101" i="39" s="1"/>
  <c r="AA108" i="1"/>
  <c r="Z108" i="1"/>
  <c r="B101" i="39" s="1"/>
  <c r="Y108" i="1"/>
  <c r="BA116" i="1"/>
  <c r="BB116" i="1" s="1"/>
  <c r="BA115" i="1"/>
  <c r="BB115" i="1" s="1"/>
  <c r="BA113" i="1"/>
  <c r="BB113" i="1" s="1"/>
  <c r="BA112" i="1"/>
  <c r="BB112" i="1" s="1"/>
  <c r="BA111" i="1"/>
  <c r="BB111" i="1" s="1"/>
  <c r="BA110" i="1"/>
  <c r="BB110" i="1" s="1"/>
  <c r="BA109" i="1"/>
  <c r="BB109" i="1" s="1"/>
  <c r="BA108" i="1"/>
  <c r="BB108" i="1" s="1"/>
  <c r="BA106" i="1"/>
  <c r="BB106" i="1" s="1"/>
  <c r="BA104" i="1"/>
  <c r="BB104" i="1" s="1"/>
  <c r="BA103" i="1"/>
  <c r="BB103" i="1" s="1"/>
  <c r="BA102" i="1"/>
  <c r="BB102" i="1" s="1"/>
  <c r="AH102" i="1" s="1"/>
  <c r="BA101" i="1"/>
  <c r="BB101" i="1" s="1"/>
  <c r="BA100" i="1"/>
  <c r="BB100" i="1" s="1"/>
  <c r="BA99" i="1"/>
  <c r="BB99" i="1" s="1"/>
  <c r="BA98" i="1"/>
  <c r="BB98" i="1" s="1"/>
  <c r="BA97" i="1"/>
  <c r="BB97" i="1" s="1"/>
  <c r="BA96" i="1"/>
  <c r="BB96" i="1" s="1"/>
  <c r="BA95" i="1"/>
  <c r="BB95" i="1" s="1"/>
  <c r="BA94" i="1"/>
  <c r="BB94" i="1" s="1"/>
  <c r="BA93" i="1"/>
  <c r="BB93" i="1" s="1"/>
  <c r="BA91" i="1"/>
  <c r="BB91" i="1" s="1"/>
  <c r="BA90" i="1"/>
  <c r="BB90" i="1" s="1"/>
  <c r="BA89" i="1"/>
  <c r="BB89" i="1" s="1"/>
  <c r="BA88" i="1"/>
  <c r="BB88" i="1" s="1"/>
  <c r="BA87" i="1"/>
  <c r="BB87" i="1" s="1"/>
  <c r="BA86" i="1"/>
  <c r="BB86" i="1" s="1"/>
  <c r="BA85" i="1"/>
  <c r="BB85" i="1" s="1"/>
  <c r="BA84" i="1"/>
  <c r="BB84" i="1" s="1"/>
  <c r="BA83" i="1"/>
  <c r="BB83" i="1" s="1"/>
  <c r="BA82" i="1"/>
  <c r="BB82" i="1" s="1"/>
  <c r="BA81" i="1"/>
  <c r="BB81" i="1" s="1"/>
  <c r="BA80" i="1"/>
  <c r="BB80" i="1" s="1"/>
  <c r="BA78" i="1"/>
  <c r="BB78" i="1" s="1"/>
  <c r="BA77" i="1"/>
  <c r="BB77" i="1" s="1"/>
  <c r="BA76" i="1"/>
  <c r="BA75" i="1"/>
  <c r="BA74" i="1"/>
  <c r="BA73" i="1"/>
  <c r="BA72" i="1"/>
  <c r="BA71" i="1"/>
  <c r="BA70" i="1"/>
  <c r="BA69" i="1"/>
  <c r="BA68" i="1"/>
  <c r="BA67" i="1"/>
  <c r="BA66" i="1"/>
  <c r="BB66" i="1" s="1"/>
  <c r="BA65" i="1"/>
  <c r="BB65" i="1" s="1"/>
  <c r="BA64" i="1"/>
  <c r="BB64" i="1" s="1"/>
  <c r="BA63" i="1"/>
  <c r="BB63" i="1" s="1"/>
  <c r="BA62" i="1"/>
  <c r="BB62" i="1" s="1"/>
  <c r="BA61" i="1"/>
  <c r="BB61" i="1" s="1"/>
  <c r="BA60" i="1"/>
  <c r="BB60" i="1" s="1"/>
  <c r="BA59" i="1"/>
  <c r="BB59" i="1" s="1"/>
  <c r="BA58" i="1"/>
  <c r="BB58" i="1" s="1"/>
  <c r="BA57" i="1"/>
  <c r="BB57" i="1" s="1"/>
  <c r="BA56" i="1"/>
  <c r="BB56" i="1" s="1"/>
  <c r="BA55" i="1"/>
  <c r="BB55" i="1" s="1"/>
  <c r="BA54" i="1"/>
  <c r="BB54" i="1" s="1"/>
  <c r="BA53" i="1"/>
  <c r="BB53" i="1" s="1"/>
  <c r="BA52" i="1"/>
  <c r="BB52" i="1" s="1"/>
  <c r="BA51" i="1"/>
  <c r="BB51" i="1" s="1"/>
  <c r="BA50" i="1"/>
  <c r="BB50" i="1" s="1"/>
  <c r="BA49" i="1"/>
  <c r="BB49" i="1" s="1"/>
  <c r="BA48" i="1"/>
  <c r="BB48" i="1" s="1"/>
  <c r="BA47" i="1"/>
  <c r="BB47" i="1" s="1"/>
  <c r="BA46" i="1"/>
  <c r="BB46" i="1" s="1"/>
  <c r="BA45" i="1"/>
  <c r="BB45" i="1" s="1"/>
  <c r="BA44" i="1"/>
  <c r="BB44" i="1" s="1"/>
  <c r="BA43" i="1"/>
  <c r="BB43" i="1" s="1"/>
  <c r="BA42" i="1"/>
  <c r="BB42" i="1" s="1"/>
  <c r="BA41" i="1"/>
  <c r="BB41" i="1" s="1"/>
  <c r="BA40" i="1"/>
  <c r="BB40" i="1" s="1"/>
  <c r="BA39" i="1"/>
  <c r="BB39" i="1" s="1"/>
  <c r="BA38" i="1"/>
  <c r="BB38" i="1" s="1"/>
  <c r="BA37" i="1"/>
  <c r="BB37" i="1" s="1"/>
  <c r="BA36" i="1"/>
  <c r="BB36" i="1" s="1"/>
  <c r="BA35" i="1"/>
  <c r="BB35" i="1" s="1"/>
  <c r="BA34" i="1"/>
  <c r="BB34" i="1" s="1"/>
  <c r="BA33" i="1"/>
  <c r="BB33" i="1" s="1"/>
  <c r="BA32" i="1"/>
  <c r="BB32" i="1" s="1"/>
  <c r="BA31" i="1"/>
  <c r="BB31" i="1" s="1"/>
  <c r="BA30" i="1"/>
  <c r="BB30" i="1" s="1"/>
  <c r="BA29" i="1"/>
  <c r="BB29" i="1" s="1"/>
  <c r="BA28" i="1"/>
  <c r="BB28" i="1" s="1"/>
  <c r="BA27" i="1"/>
  <c r="BB27" i="1" s="1"/>
  <c r="BA26" i="1"/>
  <c r="BB26" i="1" s="1"/>
  <c r="BA25" i="1"/>
  <c r="BB25" i="1" s="1"/>
  <c r="BA24" i="1"/>
  <c r="BB24" i="1" s="1"/>
  <c r="BA23" i="1"/>
  <c r="BB23" i="1" s="1"/>
  <c r="BA22" i="1"/>
  <c r="BB22" i="1" s="1"/>
  <c r="BA21" i="1"/>
  <c r="BB21" i="1" s="1"/>
  <c r="BA20" i="1"/>
  <c r="BB20" i="1" s="1"/>
  <c r="BA19" i="1"/>
  <c r="BB19" i="1" s="1"/>
  <c r="BA18" i="1"/>
  <c r="BB18" i="1" s="1"/>
  <c r="BA17" i="1"/>
  <c r="BB17" i="1" s="1"/>
  <c r="BA16" i="1"/>
  <c r="BB16" i="1" s="1"/>
  <c r="BA15" i="1"/>
  <c r="BB15" i="1" s="1"/>
  <c r="BA14" i="1"/>
  <c r="BB14" i="1" s="1"/>
  <c r="BA13" i="1"/>
  <c r="BB13" i="1" s="1"/>
  <c r="BA12" i="1"/>
  <c r="BB12" i="1" s="1"/>
  <c r="BA11" i="1"/>
  <c r="BB11" i="1" s="1"/>
  <c r="BA10" i="1"/>
  <c r="BB10" i="1" s="1"/>
  <c r="BA9" i="1"/>
  <c r="BB9" i="1" s="1"/>
  <c r="BA8" i="1"/>
  <c r="BB8" i="1" s="1"/>
  <c r="BA7" i="1"/>
  <c r="BB7" i="1" s="1"/>
  <c r="BA6" i="1"/>
  <c r="BB6" i="1" s="1"/>
  <c r="AM100" i="1"/>
  <c r="F96" i="39" s="1"/>
  <c r="AJ100" i="1"/>
  <c r="C96" i="39" s="1"/>
  <c r="Y100" i="1"/>
  <c r="AM99" i="1"/>
  <c r="F95" i="39" s="1"/>
  <c r="AJ99" i="1"/>
  <c r="C95" i="39" s="1"/>
  <c r="Y99" i="1"/>
  <c r="AM98" i="1"/>
  <c r="F94" i="39" s="1"/>
  <c r="AJ98" i="1"/>
  <c r="C94" i="39" s="1"/>
  <c r="Y98" i="1"/>
  <c r="AM97" i="1"/>
  <c r="F93" i="39" s="1"/>
  <c r="AJ97" i="1"/>
  <c r="C93" i="39" s="1"/>
  <c r="Y97" i="1"/>
  <c r="AM96" i="1"/>
  <c r="F92" i="39" s="1"/>
  <c r="AJ96" i="1"/>
  <c r="C92" i="39" s="1"/>
  <c r="AA96" i="1"/>
  <c r="Z96" i="1"/>
  <c r="B92" i="39" s="1"/>
  <c r="Y96" i="1"/>
  <c r="AM95" i="1"/>
  <c r="F91" i="39" s="1"/>
  <c r="AJ95" i="1"/>
  <c r="C91" i="39" s="1"/>
  <c r="AA95" i="1"/>
  <c r="Z95" i="1"/>
  <c r="B91" i="39" s="1"/>
  <c r="Y95" i="1"/>
  <c r="AM94" i="1"/>
  <c r="F90" i="39" s="1"/>
  <c r="AJ94" i="1"/>
  <c r="C90" i="39" s="1"/>
  <c r="AA94" i="1"/>
  <c r="Z94" i="1"/>
  <c r="B90" i="39" s="1"/>
  <c r="Y94" i="1"/>
  <c r="AM93" i="1"/>
  <c r="F89" i="39" s="1"/>
  <c r="AJ93" i="1"/>
  <c r="C89" i="39" s="1"/>
  <c r="AA93" i="1"/>
  <c r="Z93" i="1"/>
  <c r="B89" i="39" s="1"/>
  <c r="Y93" i="1"/>
  <c r="AM91" i="1"/>
  <c r="F88" i="39" s="1"/>
  <c r="AJ91" i="1"/>
  <c r="C88" i="39" s="1"/>
  <c r="Y91" i="1"/>
  <c r="AM90" i="1"/>
  <c r="F87" i="39" s="1"/>
  <c r="AJ90" i="1"/>
  <c r="C87" i="39" s="1"/>
  <c r="Y90" i="1"/>
  <c r="AM89" i="1"/>
  <c r="F86" i="39" s="1"/>
  <c r="AJ89" i="1"/>
  <c r="C86" i="39" s="1"/>
  <c r="Y89" i="1"/>
  <c r="AM88" i="1"/>
  <c r="F85" i="39" s="1"/>
  <c r="AJ88" i="1"/>
  <c r="C85" i="39" s="1"/>
  <c r="Y88" i="1"/>
  <c r="AM87" i="1"/>
  <c r="F84" i="39" s="1"/>
  <c r="AJ87" i="1"/>
  <c r="C84" i="39" s="1"/>
  <c r="Y87" i="1"/>
  <c r="AM86" i="1"/>
  <c r="F83" i="39" s="1"/>
  <c r="AJ86" i="1"/>
  <c r="C83" i="39" s="1"/>
  <c r="AA86" i="1"/>
  <c r="Z86" i="1"/>
  <c r="B83" i="39" s="1"/>
  <c r="Y86" i="1"/>
  <c r="AM85" i="1"/>
  <c r="F82" i="39" s="1"/>
  <c r="AJ85" i="1"/>
  <c r="C82" i="39" s="1"/>
  <c r="AA85" i="1"/>
  <c r="Z85" i="1"/>
  <c r="B82" i="39" s="1"/>
  <c r="Y85" i="1"/>
  <c r="AM84" i="1"/>
  <c r="F81" i="39" s="1"/>
  <c r="AJ84" i="1"/>
  <c r="C81" i="39" s="1"/>
  <c r="AA84" i="1"/>
  <c r="Z84" i="1"/>
  <c r="B81" i="39" s="1"/>
  <c r="Y84" i="1"/>
  <c r="AM83" i="1"/>
  <c r="F80" i="39" s="1"/>
  <c r="AJ83" i="1"/>
  <c r="C80" i="39" s="1"/>
  <c r="AA83" i="1"/>
  <c r="Z83" i="1"/>
  <c r="B80" i="39" s="1"/>
  <c r="Y83" i="1"/>
  <c r="AM82" i="1"/>
  <c r="F79" i="39" s="1"/>
  <c r="AJ82" i="1"/>
  <c r="C79" i="39" s="1"/>
  <c r="AA82" i="1"/>
  <c r="Z82" i="1"/>
  <c r="B79" i="39" s="1"/>
  <c r="Y82" i="1"/>
  <c r="AM80" i="1"/>
  <c r="F78" i="39" s="1"/>
  <c r="AJ80" i="1"/>
  <c r="C78" i="39" s="1"/>
  <c r="AA80" i="1"/>
  <c r="Z80" i="1"/>
  <c r="B78" i="39" s="1"/>
  <c r="Y80" i="1"/>
  <c r="AA78" i="1"/>
  <c r="Z78" i="1"/>
  <c r="B76" i="39" s="1"/>
  <c r="Y78" i="1"/>
  <c r="AM78" i="1"/>
  <c r="F76" i="39" s="1"/>
  <c r="AJ78" i="1"/>
  <c r="C76" i="39" s="1"/>
  <c r="AJ65" i="1"/>
  <c r="C66" i="39" s="1"/>
  <c r="AA65" i="1"/>
  <c r="Z65" i="1"/>
  <c r="B66" i="39" s="1"/>
  <c r="AJ64" i="1"/>
  <c r="C65" i="39" s="1"/>
  <c r="AA64" i="1"/>
  <c r="Z64" i="1"/>
  <c r="B65" i="39" s="1"/>
  <c r="AJ63" i="1"/>
  <c r="C64" i="39" s="1"/>
  <c r="AA63" i="1"/>
  <c r="Z63" i="1"/>
  <c r="B64" i="39" s="1"/>
  <c r="AJ62" i="1"/>
  <c r="C63" i="39" s="1"/>
  <c r="AA62" i="1"/>
  <c r="Z62" i="1"/>
  <c r="B63" i="39" s="1"/>
  <c r="AJ61" i="1"/>
  <c r="C62" i="39" s="1"/>
  <c r="AA61" i="1"/>
  <c r="Z61" i="1"/>
  <c r="B62" i="39" s="1"/>
  <c r="AJ60" i="1"/>
  <c r="C61" i="39" s="1"/>
  <c r="AA60" i="1"/>
  <c r="Z60" i="1"/>
  <c r="B61" i="39" s="1"/>
  <c r="AJ59" i="1"/>
  <c r="C60" i="39" s="1"/>
  <c r="AA59" i="1"/>
  <c r="Z59" i="1"/>
  <c r="B60" i="39" s="1"/>
  <c r="AJ58" i="1"/>
  <c r="C59" i="39" s="1"/>
  <c r="AA58" i="1"/>
  <c r="Z58" i="1"/>
  <c r="B59" i="39" s="1"/>
  <c r="AJ57" i="1"/>
  <c r="C58" i="39" s="1"/>
  <c r="AA57" i="1"/>
  <c r="Z57" i="1"/>
  <c r="B58" i="39" s="1"/>
  <c r="AJ56" i="1"/>
  <c r="C57" i="39" s="1"/>
  <c r="AA56" i="1"/>
  <c r="Z56" i="1"/>
  <c r="B57" i="39" s="1"/>
  <c r="AJ55" i="1"/>
  <c r="C56" i="39" s="1"/>
  <c r="AA55" i="1"/>
  <c r="Z55" i="1"/>
  <c r="B56" i="39" s="1"/>
  <c r="AJ54" i="1"/>
  <c r="C55" i="39" s="1"/>
  <c r="AA54" i="1"/>
  <c r="Z54" i="1"/>
  <c r="B55" i="39" s="1"/>
  <c r="AJ53" i="1"/>
  <c r="C54" i="39" s="1"/>
  <c r="AA53" i="1"/>
  <c r="Z53" i="1"/>
  <c r="B54" i="39" s="1"/>
  <c r="AJ52" i="1"/>
  <c r="C53" i="39" s="1"/>
  <c r="AA52" i="1"/>
  <c r="Z52" i="1"/>
  <c r="B53" i="39" s="1"/>
  <c r="AJ51" i="1"/>
  <c r="C52" i="39" s="1"/>
  <c r="AA51" i="1"/>
  <c r="Z51" i="1"/>
  <c r="B52" i="39" s="1"/>
  <c r="AJ50" i="1"/>
  <c r="C51" i="39" s="1"/>
  <c r="AA50" i="1"/>
  <c r="Z50" i="1"/>
  <c r="B51" i="39" s="1"/>
  <c r="AJ49" i="1"/>
  <c r="C50" i="39" s="1"/>
  <c r="AA49" i="1"/>
  <c r="Z49" i="1"/>
  <c r="B50" i="39" s="1"/>
  <c r="AJ48" i="1"/>
  <c r="C49" i="39" s="1"/>
  <c r="AA48" i="1"/>
  <c r="Z48" i="1"/>
  <c r="B49" i="39" s="1"/>
  <c r="AJ47" i="1"/>
  <c r="C48" i="39" s="1"/>
  <c r="AA47" i="1"/>
  <c r="Z47" i="1"/>
  <c r="B48" i="39" s="1"/>
  <c r="AJ46" i="1"/>
  <c r="C47" i="39" s="1"/>
  <c r="AA46" i="1"/>
  <c r="Z46" i="1"/>
  <c r="B47" i="39" s="1"/>
  <c r="AJ45" i="1"/>
  <c r="C46" i="39" s="1"/>
  <c r="AA45" i="1"/>
  <c r="Z45" i="1"/>
  <c r="B46" i="39" s="1"/>
  <c r="AJ44" i="1"/>
  <c r="C45" i="39" s="1"/>
  <c r="AA44" i="1"/>
  <c r="Z44" i="1"/>
  <c r="B45" i="39" s="1"/>
  <c r="AJ43" i="1"/>
  <c r="C44" i="39" s="1"/>
  <c r="AA43" i="1"/>
  <c r="Z43" i="1"/>
  <c r="B44" i="39" s="1"/>
  <c r="AJ42" i="1"/>
  <c r="C43" i="39" s="1"/>
  <c r="AA42" i="1"/>
  <c r="Z42" i="1"/>
  <c r="B43" i="39" s="1"/>
  <c r="AJ41" i="1"/>
  <c r="C39" i="39" s="1"/>
  <c r="AA41" i="1"/>
  <c r="Z41" i="1"/>
  <c r="B39" i="39" s="1"/>
  <c r="AJ40" i="1"/>
  <c r="C38" i="39" s="1"/>
  <c r="AA40" i="1"/>
  <c r="Z40" i="1"/>
  <c r="B38" i="39" s="1"/>
  <c r="AJ39" i="1"/>
  <c r="C37" i="39" s="1"/>
  <c r="AA39" i="1"/>
  <c r="Z39" i="1"/>
  <c r="B37" i="39" s="1"/>
  <c r="AJ38" i="1"/>
  <c r="C36" i="39" s="1"/>
  <c r="AA38" i="1"/>
  <c r="Z38" i="1"/>
  <c r="B36" i="39" s="1"/>
  <c r="AJ37" i="1"/>
  <c r="C35" i="39" s="1"/>
  <c r="AA37" i="1"/>
  <c r="Z37" i="1"/>
  <c r="B35" i="39" s="1"/>
  <c r="AJ36" i="1"/>
  <c r="C34" i="39" s="1"/>
  <c r="AA36" i="1"/>
  <c r="Z36" i="1"/>
  <c r="B34" i="39" s="1"/>
  <c r="AJ35" i="1"/>
  <c r="C33" i="39" s="1"/>
  <c r="AA35" i="1"/>
  <c r="Z35" i="1"/>
  <c r="B33" i="39" s="1"/>
  <c r="AJ34" i="1"/>
  <c r="C32" i="39" s="1"/>
  <c r="AA34" i="1"/>
  <c r="Z34" i="1"/>
  <c r="B32" i="39" s="1"/>
  <c r="AJ33" i="1"/>
  <c r="C31" i="39" s="1"/>
  <c r="AA33" i="1"/>
  <c r="Z33" i="1"/>
  <c r="B31" i="39" s="1"/>
  <c r="AJ32" i="1"/>
  <c r="C30" i="39" s="1"/>
  <c r="AA32" i="1"/>
  <c r="Z32" i="1"/>
  <c r="B30" i="39" s="1"/>
  <c r="AJ31" i="1"/>
  <c r="C29" i="39" s="1"/>
  <c r="AA31" i="1"/>
  <c r="Z31" i="1"/>
  <c r="B29" i="39" s="1"/>
  <c r="AJ30" i="1"/>
  <c r="C28" i="39" s="1"/>
  <c r="AA30" i="1"/>
  <c r="Z30" i="1"/>
  <c r="B28" i="39" s="1"/>
  <c r="AJ29" i="1"/>
  <c r="C27" i="39" s="1"/>
  <c r="AA29" i="1"/>
  <c r="Z29" i="1"/>
  <c r="B27" i="39" s="1"/>
  <c r="AJ28" i="1"/>
  <c r="C26" i="39" s="1"/>
  <c r="AA28" i="1"/>
  <c r="Z28" i="1"/>
  <c r="B26" i="39" s="1"/>
  <c r="AJ27" i="1"/>
  <c r="C25" i="39" s="1"/>
  <c r="AA27" i="1"/>
  <c r="Z27" i="1"/>
  <c r="B25" i="39" s="1"/>
  <c r="AJ26" i="1"/>
  <c r="C24" i="39" s="1"/>
  <c r="AA26" i="1"/>
  <c r="Z26" i="1"/>
  <c r="B24" i="39" s="1"/>
  <c r="AJ25" i="1"/>
  <c r="C23" i="39" s="1"/>
  <c r="AA25" i="1"/>
  <c r="Z25" i="1"/>
  <c r="B23" i="39" s="1"/>
  <c r="AJ24" i="1"/>
  <c r="C22" i="39" s="1"/>
  <c r="AA24" i="1"/>
  <c r="Z24" i="1"/>
  <c r="B22" i="39" s="1"/>
  <c r="AJ23" i="1"/>
  <c r="C21" i="39" s="1"/>
  <c r="AA23" i="1"/>
  <c r="Z23" i="1"/>
  <c r="B21" i="39" s="1"/>
  <c r="AJ22" i="1"/>
  <c r="C20" i="39" s="1"/>
  <c r="AA22" i="1"/>
  <c r="Z22" i="1"/>
  <c r="B20" i="39" s="1"/>
  <c r="AJ21" i="1"/>
  <c r="C19" i="39" s="1"/>
  <c r="AA21" i="1"/>
  <c r="Z21" i="1"/>
  <c r="B19" i="39" s="1"/>
  <c r="AJ20" i="1"/>
  <c r="C18" i="39" s="1"/>
  <c r="AA20" i="1"/>
  <c r="Z20" i="1"/>
  <c r="B18" i="39" s="1"/>
  <c r="AJ19" i="1"/>
  <c r="C17" i="39" s="1"/>
  <c r="AA19" i="1"/>
  <c r="Z19" i="1"/>
  <c r="B17" i="39" s="1"/>
  <c r="AJ18" i="1"/>
  <c r="C16" i="39" s="1"/>
  <c r="AA18" i="1"/>
  <c r="Z18" i="1"/>
  <c r="B16" i="39" s="1"/>
  <c r="AJ17" i="1"/>
  <c r="C15" i="39" s="1"/>
  <c r="AA17" i="1"/>
  <c r="Z17" i="1"/>
  <c r="B15" i="39" s="1"/>
  <c r="AJ16" i="1"/>
  <c r="C14" i="39" s="1"/>
  <c r="AA16" i="1"/>
  <c r="Z16" i="1"/>
  <c r="B14" i="39" s="1"/>
  <c r="AJ15" i="1"/>
  <c r="C13" i="39" s="1"/>
  <c r="AA15" i="1"/>
  <c r="Z15" i="1"/>
  <c r="B13" i="39" s="1"/>
  <c r="AJ14" i="1"/>
  <c r="C12" i="39" s="1"/>
  <c r="AA14" i="1"/>
  <c r="Z14" i="1"/>
  <c r="B12" i="39" s="1"/>
  <c r="AJ13" i="1"/>
  <c r="C11" i="39" s="1"/>
  <c r="AA13" i="1"/>
  <c r="Z13" i="1"/>
  <c r="B11" i="39" s="1"/>
  <c r="AJ12" i="1"/>
  <c r="C10" i="39" s="1"/>
  <c r="AA12" i="1"/>
  <c r="Z12" i="1"/>
  <c r="B10" i="39" s="1"/>
  <c r="AJ11" i="1"/>
  <c r="C9" i="39" s="1"/>
  <c r="AA11" i="1"/>
  <c r="Z11" i="1"/>
  <c r="B9" i="39" s="1"/>
  <c r="AJ10" i="1"/>
  <c r="C8" i="39" s="1"/>
  <c r="AA10" i="1"/>
  <c r="Z10" i="1"/>
  <c r="B8" i="39" s="1"/>
  <c r="AJ9" i="1"/>
  <c r="C7" i="39" s="1"/>
  <c r="AA9" i="1"/>
  <c r="Z9" i="1"/>
  <c r="B7" i="39" s="1"/>
  <c r="AJ8" i="1"/>
  <c r="C6" i="39" s="1"/>
  <c r="AA8" i="1"/>
  <c r="Z8" i="1"/>
  <c r="B6" i="39" s="1"/>
  <c r="AJ7" i="1"/>
  <c r="C5" i="39" s="1"/>
  <c r="AA7" i="1"/>
  <c r="Z7" i="1"/>
  <c r="B5" i="39" s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AJ6" i="1"/>
  <c r="C4" i="39" s="1"/>
  <c r="AA6" i="1"/>
  <c r="Z6" i="1"/>
  <c r="B4" i="39" s="1"/>
  <c r="Y6" i="1"/>
  <c r="BC7" i="1"/>
  <c r="AU7" i="1" s="1"/>
  <c r="N5" i="39" s="1"/>
  <c r="BC8" i="1"/>
  <c r="AB8" i="1" s="1"/>
  <c r="BC9" i="1"/>
  <c r="AU9" i="1" s="1"/>
  <c r="N7" i="39" s="1"/>
  <c r="BC10" i="1"/>
  <c r="AU10" i="1" s="1"/>
  <c r="N8" i="39" s="1"/>
  <c r="BC11" i="1"/>
  <c r="AU11" i="1" s="1"/>
  <c r="N9" i="39" s="1"/>
  <c r="BC12" i="1"/>
  <c r="AL12" i="1" s="1"/>
  <c r="E10" i="39" s="1"/>
  <c r="BC13" i="1"/>
  <c r="AU13" i="1" s="1"/>
  <c r="N11" i="39" s="1"/>
  <c r="BC14" i="1"/>
  <c r="AU14" i="1" s="1"/>
  <c r="N12" i="39" s="1"/>
  <c r="BC15" i="1"/>
  <c r="AL15" i="1" s="1"/>
  <c r="E13" i="39" s="1"/>
  <c r="BC16" i="1"/>
  <c r="AL16" i="1" s="1"/>
  <c r="E14" i="39" s="1"/>
  <c r="BC17" i="1"/>
  <c r="AU17" i="1" s="1"/>
  <c r="N15" i="39" s="1"/>
  <c r="BC18" i="1"/>
  <c r="AU18" i="1" s="1"/>
  <c r="N16" i="39" s="1"/>
  <c r="BC19" i="1"/>
  <c r="AU19" i="1" s="1"/>
  <c r="N17" i="39" s="1"/>
  <c r="BC20" i="1"/>
  <c r="AL20" i="1" s="1"/>
  <c r="E18" i="39" s="1"/>
  <c r="BC21" i="1"/>
  <c r="AU21" i="1" s="1"/>
  <c r="N19" i="39" s="1"/>
  <c r="BC22" i="1"/>
  <c r="AU22" i="1" s="1"/>
  <c r="N20" i="39" s="1"/>
  <c r="BC23" i="1"/>
  <c r="AU23" i="1" s="1"/>
  <c r="N21" i="39" s="1"/>
  <c r="BC24" i="1"/>
  <c r="AL24" i="1" s="1"/>
  <c r="E22" i="39" s="1"/>
  <c r="BC25" i="1"/>
  <c r="AB25" i="1" s="1"/>
  <c r="BC26" i="1"/>
  <c r="AU26" i="1" s="1"/>
  <c r="N24" i="39" s="1"/>
  <c r="BC27" i="1"/>
  <c r="AU27" i="1" s="1"/>
  <c r="N25" i="39" s="1"/>
  <c r="BC28" i="1"/>
  <c r="AU28" i="1" s="1"/>
  <c r="N26" i="39" s="1"/>
  <c r="BC29" i="1"/>
  <c r="AU29" i="1" s="1"/>
  <c r="N27" i="39" s="1"/>
  <c r="BC30" i="1"/>
  <c r="AU30" i="1" s="1"/>
  <c r="N28" i="39" s="1"/>
  <c r="BC31" i="1"/>
  <c r="AU31" i="1" s="1"/>
  <c r="N29" i="39" s="1"/>
  <c r="BC32" i="1"/>
  <c r="AU32" i="1" s="1"/>
  <c r="N30" i="39" s="1"/>
  <c r="BC33" i="1"/>
  <c r="AL33" i="1" s="1"/>
  <c r="E31" i="39" s="1"/>
  <c r="BC34" i="1"/>
  <c r="AU34" i="1" s="1"/>
  <c r="N32" i="39" s="1"/>
  <c r="BC35" i="1"/>
  <c r="AU35" i="1" s="1"/>
  <c r="N33" i="39" s="1"/>
  <c r="BC36" i="1"/>
  <c r="AU36" i="1" s="1"/>
  <c r="N34" i="39" s="1"/>
  <c r="BC37" i="1"/>
  <c r="AU37" i="1" s="1"/>
  <c r="N35" i="39" s="1"/>
  <c r="BC38" i="1"/>
  <c r="AU38" i="1" s="1"/>
  <c r="N36" i="39" s="1"/>
  <c r="BC39" i="1"/>
  <c r="AU39" i="1" s="1"/>
  <c r="N37" i="39" s="1"/>
  <c r="BC40" i="1"/>
  <c r="AU40" i="1" s="1"/>
  <c r="N38" i="39" s="1"/>
  <c r="BC41" i="1"/>
  <c r="AU41" i="1" s="1"/>
  <c r="N39" i="39" s="1"/>
  <c r="BC42" i="1"/>
  <c r="AU42" i="1" s="1"/>
  <c r="N43" i="39" s="1"/>
  <c r="BC43" i="1"/>
  <c r="AU43" i="1" s="1"/>
  <c r="N44" i="39" s="1"/>
  <c r="BC44" i="1"/>
  <c r="AU44" i="1" s="1"/>
  <c r="N45" i="39" s="1"/>
  <c r="BC45" i="1"/>
  <c r="AU45" i="1" s="1"/>
  <c r="N46" i="39" s="1"/>
  <c r="BC46" i="1"/>
  <c r="AU46" i="1" s="1"/>
  <c r="N47" i="39" s="1"/>
  <c r="BC47" i="1"/>
  <c r="AU47" i="1" s="1"/>
  <c r="N48" i="39" s="1"/>
  <c r="BC48" i="1"/>
  <c r="AU48" i="1" s="1"/>
  <c r="N49" i="39" s="1"/>
  <c r="BC49" i="1"/>
  <c r="AU49" i="1" s="1"/>
  <c r="N50" i="39" s="1"/>
  <c r="BC50" i="1"/>
  <c r="AU50" i="1" s="1"/>
  <c r="N51" i="39" s="1"/>
  <c r="BC51" i="1"/>
  <c r="AU51" i="1" s="1"/>
  <c r="N52" i="39" s="1"/>
  <c r="BC52" i="1"/>
  <c r="AU52" i="1" s="1"/>
  <c r="N53" i="39" s="1"/>
  <c r="BC53" i="1"/>
  <c r="AU53" i="1" s="1"/>
  <c r="N54" i="39" s="1"/>
  <c r="BC54" i="1"/>
  <c r="AU54" i="1" s="1"/>
  <c r="N55" i="39" s="1"/>
  <c r="BC55" i="1"/>
  <c r="AU55" i="1" s="1"/>
  <c r="N56" i="39" s="1"/>
  <c r="BC56" i="1"/>
  <c r="AU56" i="1" s="1"/>
  <c r="N57" i="39" s="1"/>
  <c r="BC57" i="1"/>
  <c r="AU57" i="1" s="1"/>
  <c r="N58" i="39" s="1"/>
  <c r="BC58" i="1"/>
  <c r="AU58" i="1" s="1"/>
  <c r="N59" i="39" s="1"/>
  <c r="BC59" i="1"/>
  <c r="AU59" i="1" s="1"/>
  <c r="N60" i="39" s="1"/>
  <c r="BC60" i="1"/>
  <c r="AU60" i="1" s="1"/>
  <c r="N61" i="39" s="1"/>
  <c r="BC61" i="1"/>
  <c r="AU61" i="1" s="1"/>
  <c r="N62" i="39" s="1"/>
  <c r="BC62" i="1"/>
  <c r="AU62" i="1" s="1"/>
  <c r="N63" i="39" s="1"/>
  <c r="BC63" i="1"/>
  <c r="AU63" i="1" s="1"/>
  <c r="N64" i="39" s="1"/>
  <c r="BC64" i="1"/>
  <c r="AU64" i="1" s="1"/>
  <c r="N65" i="39" s="1"/>
  <c r="BC65" i="1"/>
  <c r="AU65" i="1" s="1"/>
  <c r="N66" i="39" s="1"/>
  <c r="AC67" i="1"/>
  <c r="AI67" i="1" s="1"/>
  <c r="AK67" i="1" s="1"/>
  <c r="D67" i="39" s="1"/>
  <c r="BC68" i="1"/>
  <c r="AC69" i="1"/>
  <c r="AI69" i="1" s="1"/>
  <c r="AK69" i="1" s="1"/>
  <c r="D68" i="39" s="1"/>
  <c r="BC70" i="1"/>
  <c r="BC71" i="1"/>
  <c r="AC71" i="1" s="1"/>
  <c r="AI71" i="1" s="1"/>
  <c r="AK71" i="1" s="1"/>
  <c r="D69" i="39" s="1"/>
  <c r="AC72" i="1"/>
  <c r="AI72" i="1" s="1"/>
  <c r="AK72" i="1" s="1"/>
  <c r="D70" i="39" s="1"/>
  <c r="BC73" i="1"/>
  <c r="AC74" i="1"/>
  <c r="AI74" i="1" s="1"/>
  <c r="AK74" i="1" s="1"/>
  <c r="D71" i="39" s="1"/>
  <c r="BC75" i="1"/>
  <c r="BC76" i="1"/>
  <c r="AC76" i="1" s="1"/>
  <c r="AI76" i="1" s="1"/>
  <c r="AK76" i="1" s="1"/>
  <c r="D72" i="39" s="1"/>
  <c r="BC78" i="1"/>
  <c r="AC79" i="1"/>
  <c r="BC80" i="1"/>
  <c r="BC82" i="1"/>
  <c r="AL82" i="1" s="1"/>
  <c r="E79" i="39" s="1"/>
  <c r="BC83" i="1"/>
  <c r="AL83" i="1" s="1"/>
  <c r="E80" i="39" s="1"/>
  <c r="BC84" i="1"/>
  <c r="AL84" i="1" s="1"/>
  <c r="E81" i="39" s="1"/>
  <c r="BC85" i="1"/>
  <c r="AL85" i="1" s="1"/>
  <c r="E82" i="39" s="1"/>
  <c r="BC86" i="1"/>
  <c r="AL86" i="1" s="1"/>
  <c r="E83" i="39" s="1"/>
  <c r="BC87" i="1"/>
  <c r="AL87" i="1" s="1"/>
  <c r="E84" i="39" s="1"/>
  <c r="BC88" i="1"/>
  <c r="AL88" i="1" s="1"/>
  <c r="E85" i="39" s="1"/>
  <c r="BC89" i="1"/>
  <c r="AL89" i="1" s="1"/>
  <c r="E86" i="39" s="1"/>
  <c r="BC90" i="1"/>
  <c r="AL90" i="1" s="1"/>
  <c r="E87" i="39" s="1"/>
  <c r="BC91" i="1"/>
  <c r="AL91" i="1" s="1"/>
  <c r="E88" i="39" s="1"/>
  <c r="BC93" i="1"/>
  <c r="AB93" i="1" s="1"/>
  <c r="BC94" i="1"/>
  <c r="AB94" i="1" s="1"/>
  <c r="BC95" i="1"/>
  <c r="AB95" i="1" s="1"/>
  <c r="BC96" i="1"/>
  <c r="AB96" i="1" s="1"/>
  <c r="BC97" i="1"/>
  <c r="AB97" i="1" s="1"/>
  <c r="BC98" i="1"/>
  <c r="AB98" i="1" s="1"/>
  <c r="BC99" i="1"/>
  <c r="AB99" i="1" s="1"/>
  <c r="BC100" i="1"/>
  <c r="AB100" i="1" s="1"/>
  <c r="BC101" i="1"/>
  <c r="AC102" i="1"/>
  <c r="AC103" i="1"/>
  <c r="AI103" i="1" s="1"/>
  <c r="AK103" i="1" s="1"/>
  <c r="AC104" i="1"/>
  <c r="AI104" i="1" s="1"/>
  <c r="AK104" i="1" s="1"/>
  <c r="AC106" i="1"/>
  <c r="AI106" i="1" s="1"/>
  <c r="AK106" i="1" s="1"/>
  <c r="D100" i="39" s="1"/>
  <c r="BC108" i="1"/>
  <c r="AB108" i="1" s="1"/>
  <c r="BC109" i="1"/>
  <c r="AU109" i="1" s="1"/>
  <c r="N102" i="39" s="1"/>
  <c r="BC110" i="1"/>
  <c r="AB110" i="1" s="1"/>
  <c r="BC111" i="1"/>
  <c r="BC112" i="1"/>
  <c r="BC113" i="1"/>
  <c r="BC115" i="1"/>
  <c r="AB115" i="1" s="1"/>
  <c r="BC116" i="1"/>
  <c r="AU116" i="1" s="1"/>
  <c r="N106" i="39" s="1"/>
  <c r="BC6" i="1"/>
  <c r="AU6" i="1" s="1"/>
  <c r="N4" i="39" s="1"/>
  <c r="Z101" i="1"/>
  <c r="AI102" i="1" l="1"/>
  <c r="AK102" i="1" s="1"/>
  <c r="D97" i="39" s="1"/>
  <c r="AU113" i="1"/>
  <c r="N104" i="39" s="1"/>
  <c r="AT103" i="1"/>
  <c r="D98" i="39"/>
  <c r="AT102" i="1"/>
  <c r="AT104" i="1"/>
  <c r="D99" i="39"/>
  <c r="A162" i="39"/>
  <c r="A158" i="39"/>
  <c r="A156" i="39"/>
  <c r="A152" i="39"/>
  <c r="A151" i="40"/>
  <c r="A148" i="39"/>
  <c r="A147" i="40"/>
  <c r="A144" i="39"/>
  <c r="A143" i="40"/>
  <c r="A137" i="39"/>
  <c r="A136" i="40"/>
  <c r="A133" i="39"/>
  <c r="A132" i="40"/>
  <c r="A129" i="39"/>
  <c r="A128" i="40"/>
  <c r="A125" i="39"/>
  <c r="A124" i="40"/>
  <c r="A117" i="39"/>
  <c r="A116" i="40"/>
  <c r="A155" i="39"/>
  <c r="A147" i="39"/>
  <c r="A146" i="40"/>
  <c r="A140" i="39"/>
  <c r="A139" i="40"/>
  <c r="A132" i="39"/>
  <c r="A131" i="40"/>
  <c r="A124" i="39"/>
  <c r="A123" i="40"/>
  <c r="A116" i="39"/>
  <c r="A115" i="40"/>
  <c r="A164" i="39"/>
  <c r="A160" i="39"/>
  <c r="A154" i="39"/>
  <c r="A149" i="40"/>
  <c r="A150" i="39"/>
  <c r="A146" i="39"/>
  <c r="A145" i="40"/>
  <c r="A139" i="39"/>
  <c r="A138" i="40"/>
  <c r="A135" i="39"/>
  <c r="A134" i="40"/>
  <c r="A130" i="40"/>
  <c r="A131" i="39"/>
  <c r="A127" i="39"/>
  <c r="A126" i="40"/>
  <c r="A123" i="39"/>
  <c r="A122" i="40"/>
  <c r="A119" i="39"/>
  <c r="A118" i="40"/>
  <c r="A114" i="40"/>
  <c r="A115" i="39"/>
  <c r="A121" i="39"/>
  <c r="A120" i="40"/>
  <c r="A113" i="39"/>
  <c r="A112" i="40"/>
  <c r="A161" i="39"/>
  <c r="A151" i="39"/>
  <c r="A150" i="40"/>
  <c r="A136" i="39"/>
  <c r="A135" i="40"/>
  <c r="A128" i="39"/>
  <c r="A127" i="40"/>
  <c r="A120" i="39"/>
  <c r="A119" i="40"/>
  <c r="A112" i="39"/>
  <c r="A111" i="40"/>
  <c r="A163" i="39"/>
  <c r="A159" i="39"/>
  <c r="A157" i="39"/>
  <c r="A153" i="39"/>
  <c r="A149" i="39"/>
  <c r="A148" i="40"/>
  <c r="A144" i="40"/>
  <c r="A145" i="39"/>
  <c r="A138" i="39"/>
  <c r="A137" i="40"/>
  <c r="A133" i="40"/>
  <c r="A134" i="39"/>
  <c r="A130" i="39"/>
  <c r="A129" i="40"/>
  <c r="A125" i="40"/>
  <c r="A126" i="39"/>
  <c r="A122" i="39"/>
  <c r="A121" i="40"/>
  <c r="A117" i="40"/>
  <c r="A118" i="39"/>
  <c r="A114" i="39"/>
  <c r="A113" i="40"/>
  <c r="AB78" i="1"/>
  <c r="AC78" i="1" s="1"/>
  <c r="AU78" i="1"/>
  <c r="N76" i="39" s="1"/>
  <c r="AB80" i="1"/>
  <c r="AC80" i="1" s="1"/>
  <c r="AU80" i="1"/>
  <c r="N78" i="39" s="1"/>
  <c r="AR116" i="1"/>
  <c r="K106" i="39" s="1"/>
  <c r="AR115" i="1"/>
  <c r="K105" i="39" s="1"/>
  <c r="AB116" i="1"/>
  <c r="AC116" i="1" s="1"/>
  <c r="BB160" i="1"/>
  <c r="AG160" i="1" s="1"/>
  <c r="I129" i="40" s="1"/>
  <c r="AM190" i="1"/>
  <c r="F163" i="39" s="1"/>
  <c r="AM186" i="1"/>
  <c r="F159" i="39" s="1"/>
  <c r="AM184" i="1"/>
  <c r="F157" i="39" s="1"/>
  <c r="AM176" i="1"/>
  <c r="F149" i="39" s="1"/>
  <c r="AM172" i="1"/>
  <c r="F145" i="39" s="1"/>
  <c r="AM168" i="1"/>
  <c r="F138" i="39" s="1"/>
  <c r="AM164" i="1"/>
  <c r="F134" i="39" s="1"/>
  <c r="AM156" i="1"/>
  <c r="F126" i="39" s="1"/>
  <c r="AM152" i="1"/>
  <c r="F122" i="39" s="1"/>
  <c r="AM148" i="1"/>
  <c r="F118" i="39" s="1"/>
  <c r="AM144" i="1"/>
  <c r="F114" i="39" s="1"/>
  <c r="AM189" i="1"/>
  <c r="F162" i="39" s="1"/>
  <c r="AM185" i="1"/>
  <c r="F158" i="39" s="1"/>
  <c r="AM183" i="1"/>
  <c r="F156" i="39" s="1"/>
  <c r="AM179" i="1"/>
  <c r="F152" i="39" s="1"/>
  <c r="AM175" i="1"/>
  <c r="F148" i="39" s="1"/>
  <c r="AM167" i="1"/>
  <c r="F137" i="39" s="1"/>
  <c r="AM163" i="1"/>
  <c r="F133" i="39" s="1"/>
  <c r="AM159" i="1"/>
  <c r="F129" i="39" s="1"/>
  <c r="AM155" i="1"/>
  <c r="F125" i="39" s="1"/>
  <c r="AM147" i="1"/>
  <c r="F117" i="39" s="1"/>
  <c r="AM143" i="1"/>
  <c r="F113" i="39" s="1"/>
  <c r="AM188" i="1"/>
  <c r="F161" i="39" s="1"/>
  <c r="AM182" i="1"/>
  <c r="F155" i="39" s="1"/>
  <c r="AM178" i="1"/>
  <c r="F151" i="39" s="1"/>
  <c r="AM174" i="1"/>
  <c r="F147" i="39" s="1"/>
  <c r="AM170" i="1"/>
  <c r="F140" i="39" s="1"/>
  <c r="AM166" i="1"/>
  <c r="F136" i="39" s="1"/>
  <c r="AM162" i="1"/>
  <c r="F132" i="39" s="1"/>
  <c r="AM158" i="1"/>
  <c r="F128" i="39" s="1"/>
  <c r="AM154" i="1"/>
  <c r="F124" i="39" s="1"/>
  <c r="AM150" i="1"/>
  <c r="F120" i="39" s="1"/>
  <c r="AM146" i="1"/>
  <c r="F116" i="39" s="1"/>
  <c r="AM191" i="1"/>
  <c r="F164" i="39" s="1"/>
  <c r="AM181" i="1"/>
  <c r="F154" i="39" s="1"/>
  <c r="AM177" i="1"/>
  <c r="F150" i="39" s="1"/>
  <c r="AM173" i="1"/>
  <c r="F146" i="39" s="1"/>
  <c r="AM169" i="1"/>
  <c r="F139" i="39" s="1"/>
  <c r="AM165" i="1"/>
  <c r="F135" i="39" s="1"/>
  <c r="AM161" i="1"/>
  <c r="F131" i="39" s="1"/>
  <c r="AM157" i="1"/>
  <c r="F127" i="39" s="1"/>
  <c r="AM153" i="1"/>
  <c r="F123" i="39" s="1"/>
  <c r="AM149" i="1"/>
  <c r="F119" i="39" s="1"/>
  <c r="AM145" i="1"/>
  <c r="F115" i="39" s="1"/>
  <c r="BB189" i="1"/>
  <c r="BB183" i="1"/>
  <c r="BB175" i="1"/>
  <c r="BB167" i="1"/>
  <c r="BB159" i="1"/>
  <c r="BB151" i="1"/>
  <c r="AG151" i="1" s="1"/>
  <c r="I120" i="40" s="1"/>
  <c r="BB143" i="1"/>
  <c r="AL115" i="1"/>
  <c r="E105" i="39" s="1"/>
  <c r="AU115" i="1"/>
  <c r="N105" i="39" s="1"/>
  <c r="BB186" i="1"/>
  <c r="BB180" i="1"/>
  <c r="AG180" i="1" s="1"/>
  <c r="I152" i="40" s="1"/>
  <c r="BB172" i="1"/>
  <c r="BB164" i="1"/>
  <c r="BB156" i="1"/>
  <c r="BB148" i="1"/>
  <c r="AN116" i="1"/>
  <c r="G106" i="39" s="1"/>
  <c r="BB185" i="1"/>
  <c r="BB179" i="1"/>
  <c r="BB171" i="1"/>
  <c r="AG171" i="1" s="1"/>
  <c r="I143" i="40" s="1"/>
  <c r="BB163" i="1"/>
  <c r="BB155" i="1"/>
  <c r="BB147" i="1"/>
  <c r="BB188" i="1"/>
  <c r="BB182" i="1"/>
  <c r="BB178" i="1"/>
  <c r="BB174" i="1"/>
  <c r="BB170" i="1"/>
  <c r="BB166" i="1"/>
  <c r="BB162" i="1"/>
  <c r="BB158" i="1"/>
  <c r="BB154" i="1"/>
  <c r="BB150" i="1"/>
  <c r="BB146" i="1"/>
  <c r="AN115" i="1"/>
  <c r="G105" i="39" s="1"/>
  <c r="BB191" i="1"/>
  <c r="BB187" i="1"/>
  <c r="AG187" i="1" s="1"/>
  <c r="I159" i="40" s="1"/>
  <c r="BB181" i="1"/>
  <c r="BB177" i="1"/>
  <c r="BB173" i="1"/>
  <c r="BB169" i="1"/>
  <c r="BB165" i="1"/>
  <c r="BB161" i="1"/>
  <c r="BB157" i="1"/>
  <c r="BB153" i="1"/>
  <c r="BB149" i="1"/>
  <c r="BB145" i="1"/>
  <c r="AM113" i="1"/>
  <c r="F104" i="39" s="1"/>
  <c r="AL116" i="1"/>
  <c r="E106" i="39" s="1"/>
  <c r="AC115" i="1"/>
  <c r="AR110" i="1"/>
  <c r="K103" i="39" s="1"/>
  <c r="AR109" i="1"/>
  <c r="K102" i="39" s="1"/>
  <c r="AR113" i="1"/>
  <c r="K104" i="39" s="1"/>
  <c r="AR108" i="1"/>
  <c r="K101" i="39" s="1"/>
  <c r="AL7" i="1"/>
  <c r="E5" i="39" s="1"/>
  <c r="AL23" i="1"/>
  <c r="E21" i="39" s="1"/>
  <c r="AL39" i="1"/>
  <c r="E37" i="39" s="1"/>
  <c r="AC108" i="1"/>
  <c r="AL11" i="1"/>
  <c r="E9" i="39" s="1"/>
  <c r="AL27" i="1"/>
  <c r="E25" i="39" s="1"/>
  <c r="AL43" i="1"/>
  <c r="E44" i="39" s="1"/>
  <c r="AL59" i="1"/>
  <c r="E60" i="39" s="1"/>
  <c r="AL94" i="1"/>
  <c r="E90" i="39" s="1"/>
  <c r="AL55" i="1"/>
  <c r="E56" i="39" s="1"/>
  <c r="AM110" i="1"/>
  <c r="F103" i="39" s="1"/>
  <c r="AL31" i="1"/>
  <c r="E29" i="39" s="1"/>
  <c r="AL47" i="1"/>
  <c r="E48" i="39" s="1"/>
  <c r="AL80" i="1"/>
  <c r="E78" i="39" s="1"/>
  <c r="AL98" i="1"/>
  <c r="E94" i="39" s="1"/>
  <c r="AU108" i="1"/>
  <c r="N101" i="39" s="1"/>
  <c r="AB109" i="1"/>
  <c r="AC109" i="1" s="1"/>
  <c r="AL19" i="1"/>
  <c r="E17" i="39" s="1"/>
  <c r="AL35" i="1"/>
  <c r="E33" i="39" s="1"/>
  <c r="AL51" i="1"/>
  <c r="E52" i="39" s="1"/>
  <c r="AC110" i="1"/>
  <c r="AM108" i="1"/>
  <c r="F101" i="39" s="1"/>
  <c r="AU110" i="1"/>
  <c r="N103" i="39" s="1"/>
  <c r="AL9" i="1"/>
  <c r="E7" i="39" s="1"/>
  <c r="AL13" i="1"/>
  <c r="E11" i="39" s="1"/>
  <c r="AL17" i="1"/>
  <c r="E15" i="39" s="1"/>
  <c r="AL21" i="1"/>
  <c r="E19" i="39" s="1"/>
  <c r="AL25" i="1"/>
  <c r="E23" i="39" s="1"/>
  <c r="AL29" i="1"/>
  <c r="E27" i="39" s="1"/>
  <c r="AL37" i="1"/>
  <c r="E35" i="39" s="1"/>
  <c r="AL41" i="1"/>
  <c r="E39" i="39" s="1"/>
  <c r="AL45" i="1"/>
  <c r="E46" i="39" s="1"/>
  <c r="AL49" i="1"/>
  <c r="E50" i="39" s="1"/>
  <c r="AL53" i="1"/>
  <c r="E54" i="39" s="1"/>
  <c r="AL57" i="1"/>
  <c r="E58" i="39" s="1"/>
  <c r="AL61" i="1"/>
  <c r="E62" i="39" s="1"/>
  <c r="AL96" i="1"/>
  <c r="E92" i="39" s="1"/>
  <c r="AL100" i="1"/>
  <c r="E96" i="39" s="1"/>
  <c r="AB113" i="1"/>
  <c r="AC113" i="1" s="1"/>
  <c r="AM109" i="1"/>
  <c r="F102" i="39" s="1"/>
  <c r="AL6" i="1"/>
  <c r="E4" i="39" s="1"/>
  <c r="AL10" i="1"/>
  <c r="E8" i="39" s="1"/>
  <c r="AL14" i="1"/>
  <c r="E12" i="39" s="1"/>
  <c r="AL18" i="1"/>
  <c r="E16" i="39" s="1"/>
  <c r="AL22" i="1"/>
  <c r="E20" i="39" s="1"/>
  <c r="AL26" i="1"/>
  <c r="E24" i="39" s="1"/>
  <c r="AL30" i="1"/>
  <c r="E28" i="39" s="1"/>
  <c r="AL34" i="1"/>
  <c r="E32" i="39" s="1"/>
  <c r="AL38" i="1"/>
  <c r="E36" i="39" s="1"/>
  <c r="AL42" i="1"/>
  <c r="E43" i="39" s="1"/>
  <c r="AL46" i="1"/>
  <c r="E47" i="39" s="1"/>
  <c r="AL50" i="1"/>
  <c r="E51" i="39" s="1"/>
  <c r="AL54" i="1"/>
  <c r="E55" i="39" s="1"/>
  <c r="AL58" i="1"/>
  <c r="E59" i="39" s="1"/>
  <c r="AL78" i="1"/>
  <c r="E76" i="39" s="1"/>
  <c r="AL93" i="1"/>
  <c r="E89" i="39" s="1"/>
  <c r="AL97" i="1"/>
  <c r="E93" i="39" s="1"/>
  <c r="AL8" i="1"/>
  <c r="E6" i="39" s="1"/>
  <c r="AL28" i="1"/>
  <c r="E26" i="39" s="1"/>
  <c r="AL32" i="1"/>
  <c r="E30" i="39" s="1"/>
  <c r="AL36" i="1"/>
  <c r="E34" i="39" s="1"/>
  <c r="AL40" i="1"/>
  <c r="E38" i="39" s="1"/>
  <c r="AL44" i="1"/>
  <c r="E45" i="39" s="1"/>
  <c r="AL48" i="1"/>
  <c r="E49" i="39" s="1"/>
  <c r="AL52" i="1"/>
  <c r="E53" i="39" s="1"/>
  <c r="AL56" i="1"/>
  <c r="E57" i="39" s="1"/>
  <c r="AL60" i="1"/>
  <c r="E61" i="39" s="1"/>
  <c r="AL95" i="1"/>
  <c r="E91" i="39" s="1"/>
  <c r="AL99" i="1"/>
  <c r="E95" i="39" s="1"/>
  <c r="K92" i="41"/>
  <c r="K91" i="41"/>
  <c r="K90" i="41"/>
  <c r="AM59" i="1"/>
  <c r="F60" i="39" s="1"/>
  <c r="AM63" i="1"/>
  <c r="F64" i="39" s="1"/>
  <c r="AM58" i="1"/>
  <c r="F59" i="39" s="1"/>
  <c r="AM49" i="1"/>
  <c r="AM43" i="1"/>
  <c r="F44" i="39" s="1"/>
  <c r="AM35" i="1"/>
  <c r="F33" i="39" s="1"/>
  <c r="AM23" i="1"/>
  <c r="F21" i="39" s="1"/>
  <c r="AM6" i="1"/>
  <c r="F4" i="39" s="1"/>
  <c r="AM62" i="1"/>
  <c r="F63" i="39" s="1"/>
  <c r="AM56" i="1"/>
  <c r="F57" i="39" s="1"/>
  <c r="AM53" i="1"/>
  <c r="AM48" i="1"/>
  <c r="AM41" i="1"/>
  <c r="F39" i="39" s="1"/>
  <c r="AM32" i="1"/>
  <c r="F30" i="39" s="1"/>
  <c r="AM21" i="1"/>
  <c r="F19" i="39" s="1"/>
  <c r="AU89" i="1"/>
  <c r="N86" i="39" s="1"/>
  <c r="AU85" i="1"/>
  <c r="N82" i="39" s="1"/>
  <c r="AR100" i="1"/>
  <c r="K96" i="39" s="1"/>
  <c r="AR99" i="1"/>
  <c r="K95" i="39" s="1"/>
  <c r="AR98" i="1"/>
  <c r="K94" i="39" s="1"/>
  <c r="AR97" i="1"/>
  <c r="K93" i="39" s="1"/>
  <c r="AR96" i="1"/>
  <c r="K92" i="39" s="1"/>
  <c r="AR95" i="1"/>
  <c r="K91" i="39" s="1"/>
  <c r="AR94" i="1"/>
  <c r="K90" i="39" s="1"/>
  <c r="AR93" i="1"/>
  <c r="K89" i="39" s="1"/>
  <c r="AR88" i="1"/>
  <c r="K85" i="39" s="1"/>
  <c r="AR84" i="1"/>
  <c r="K81" i="39" s="1"/>
  <c r="AR65" i="1"/>
  <c r="K66" i="39" s="1"/>
  <c r="AR64" i="1"/>
  <c r="K65" i="39" s="1"/>
  <c r="AR63" i="1"/>
  <c r="K64" i="39" s="1"/>
  <c r="AR62" i="1"/>
  <c r="K63" i="39" s="1"/>
  <c r="AR61" i="1"/>
  <c r="K62" i="39" s="1"/>
  <c r="AR60" i="1"/>
  <c r="K61" i="39" s="1"/>
  <c r="AR59" i="1"/>
  <c r="K60" i="39" s="1"/>
  <c r="AR58" i="1"/>
  <c r="K59" i="39" s="1"/>
  <c r="AR57" i="1"/>
  <c r="K58" i="39" s="1"/>
  <c r="AR56" i="1"/>
  <c r="K57" i="39" s="1"/>
  <c r="AR55" i="1"/>
  <c r="K56" i="39" s="1"/>
  <c r="AR54" i="1"/>
  <c r="K55" i="39" s="1"/>
  <c r="AM39" i="1"/>
  <c r="F37" i="39" s="1"/>
  <c r="AR38" i="1"/>
  <c r="K36" i="39" s="1"/>
  <c r="AR37" i="1"/>
  <c r="K35" i="39" s="1"/>
  <c r="AR36" i="1"/>
  <c r="K34" i="39" s="1"/>
  <c r="AR35" i="1"/>
  <c r="K33" i="39" s="1"/>
  <c r="AR34" i="1"/>
  <c r="K32" i="39" s="1"/>
  <c r="AR33" i="1"/>
  <c r="K31" i="39" s="1"/>
  <c r="AR32" i="1"/>
  <c r="K30" i="39" s="1"/>
  <c r="AR23" i="1"/>
  <c r="K21" i="39" s="1"/>
  <c r="AR22" i="1"/>
  <c r="K20" i="39" s="1"/>
  <c r="AR21" i="1"/>
  <c r="K19" i="39" s="1"/>
  <c r="AR17" i="1"/>
  <c r="K15" i="39" s="1"/>
  <c r="AR13" i="1"/>
  <c r="K11" i="39" s="1"/>
  <c r="AM9" i="1"/>
  <c r="F7" i="39" s="1"/>
  <c r="AM20" i="1"/>
  <c r="F18" i="39" s="1"/>
  <c r="AM27" i="1"/>
  <c r="F25" i="39" s="1"/>
  <c r="AM33" i="1"/>
  <c r="F31" i="39" s="1"/>
  <c r="AM40" i="1"/>
  <c r="F38" i="39" s="1"/>
  <c r="AM45" i="1"/>
  <c r="F46" i="39" s="1"/>
  <c r="AR91" i="1"/>
  <c r="K88" i="39" s="1"/>
  <c r="AR87" i="1"/>
  <c r="K84" i="39" s="1"/>
  <c r="AR83" i="1"/>
  <c r="K80" i="39" s="1"/>
  <c r="AR53" i="1"/>
  <c r="K54" i="39" s="1"/>
  <c r="AR52" i="1"/>
  <c r="K53" i="39" s="1"/>
  <c r="AR51" i="1"/>
  <c r="K52" i="39" s="1"/>
  <c r="AR50" i="1"/>
  <c r="K51" i="39" s="1"/>
  <c r="AR49" i="1"/>
  <c r="K50" i="39" s="1"/>
  <c r="AR48" i="1"/>
  <c r="K49" i="39" s="1"/>
  <c r="AR47" i="1"/>
  <c r="K48" i="39" s="1"/>
  <c r="AR46" i="1"/>
  <c r="K47" i="39" s="1"/>
  <c r="AR45" i="1"/>
  <c r="K46" i="39" s="1"/>
  <c r="AR31" i="1"/>
  <c r="K29" i="39" s="1"/>
  <c r="AR20" i="1"/>
  <c r="K18" i="39" s="1"/>
  <c r="AM17" i="1"/>
  <c r="F15" i="39" s="1"/>
  <c r="AR16" i="1"/>
  <c r="K14" i="39" s="1"/>
  <c r="AM13" i="1"/>
  <c r="F11" i="39" s="1"/>
  <c r="AR12" i="1"/>
  <c r="K10" i="39" s="1"/>
  <c r="AR11" i="1"/>
  <c r="K9" i="39" s="1"/>
  <c r="AR10" i="1"/>
  <c r="K8" i="39" s="1"/>
  <c r="AR9" i="1"/>
  <c r="K7" i="39" s="1"/>
  <c r="AR90" i="1"/>
  <c r="K87" i="39" s="1"/>
  <c r="AR86" i="1"/>
  <c r="K83" i="39" s="1"/>
  <c r="AR82" i="1"/>
  <c r="K79" i="39" s="1"/>
  <c r="AR44" i="1"/>
  <c r="K45" i="39" s="1"/>
  <c r="AM31" i="1"/>
  <c r="F29" i="39" s="1"/>
  <c r="AR30" i="1"/>
  <c r="K28" i="39" s="1"/>
  <c r="AR29" i="1"/>
  <c r="K27" i="39" s="1"/>
  <c r="AR28" i="1"/>
  <c r="K26" i="39" s="1"/>
  <c r="AR27" i="1"/>
  <c r="K25" i="39" s="1"/>
  <c r="AR26" i="1"/>
  <c r="K24" i="39" s="1"/>
  <c r="AR25" i="1"/>
  <c r="K23" i="39" s="1"/>
  <c r="AR19" i="1"/>
  <c r="K17" i="39" s="1"/>
  <c r="AR15" i="1"/>
  <c r="K13" i="39" s="1"/>
  <c r="AR8" i="1"/>
  <c r="K6" i="39" s="1"/>
  <c r="AR89" i="1"/>
  <c r="K86" i="39" s="1"/>
  <c r="AR85" i="1"/>
  <c r="K82" i="39" s="1"/>
  <c r="AR80" i="1"/>
  <c r="K78" i="39" s="1"/>
  <c r="AR78" i="1"/>
  <c r="K76" i="39" s="1"/>
  <c r="AR43" i="1"/>
  <c r="K44" i="39" s="1"/>
  <c r="AR42" i="1"/>
  <c r="K43" i="39" s="1"/>
  <c r="AR41" i="1"/>
  <c r="K39" i="39" s="1"/>
  <c r="AR40" i="1"/>
  <c r="K38" i="39" s="1"/>
  <c r="AR39" i="1"/>
  <c r="K37" i="39" s="1"/>
  <c r="AM25" i="1"/>
  <c r="F23" i="39" s="1"/>
  <c r="AR24" i="1"/>
  <c r="K22" i="39" s="1"/>
  <c r="AM19" i="1"/>
  <c r="F17" i="39" s="1"/>
  <c r="AR18" i="1"/>
  <c r="K16" i="39" s="1"/>
  <c r="AM15" i="1"/>
  <c r="F13" i="39" s="1"/>
  <c r="AR14" i="1"/>
  <c r="K12" i="39" s="1"/>
  <c r="AM8" i="1"/>
  <c r="F6" i="39" s="1"/>
  <c r="AR7" i="1"/>
  <c r="K5" i="39" s="1"/>
  <c r="AR6" i="1"/>
  <c r="K4" i="39" s="1"/>
  <c r="AM7" i="1"/>
  <c r="F5" i="39" s="1"/>
  <c r="AM16" i="1"/>
  <c r="F14" i="39" s="1"/>
  <c r="AM24" i="1"/>
  <c r="F22" i="39" s="1"/>
  <c r="AM60" i="1"/>
  <c r="F61" i="39" s="1"/>
  <c r="AM55" i="1"/>
  <c r="F56" i="39" s="1"/>
  <c r="AM52" i="1"/>
  <c r="AM47" i="1"/>
  <c r="AM37" i="1"/>
  <c r="F35" i="39" s="1"/>
  <c r="AM29" i="1"/>
  <c r="F27" i="39" s="1"/>
  <c r="AM12" i="1"/>
  <c r="F10" i="39" s="1"/>
  <c r="AU88" i="1"/>
  <c r="N85" i="39" s="1"/>
  <c r="AU84" i="1"/>
  <c r="N81" i="39" s="1"/>
  <c r="AM64" i="1"/>
  <c r="F65" i="39" s="1"/>
  <c r="AM54" i="1"/>
  <c r="F55" i="39" s="1"/>
  <c r="AM51" i="1"/>
  <c r="AM44" i="1"/>
  <c r="F45" i="39" s="1"/>
  <c r="AM36" i="1"/>
  <c r="F34" i="39" s="1"/>
  <c r="AM28" i="1"/>
  <c r="F26" i="39" s="1"/>
  <c r="AM11" i="1"/>
  <c r="F9" i="39" s="1"/>
  <c r="AU91" i="1"/>
  <c r="N88" i="39" s="1"/>
  <c r="AU87" i="1"/>
  <c r="N84" i="39" s="1"/>
  <c r="AU83" i="1"/>
  <c r="N80" i="39" s="1"/>
  <c r="AB16" i="1"/>
  <c r="AC16" i="1" s="1"/>
  <c r="AB20" i="1"/>
  <c r="AC20" i="1" s="1"/>
  <c r="AB45" i="1"/>
  <c r="AC45" i="1" s="1"/>
  <c r="AB82" i="1"/>
  <c r="AC82" i="1" s="1"/>
  <c r="AB86" i="1"/>
  <c r="AC86" i="1" s="1"/>
  <c r="AB90" i="1"/>
  <c r="AU82" i="1"/>
  <c r="N79" i="39" s="1"/>
  <c r="AU86" i="1"/>
  <c r="N83" i="39" s="1"/>
  <c r="AU90" i="1"/>
  <c r="N87" i="39" s="1"/>
  <c r="AU15" i="1"/>
  <c r="N13" i="39" s="1"/>
  <c r="AB32" i="1"/>
  <c r="AC32" i="1" s="1"/>
  <c r="AB83" i="1"/>
  <c r="AC83" i="1" s="1"/>
  <c r="AB87" i="1"/>
  <c r="AB91" i="1"/>
  <c r="AU8" i="1"/>
  <c r="N6" i="39" s="1"/>
  <c r="AU12" i="1"/>
  <c r="N10" i="39" s="1"/>
  <c r="AU16" i="1"/>
  <c r="N14" i="39" s="1"/>
  <c r="AU20" i="1"/>
  <c r="N18" i="39" s="1"/>
  <c r="AU24" i="1"/>
  <c r="N22" i="39" s="1"/>
  <c r="AB14" i="1"/>
  <c r="AC14" i="1" s="1"/>
  <c r="AB18" i="1"/>
  <c r="AC18" i="1" s="1"/>
  <c r="AB84" i="1"/>
  <c r="AC84" i="1" s="1"/>
  <c r="AB88" i="1"/>
  <c r="AU25" i="1"/>
  <c r="N23" i="39" s="1"/>
  <c r="AU33" i="1"/>
  <c r="N31" i="39" s="1"/>
  <c r="AC93" i="1"/>
  <c r="AC94" i="1"/>
  <c r="AC95" i="1"/>
  <c r="AC96" i="1"/>
  <c r="AB85" i="1"/>
  <c r="AC85" i="1" s="1"/>
  <c r="AB89" i="1"/>
  <c r="AM65" i="1"/>
  <c r="F66" i="39" s="1"/>
  <c r="AM61" i="1"/>
  <c r="F62" i="39" s="1"/>
  <c r="AM57" i="1"/>
  <c r="F58" i="39" s="1"/>
  <c r="AM50" i="1"/>
  <c r="AM46" i="1"/>
  <c r="AM42" i="1"/>
  <c r="F43" i="39" s="1"/>
  <c r="AM38" i="1"/>
  <c r="F36" i="39" s="1"/>
  <c r="AM34" i="1"/>
  <c r="F32" i="39" s="1"/>
  <c r="AM30" i="1"/>
  <c r="F28" i="39" s="1"/>
  <c r="AM26" i="1"/>
  <c r="F24" i="39" s="1"/>
  <c r="AM22" i="1"/>
  <c r="F20" i="39" s="1"/>
  <c r="AM18" i="1"/>
  <c r="F16" i="39" s="1"/>
  <c r="AM14" i="1"/>
  <c r="F12" i="39" s="1"/>
  <c r="AM10" i="1"/>
  <c r="F8" i="39" s="1"/>
  <c r="AB62" i="1"/>
  <c r="AC62" i="1" s="1"/>
  <c r="AL62" i="1"/>
  <c r="E63" i="39" s="1"/>
  <c r="AB58" i="1"/>
  <c r="AB39" i="1"/>
  <c r="AC39" i="1" s="1"/>
  <c r="AB31" i="1"/>
  <c r="AC31" i="1" s="1"/>
  <c r="AL65" i="1"/>
  <c r="E66" i="39" s="1"/>
  <c r="AB65" i="1"/>
  <c r="AC65" i="1" s="1"/>
  <c r="AB61" i="1"/>
  <c r="AC61" i="1" s="1"/>
  <c r="AB57" i="1"/>
  <c r="AC57" i="1" s="1"/>
  <c r="AB50" i="1"/>
  <c r="AC50" i="1" s="1"/>
  <c r="AB46" i="1"/>
  <c r="AB42" i="1"/>
  <c r="AC42" i="1" s="1"/>
  <c r="AB38" i="1"/>
  <c r="AC38" i="1" s="1"/>
  <c r="AB30" i="1"/>
  <c r="AC30" i="1" s="1"/>
  <c r="AB26" i="1"/>
  <c r="AC26" i="1" s="1"/>
  <c r="AC8" i="1"/>
  <c r="AB10" i="1"/>
  <c r="AC10" i="1" s="1"/>
  <c r="AB12" i="1"/>
  <c r="AC12" i="1" s="1"/>
  <c r="AB19" i="1"/>
  <c r="AC19" i="1" s="1"/>
  <c r="AB22" i="1"/>
  <c r="AC22" i="1" s="1"/>
  <c r="AB34" i="1"/>
  <c r="AC34" i="1" s="1"/>
  <c r="AB51" i="1"/>
  <c r="AC51" i="1" s="1"/>
  <c r="AB27" i="1"/>
  <c r="AC27" i="1" s="1"/>
  <c r="AB7" i="1"/>
  <c r="AC7" i="1" s="1"/>
  <c r="AL64" i="1"/>
  <c r="E65" i="39" s="1"/>
  <c r="AB64" i="1"/>
  <c r="AC64" i="1" s="1"/>
  <c r="AB60" i="1"/>
  <c r="AC60" i="1" s="1"/>
  <c r="AB56" i="1"/>
  <c r="AC56" i="1" s="1"/>
  <c r="AB53" i="1"/>
  <c r="AB49" i="1"/>
  <c r="AB41" i="1"/>
  <c r="AC41" i="1" s="1"/>
  <c r="AB37" i="1"/>
  <c r="AC37" i="1" s="1"/>
  <c r="AB33" i="1"/>
  <c r="AC33" i="1" s="1"/>
  <c r="AB29" i="1"/>
  <c r="AC29" i="1" s="1"/>
  <c r="AB13" i="1"/>
  <c r="AC13" i="1" s="1"/>
  <c r="AB15" i="1"/>
  <c r="AC15" i="1" s="1"/>
  <c r="AB17" i="1"/>
  <c r="AC17" i="1" s="1"/>
  <c r="AB21" i="1"/>
  <c r="AC21" i="1" s="1"/>
  <c r="AB23" i="1"/>
  <c r="AC23" i="1" s="1"/>
  <c r="AB54" i="1"/>
  <c r="AC54" i="1" s="1"/>
  <c r="AB47" i="1"/>
  <c r="AC47" i="1" s="1"/>
  <c r="AB35" i="1"/>
  <c r="AC35" i="1" s="1"/>
  <c r="AB63" i="1"/>
  <c r="AC63" i="1" s="1"/>
  <c r="AL63" i="1"/>
  <c r="E64" i="39" s="1"/>
  <c r="AB59" i="1"/>
  <c r="AC59" i="1" s="1"/>
  <c r="AB55" i="1"/>
  <c r="AB52" i="1"/>
  <c r="AB48" i="1"/>
  <c r="AC48" i="1" s="1"/>
  <c r="AB44" i="1"/>
  <c r="AC44" i="1" s="1"/>
  <c r="AB40" i="1"/>
  <c r="AC40" i="1" s="1"/>
  <c r="AB36" i="1"/>
  <c r="AC36" i="1" s="1"/>
  <c r="AB28" i="1"/>
  <c r="AC28" i="1" s="1"/>
  <c r="AB24" i="1"/>
  <c r="AC24" i="1" s="1"/>
  <c r="AB9" i="1"/>
  <c r="AC9" i="1" s="1"/>
  <c r="AB11" i="1"/>
  <c r="AC11" i="1" s="1"/>
  <c r="AB43" i="1"/>
  <c r="AC43" i="1" s="1"/>
  <c r="AC25" i="1"/>
  <c r="AB6" i="1"/>
  <c r="AC6" i="1" s="1"/>
  <c r="I10" i="41"/>
  <c r="I12" i="41"/>
  <c r="I14" i="41"/>
  <c r="I6" i="41"/>
  <c r="I7" i="41"/>
  <c r="I36" i="41"/>
  <c r="I38" i="41"/>
  <c r="I32" i="41"/>
  <c r="I33" i="41"/>
  <c r="I47" i="41"/>
  <c r="I49" i="41"/>
  <c r="I51" i="41"/>
  <c r="I76" i="41"/>
  <c r="I82" i="41"/>
  <c r="I44" i="41"/>
  <c r="I45" i="41"/>
  <c r="I61" i="41"/>
  <c r="I46" i="41"/>
  <c r="I63" i="41"/>
  <c r="I56" i="41"/>
  <c r="I57" i="41"/>
  <c r="I25" i="41"/>
  <c r="I27" i="41"/>
  <c r="I18" i="41"/>
  <c r="I19" i="41"/>
  <c r="I17" i="41"/>
  <c r="I23" i="41"/>
  <c r="I35" i="41"/>
  <c r="I41" i="41"/>
  <c r="I59" i="41"/>
  <c r="I65" i="41"/>
  <c r="I78" i="41"/>
  <c r="I80" i="41"/>
  <c r="I29" i="41"/>
  <c r="I11" i="41"/>
  <c r="I15" i="41"/>
  <c r="I9" i="41"/>
  <c r="I39" i="41"/>
  <c r="I84" i="41"/>
  <c r="I31" i="41"/>
  <c r="I74" i="41"/>
  <c r="I43" i="41"/>
  <c r="I50" i="41"/>
  <c r="I55" i="41"/>
  <c r="I26" i="41"/>
  <c r="I20" i="41"/>
  <c r="I16" i="41"/>
  <c r="I34" i="41"/>
  <c r="I64" i="41"/>
  <c r="I28" i="41"/>
  <c r="I13" i="41"/>
  <c r="I37" i="41"/>
  <c r="I30" i="41"/>
  <c r="I60" i="41"/>
  <c r="I42" i="41"/>
  <c r="I62" i="41"/>
  <c r="I54" i="41"/>
  <c r="I24" i="41"/>
  <c r="I21" i="41"/>
  <c r="I22" i="41"/>
  <c r="I40" i="41"/>
  <c r="I58" i="41"/>
  <c r="I77" i="41"/>
  <c r="I48" i="41"/>
  <c r="I8" i="41"/>
  <c r="F51" i="39" l="1"/>
  <c r="AM13" i="32"/>
  <c r="F52" i="39"/>
  <c r="AM14" i="32"/>
  <c r="F48" i="39"/>
  <c r="AM10" i="32"/>
  <c r="F49" i="39"/>
  <c r="AM11" i="32"/>
  <c r="F50" i="39"/>
  <c r="AM12" i="32"/>
  <c r="F54" i="39"/>
  <c r="AM16" i="32"/>
  <c r="F47" i="39"/>
  <c r="AM9" i="32"/>
  <c r="F53" i="39"/>
  <c r="AM15" i="32"/>
  <c r="AE79" i="1"/>
  <c r="AF79" i="1" s="1"/>
  <c r="AH79" i="1" s="1"/>
  <c r="AI79" i="1" s="1"/>
  <c r="AK79" i="1" s="1"/>
  <c r="AP79" i="1"/>
  <c r="I53" i="41"/>
  <c r="K16" i="32"/>
  <c r="AO16" i="32" s="1"/>
  <c r="AC53" i="1"/>
  <c r="AB16" i="32"/>
  <c r="AC16" i="32" s="1"/>
  <c r="I52" i="41"/>
  <c r="K15" i="32"/>
  <c r="AO15" i="32" s="1"/>
  <c r="AC52" i="1"/>
  <c r="E53" i="40" s="1"/>
  <c r="AB15" i="32"/>
  <c r="AC15" i="32" s="1"/>
  <c r="M97" i="39"/>
  <c r="M99" i="39"/>
  <c r="M98" i="39"/>
  <c r="AO109" i="1"/>
  <c r="H102" i="39" s="1"/>
  <c r="I91" i="41"/>
  <c r="AO113" i="1"/>
  <c r="H104" i="39" s="1"/>
  <c r="I93" i="41"/>
  <c r="AO116" i="1"/>
  <c r="H106" i="39" s="1"/>
  <c r="I95" i="41"/>
  <c r="AO108" i="1"/>
  <c r="H101" i="39" s="1"/>
  <c r="I90" i="41"/>
  <c r="AO110" i="1"/>
  <c r="H103" i="39" s="1"/>
  <c r="I92" i="41"/>
  <c r="AO115" i="1"/>
  <c r="H105" i="39" s="1"/>
  <c r="I94" i="41"/>
  <c r="AC49" i="1"/>
  <c r="AC46" i="1"/>
  <c r="E47" i="40" s="1"/>
  <c r="AC58" i="1"/>
  <c r="AC55" i="1"/>
  <c r="AL108" i="1"/>
  <c r="I79" i="41"/>
  <c r="AL109" i="1"/>
  <c r="I83" i="41"/>
  <c r="I85" i="41"/>
  <c r="AL110" i="1"/>
  <c r="AO64" i="1"/>
  <c r="H65" i="39" s="1"/>
  <c r="AO60" i="1"/>
  <c r="H61" i="39" s="1"/>
  <c r="AO53" i="1"/>
  <c r="H54" i="39" s="1"/>
  <c r="AO49" i="1"/>
  <c r="H50" i="39" s="1"/>
  <c r="AO41" i="1"/>
  <c r="H39" i="39" s="1"/>
  <c r="AO33" i="1"/>
  <c r="H31" i="39" s="1"/>
  <c r="AO29" i="1"/>
  <c r="H27" i="39" s="1"/>
  <c r="AO25" i="1"/>
  <c r="H23" i="39" s="1"/>
  <c r="AO21" i="1"/>
  <c r="H19" i="39" s="1"/>
  <c r="AO17" i="1"/>
  <c r="H15" i="39" s="1"/>
  <c r="AO13" i="1"/>
  <c r="H11" i="39" s="1"/>
  <c r="AO9" i="1"/>
  <c r="H7" i="39" s="1"/>
  <c r="AO55" i="1"/>
  <c r="H56" i="39" s="1"/>
  <c r="AO40" i="1"/>
  <c r="H38" i="39" s="1"/>
  <c r="AO32" i="1"/>
  <c r="H30" i="39" s="1"/>
  <c r="AO24" i="1"/>
  <c r="H22" i="39" s="1"/>
  <c r="AO62" i="1"/>
  <c r="H63" i="39" s="1"/>
  <c r="AO58" i="1"/>
  <c r="H59" i="39" s="1"/>
  <c r="AO54" i="1"/>
  <c r="H55" i="39" s="1"/>
  <c r="AO51" i="1"/>
  <c r="H52" i="39" s="1"/>
  <c r="AO47" i="1"/>
  <c r="H48" i="39" s="1"/>
  <c r="AO43" i="1"/>
  <c r="H44" i="39" s="1"/>
  <c r="AO39" i="1"/>
  <c r="H37" i="39" s="1"/>
  <c r="AO35" i="1"/>
  <c r="H33" i="39" s="1"/>
  <c r="AO31" i="1"/>
  <c r="H29" i="39" s="1"/>
  <c r="AO27" i="1"/>
  <c r="H25" i="39" s="1"/>
  <c r="AO23" i="1"/>
  <c r="H21" i="39" s="1"/>
  <c r="AO19" i="1"/>
  <c r="H17" i="39" s="1"/>
  <c r="AO15" i="1"/>
  <c r="H13" i="39" s="1"/>
  <c r="AO11" i="1"/>
  <c r="H9" i="39" s="1"/>
  <c r="AO7" i="1"/>
  <c r="H5" i="39" s="1"/>
  <c r="AO56" i="1"/>
  <c r="H57" i="39" s="1"/>
  <c r="AO45" i="1"/>
  <c r="H46" i="39" s="1"/>
  <c r="AO37" i="1"/>
  <c r="H35" i="39" s="1"/>
  <c r="AO59" i="1"/>
  <c r="H60" i="39" s="1"/>
  <c r="AO52" i="1"/>
  <c r="H53" i="39" s="1"/>
  <c r="AO48" i="1"/>
  <c r="H49" i="39" s="1"/>
  <c r="AO44" i="1"/>
  <c r="H45" i="39" s="1"/>
  <c r="AO36" i="1"/>
  <c r="H34" i="39" s="1"/>
  <c r="AO28" i="1"/>
  <c r="H26" i="39" s="1"/>
  <c r="AO20" i="1"/>
  <c r="H18" i="39" s="1"/>
  <c r="AO16" i="1"/>
  <c r="H14" i="39" s="1"/>
  <c r="AO12" i="1"/>
  <c r="H10" i="39" s="1"/>
  <c r="AO8" i="1"/>
  <c r="H6" i="39" s="1"/>
  <c r="AO6" i="1"/>
  <c r="H4" i="39" s="1"/>
  <c r="AO65" i="1"/>
  <c r="H66" i="39" s="1"/>
  <c r="AO61" i="1"/>
  <c r="H62" i="39" s="1"/>
  <c r="AO57" i="1"/>
  <c r="H58" i="39" s="1"/>
  <c r="AO50" i="1"/>
  <c r="H51" i="39" s="1"/>
  <c r="AO46" i="1"/>
  <c r="H47" i="39" s="1"/>
  <c r="AO42" i="1"/>
  <c r="H43" i="39" s="1"/>
  <c r="AO38" i="1"/>
  <c r="H36" i="39" s="1"/>
  <c r="AO34" i="1"/>
  <c r="H32" i="39" s="1"/>
  <c r="AO30" i="1"/>
  <c r="H28" i="39" s="1"/>
  <c r="AO26" i="1"/>
  <c r="H24" i="39" s="1"/>
  <c r="AO22" i="1"/>
  <c r="H20" i="39" s="1"/>
  <c r="AO18" i="1"/>
  <c r="H16" i="39" s="1"/>
  <c r="AO14" i="1"/>
  <c r="H12" i="39" s="1"/>
  <c r="AO10" i="1"/>
  <c r="H8" i="39" s="1"/>
  <c r="AO85" i="1"/>
  <c r="AO96" i="1"/>
  <c r="AO80" i="1"/>
  <c r="H78" i="39" s="1"/>
  <c r="AO78" i="1"/>
  <c r="H76" i="39" s="1"/>
  <c r="AB135" i="1"/>
  <c r="AB131" i="1"/>
  <c r="AJ139" i="1"/>
  <c r="AB139" i="1"/>
  <c r="W139" i="1"/>
  <c r="V139" i="1"/>
  <c r="U139" i="1"/>
  <c r="T139" i="1"/>
  <c r="S139" i="1"/>
  <c r="R139" i="1"/>
  <c r="Q139" i="1"/>
  <c r="P139" i="1"/>
  <c r="O139" i="1"/>
  <c r="N139" i="1"/>
  <c r="AD139" i="1" s="1"/>
  <c r="M139" i="1"/>
  <c r="L139" i="1"/>
  <c r="K139" i="1"/>
  <c r="AO139" i="1" s="1"/>
  <c r="J139" i="1"/>
  <c r="AA139" i="1" s="1"/>
  <c r="I139" i="1"/>
  <c r="H139" i="1"/>
  <c r="G139" i="1"/>
  <c r="F139" i="1"/>
  <c r="E139" i="1"/>
  <c r="D139" i="1"/>
  <c r="C139" i="1"/>
  <c r="Y139" i="1" s="1"/>
  <c r="AJ138" i="1"/>
  <c r="AB138" i="1"/>
  <c r="W138" i="1"/>
  <c r="V138" i="1"/>
  <c r="U138" i="1"/>
  <c r="T138" i="1"/>
  <c r="S138" i="1"/>
  <c r="R138" i="1"/>
  <c r="Q138" i="1"/>
  <c r="P138" i="1"/>
  <c r="O138" i="1"/>
  <c r="N138" i="1"/>
  <c r="AD138" i="1" s="1"/>
  <c r="M138" i="1"/>
  <c r="L138" i="1"/>
  <c r="K138" i="1"/>
  <c r="AO138" i="1" s="1"/>
  <c r="J138" i="1"/>
  <c r="AA138" i="1" s="1"/>
  <c r="I138" i="1"/>
  <c r="H138" i="1"/>
  <c r="G138" i="1"/>
  <c r="F138" i="1"/>
  <c r="E138" i="1"/>
  <c r="D138" i="1"/>
  <c r="C138" i="1"/>
  <c r="Y138" i="1" s="1"/>
  <c r="AJ137" i="1"/>
  <c r="AB137" i="1"/>
  <c r="W137" i="1"/>
  <c r="V137" i="1"/>
  <c r="U137" i="1"/>
  <c r="T137" i="1"/>
  <c r="S137" i="1"/>
  <c r="R137" i="1"/>
  <c r="Q137" i="1"/>
  <c r="P137" i="1"/>
  <c r="O137" i="1"/>
  <c r="N137" i="1"/>
  <c r="AD137" i="1" s="1"/>
  <c r="M137" i="1"/>
  <c r="L137" i="1"/>
  <c r="K137" i="1"/>
  <c r="AO137" i="1" s="1"/>
  <c r="J137" i="1"/>
  <c r="AA137" i="1" s="1"/>
  <c r="I137" i="1"/>
  <c r="H137" i="1"/>
  <c r="G137" i="1"/>
  <c r="F137" i="1"/>
  <c r="E137" i="1"/>
  <c r="D137" i="1"/>
  <c r="C137" i="1"/>
  <c r="Y137" i="1" s="1"/>
  <c r="C136" i="1"/>
  <c r="B136" i="1"/>
  <c r="AM135" i="1"/>
  <c r="AL135" i="1"/>
  <c r="R135" i="1"/>
  <c r="H135" i="1"/>
  <c r="C135" i="1"/>
  <c r="B135" i="1"/>
  <c r="AM134" i="1"/>
  <c r="AL134" i="1"/>
  <c r="R134" i="1"/>
  <c r="H134" i="1"/>
  <c r="C134" i="1"/>
  <c r="B134" i="1"/>
  <c r="AM133" i="1"/>
  <c r="AL133" i="1"/>
  <c r="R133" i="1"/>
  <c r="H133" i="1"/>
  <c r="C133" i="1"/>
  <c r="B133" i="1"/>
  <c r="AM132" i="1"/>
  <c r="AL132" i="1"/>
  <c r="R132" i="1"/>
  <c r="H132" i="1"/>
  <c r="C132" i="1"/>
  <c r="B132" i="1"/>
  <c r="AM131" i="1"/>
  <c r="AL131" i="1"/>
  <c r="AJ131" i="1"/>
  <c r="Z131" i="1"/>
  <c r="W131" i="1"/>
  <c r="V131" i="1"/>
  <c r="U131" i="1"/>
  <c r="T131" i="1"/>
  <c r="S131" i="1"/>
  <c r="R131" i="1"/>
  <c r="Q131" i="1"/>
  <c r="O131" i="1"/>
  <c r="M131" i="1"/>
  <c r="L131" i="1"/>
  <c r="J131" i="1"/>
  <c r="I131" i="1"/>
  <c r="H131" i="1"/>
  <c r="G131" i="1"/>
  <c r="F131" i="1"/>
  <c r="E131" i="1"/>
  <c r="D131" i="1"/>
  <c r="C131" i="1"/>
  <c r="B131" i="1"/>
  <c r="AM130" i="1"/>
  <c r="AL130" i="1"/>
  <c r="AJ130" i="1"/>
  <c r="Z130" i="1"/>
  <c r="W130" i="1"/>
  <c r="V130" i="1"/>
  <c r="U130" i="1"/>
  <c r="T130" i="1"/>
  <c r="S130" i="1"/>
  <c r="R130" i="1"/>
  <c r="Q130" i="1"/>
  <c r="O130" i="1"/>
  <c r="M130" i="1"/>
  <c r="L130" i="1"/>
  <c r="J130" i="1"/>
  <c r="I130" i="1"/>
  <c r="H130" i="1"/>
  <c r="G130" i="1"/>
  <c r="F130" i="1"/>
  <c r="E130" i="1"/>
  <c r="D130" i="1"/>
  <c r="C130" i="1"/>
  <c r="B130" i="1"/>
  <c r="AM129" i="1"/>
  <c r="AL129" i="1"/>
  <c r="AJ129" i="1"/>
  <c r="Z129" i="1"/>
  <c r="W129" i="1"/>
  <c r="V129" i="1"/>
  <c r="U129" i="1"/>
  <c r="T129" i="1"/>
  <c r="S129" i="1"/>
  <c r="R129" i="1"/>
  <c r="Q129" i="1"/>
  <c r="O129" i="1"/>
  <c r="M129" i="1"/>
  <c r="L129" i="1"/>
  <c r="J129" i="1"/>
  <c r="I129" i="1"/>
  <c r="H129" i="1"/>
  <c r="G129" i="1"/>
  <c r="F129" i="1"/>
  <c r="E129" i="1"/>
  <c r="D129" i="1"/>
  <c r="C129" i="1"/>
  <c r="B129" i="1"/>
  <c r="AM128" i="1"/>
  <c r="AL128" i="1"/>
  <c r="AJ128" i="1"/>
  <c r="Z128" i="1"/>
  <c r="W128" i="1"/>
  <c r="V128" i="1"/>
  <c r="U128" i="1"/>
  <c r="T128" i="1"/>
  <c r="S128" i="1"/>
  <c r="R128" i="1"/>
  <c r="Q128" i="1"/>
  <c r="O128" i="1"/>
  <c r="M128" i="1"/>
  <c r="L128" i="1"/>
  <c r="J128" i="1"/>
  <c r="I128" i="1"/>
  <c r="H128" i="1"/>
  <c r="G128" i="1"/>
  <c r="F128" i="1"/>
  <c r="E128" i="1"/>
  <c r="D128" i="1"/>
  <c r="C128" i="1"/>
  <c r="B128" i="1"/>
  <c r="AM127" i="1"/>
  <c r="AL127" i="1"/>
  <c r="AB127" i="1"/>
  <c r="R127" i="1"/>
  <c r="H127" i="1"/>
  <c r="C127" i="1"/>
  <c r="B127" i="1"/>
  <c r="AM126" i="1"/>
  <c r="AL126" i="1"/>
  <c r="AB126" i="1"/>
  <c r="R126" i="1"/>
  <c r="H126" i="1"/>
  <c r="C126" i="1"/>
  <c r="B126" i="1"/>
  <c r="AM125" i="1"/>
  <c r="AL125" i="1"/>
  <c r="AB125" i="1"/>
  <c r="R125" i="1"/>
  <c r="H125" i="1"/>
  <c r="C125" i="1"/>
  <c r="B125" i="1"/>
  <c r="AM124" i="1"/>
  <c r="AL124" i="1"/>
  <c r="AB124" i="1"/>
  <c r="R124" i="1"/>
  <c r="H124" i="1"/>
  <c r="C124" i="1"/>
  <c r="B124" i="1"/>
  <c r="AM123" i="1"/>
  <c r="AL123" i="1"/>
  <c r="AB123" i="1"/>
  <c r="R123" i="1"/>
  <c r="H123" i="1"/>
  <c r="C123" i="1"/>
  <c r="B123" i="1"/>
  <c r="AM122" i="1"/>
  <c r="AL122" i="1"/>
  <c r="AJ122" i="1"/>
  <c r="AB122" i="1"/>
  <c r="Z122" i="1"/>
  <c r="W122" i="1"/>
  <c r="V122" i="1"/>
  <c r="U122" i="1"/>
  <c r="T122" i="1"/>
  <c r="S122" i="1"/>
  <c r="R122" i="1"/>
  <c r="Q122" i="1"/>
  <c r="O122" i="1"/>
  <c r="M122" i="1"/>
  <c r="L122" i="1"/>
  <c r="J122" i="1"/>
  <c r="I122" i="1"/>
  <c r="H122" i="1"/>
  <c r="G122" i="1"/>
  <c r="F122" i="1"/>
  <c r="E122" i="1"/>
  <c r="D122" i="1"/>
  <c r="C122" i="1"/>
  <c r="B122" i="1"/>
  <c r="AM121" i="1"/>
  <c r="AL121" i="1"/>
  <c r="AJ121" i="1"/>
  <c r="AB121" i="1"/>
  <c r="Z121" i="1"/>
  <c r="W121" i="1"/>
  <c r="V121" i="1"/>
  <c r="U121" i="1"/>
  <c r="T121" i="1"/>
  <c r="S121" i="1"/>
  <c r="R121" i="1"/>
  <c r="Q121" i="1"/>
  <c r="O121" i="1"/>
  <c r="M121" i="1"/>
  <c r="L121" i="1"/>
  <c r="J121" i="1"/>
  <c r="I121" i="1"/>
  <c r="H121" i="1"/>
  <c r="G121" i="1"/>
  <c r="F121" i="1"/>
  <c r="E121" i="1"/>
  <c r="D121" i="1"/>
  <c r="C121" i="1"/>
  <c r="B121" i="1"/>
  <c r="AM120" i="1"/>
  <c r="AL120" i="1"/>
  <c r="AJ120" i="1"/>
  <c r="AB120" i="1"/>
  <c r="Z120" i="1"/>
  <c r="W120" i="1"/>
  <c r="V120" i="1"/>
  <c r="U120" i="1"/>
  <c r="T120" i="1"/>
  <c r="S120" i="1"/>
  <c r="R120" i="1"/>
  <c r="Q120" i="1"/>
  <c r="O120" i="1"/>
  <c r="M120" i="1"/>
  <c r="L120" i="1"/>
  <c r="J120" i="1"/>
  <c r="I120" i="1"/>
  <c r="H120" i="1"/>
  <c r="G120" i="1"/>
  <c r="F120" i="1"/>
  <c r="E120" i="1"/>
  <c r="D120" i="1"/>
  <c r="C120" i="1"/>
  <c r="B120" i="1"/>
  <c r="AM119" i="1"/>
  <c r="AL119" i="1"/>
  <c r="AJ119" i="1"/>
  <c r="AB119" i="1"/>
  <c r="Z119" i="1"/>
  <c r="W119" i="1"/>
  <c r="V119" i="1"/>
  <c r="U119" i="1"/>
  <c r="T119" i="1"/>
  <c r="S119" i="1"/>
  <c r="R119" i="1"/>
  <c r="Q119" i="1"/>
  <c r="O119" i="1"/>
  <c r="M119" i="1"/>
  <c r="L119" i="1"/>
  <c r="J119" i="1"/>
  <c r="I119" i="1"/>
  <c r="H119" i="1"/>
  <c r="G119" i="1"/>
  <c r="F119" i="1"/>
  <c r="E119" i="1"/>
  <c r="D119" i="1"/>
  <c r="C119" i="1"/>
  <c r="B119" i="1"/>
  <c r="AM118" i="1"/>
  <c r="AL118" i="1"/>
  <c r="AJ118" i="1"/>
  <c r="AB118" i="1"/>
  <c r="Z118" i="1"/>
  <c r="W118" i="1"/>
  <c r="V118" i="1"/>
  <c r="U118" i="1"/>
  <c r="T118" i="1"/>
  <c r="S118" i="1"/>
  <c r="R118" i="1"/>
  <c r="Q118" i="1"/>
  <c r="O118" i="1"/>
  <c r="M118" i="1"/>
  <c r="L118" i="1"/>
  <c r="J118" i="1"/>
  <c r="I118" i="1"/>
  <c r="H118" i="1"/>
  <c r="G118" i="1"/>
  <c r="F118" i="1"/>
  <c r="E118" i="1"/>
  <c r="D118" i="1"/>
  <c r="C118" i="1"/>
  <c r="B118" i="1"/>
  <c r="Y112" i="1"/>
  <c r="Y111" i="1"/>
  <c r="I100" i="40"/>
  <c r="H100" i="40"/>
  <c r="D100" i="40"/>
  <c r="C100" i="40"/>
  <c r="G99" i="40"/>
  <c r="AR139" i="1"/>
  <c r="I99" i="40"/>
  <c r="F99" i="40"/>
  <c r="D99" i="40"/>
  <c r="C99" i="40"/>
  <c r="AR138" i="1"/>
  <c r="I98" i="40"/>
  <c r="F98" i="40"/>
  <c r="D98" i="40"/>
  <c r="C98" i="40"/>
  <c r="AR137" i="1"/>
  <c r="I97" i="40"/>
  <c r="F97" i="40"/>
  <c r="D97" i="40"/>
  <c r="C97" i="40"/>
  <c r="AA101" i="1"/>
  <c r="Y101" i="1"/>
  <c r="AR135" i="1"/>
  <c r="AJ135" i="1"/>
  <c r="Y135" i="1"/>
  <c r="W100" i="1"/>
  <c r="V100" i="1"/>
  <c r="U100" i="1"/>
  <c r="T100" i="1"/>
  <c r="S100" i="1"/>
  <c r="Q100" i="1"/>
  <c r="O100" i="1"/>
  <c r="O135" i="1" s="1"/>
  <c r="M100" i="1"/>
  <c r="M135" i="1" s="1"/>
  <c r="L100" i="1"/>
  <c r="L135" i="1" s="1"/>
  <c r="J100" i="1"/>
  <c r="I100" i="1"/>
  <c r="G100" i="1"/>
  <c r="G135" i="1" s="1"/>
  <c r="F100" i="1"/>
  <c r="F135" i="1" s="1"/>
  <c r="E100" i="1"/>
  <c r="D100" i="1"/>
  <c r="AR134" i="1"/>
  <c r="AJ134" i="1"/>
  <c r="Y134" i="1"/>
  <c r="W99" i="1"/>
  <c r="V99" i="1"/>
  <c r="U99" i="1"/>
  <c r="T99" i="1"/>
  <c r="S99" i="1"/>
  <c r="Q99" i="1"/>
  <c r="O99" i="1"/>
  <c r="O134" i="1" s="1"/>
  <c r="M99" i="1"/>
  <c r="M134" i="1" s="1"/>
  <c r="L99" i="1"/>
  <c r="L134" i="1" s="1"/>
  <c r="J99" i="1"/>
  <c r="I99" i="1"/>
  <c r="G99" i="1"/>
  <c r="G134" i="1" s="1"/>
  <c r="F99" i="1"/>
  <c r="F134" i="1" s="1"/>
  <c r="E99" i="1"/>
  <c r="D99" i="1"/>
  <c r="AR133" i="1"/>
  <c r="AJ133" i="1"/>
  <c r="Y133" i="1"/>
  <c r="W98" i="1"/>
  <c r="V98" i="1"/>
  <c r="U98" i="1"/>
  <c r="T98" i="1"/>
  <c r="S98" i="1"/>
  <c r="Q98" i="1"/>
  <c r="O98" i="1"/>
  <c r="O133" i="1" s="1"/>
  <c r="M98" i="1"/>
  <c r="M133" i="1" s="1"/>
  <c r="L98" i="1"/>
  <c r="L133" i="1" s="1"/>
  <c r="J98" i="1"/>
  <c r="I98" i="1"/>
  <c r="G98" i="1"/>
  <c r="G133" i="1" s="1"/>
  <c r="F98" i="1"/>
  <c r="F133" i="1" s="1"/>
  <c r="E98" i="1"/>
  <c r="D98" i="1"/>
  <c r="AJ132" i="1"/>
  <c r="Y132" i="1"/>
  <c r="W97" i="1"/>
  <c r="V97" i="1"/>
  <c r="U97" i="1"/>
  <c r="T97" i="1"/>
  <c r="S97" i="1"/>
  <c r="Q97" i="1"/>
  <c r="O97" i="1"/>
  <c r="O132" i="1" s="1"/>
  <c r="M97" i="1"/>
  <c r="M132" i="1" s="1"/>
  <c r="L97" i="1"/>
  <c r="L132" i="1" s="1"/>
  <c r="J97" i="1"/>
  <c r="I97" i="1"/>
  <c r="G97" i="1"/>
  <c r="G132" i="1" s="1"/>
  <c r="F97" i="1"/>
  <c r="F132" i="1" s="1"/>
  <c r="E97" i="1"/>
  <c r="D97" i="1"/>
  <c r="AR131" i="1"/>
  <c r="Y131" i="1"/>
  <c r="AR130" i="1"/>
  <c r="D91" i="40"/>
  <c r="AA130" i="1"/>
  <c r="Y130" i="1"/>
  <c r="Y129" i="1"/>
  <c r="AR128" i="1"/>
  <c r="AA128" i="1"/>
  <c r="Y128" i="1"/>
  <c r="AR127" i="1"/>
  <c r="AJ127" i="1"/>
  <c r="D88" i="40"/>
  <c r="Y127" i="1"/>
  <c r="W91" i="1"/>
  <c r="V91" i="1"/>
  <c r="U91" i="1"/>
  <c r="T91" i="1"/>
  <c r="S91" i="1"/>
  <c r="Q91" i="1"/>
  <c r="O91" i="1"/>
  <c r="O127" i="1" s="1"/>
  <c r="M91" i="1"/>
  <c r="M127" i="1" s="1"/>
  <c r="L91" i="1"/>
  <c r="L127" i="1" s="1"/>
  <c r="J91" i="1"/>
  <c r="I91" i="1"/>
  <c r="G91" i="1"/>
  <c r="G127" i="1" s="1"/>
  <c r="F91" i="1"/>
  <c r="F127" i="1" s="1"/>
  <c r="E91" i="1"/>
  <c r="D91" i="1"/>
  <c r="B88" i="40" s="1"/>
  <c r="AR126" i="1"/>
  <c r="AJ126" i="1"/>
  <c r="Y126" i="1"/>
  <c r="W90" i="1"/>
  <c r="V90" i="1"/>
  <c r="U90" i="1"/>
  <c r="T90" i="1"/>
  <c r="S90" i="1"/>
  <c r="Q90" i="1"/>
  <c r="O90" i="1"/>
  <c r="O126" i="1" s="1"/>
  <c r="M90" i="1"/>
  <c r="M126" i="1" s="1"/>
  <c r="L90" i="1"/>
  <c r="L126" i="1" s="1"/>
  <c r="J90" i="1"/>
  <c r="I90" i="1"/>
  <c r="G90" i="1"/>
  <c r="G126" i="1" s="1"/>
  <c r="F90" i="1"/>
  <c r="F126" i="1" s="1"/>
  <c r="E90" i="1"/>
  <c r="D90" i="1"/>
  <c r="B87" i="40" s="1"/>
  <c r="AR125" i="1"/>
  <c r="AJ125" i="1"/>
  <c r="D86" i="40"/>
  <c r="Y125" i="1"/>
  <c r="W89" i="1"/>
  <c r="V89" i="1"/>
  <c r="U89" i="1"/>
  <c r="T89" i="1"/>
  <c r="S89" i="1"/>
  <c r="Q89" i="1"/>
  <c r="O89" i="1"/>
  <c r="O125" i="1" s="1"/>
  <c r="M89" i="1"/>
  <c r="M125" i="1" s="1"/>
  <c r="L89" i="1"/>
  <c r="L125" i="1" s="1"/>
  <c r="J89" i="1"/>
  <c r="I89" i="1"/>
  <c r="G89" i="1"/>
  <c r="G125" i="1" s="1"/>
  <c r="F89" i="1"/>
  <c r="F125" i="1" s="1"/>
  <c r="E89" i="1"/>
  <c r="D89" i="1"/>
  <c r="B86" i="40" s="1"/>
  <c r="AR124" i="1"/>
  <c r="AJ124" i="1"/>
  <c r="Y124" i="1"/>
  <c r="W88" i="1"/>
  <c r="V88" i="1"/>
  <c r="U88" i="1"/>
  <c r="T88" i="1"/>
  <c r="S88" i="1"/>
  <c r="Q88" i="1"/>
  <c r="O88" i="1"/>
  <c r="O124" i="1" s="1"/>
  <c r="M88" i="1"/>
  <c r="M124" i="1" s="1"/>
  <c r="L88" i="1"/>
  <c r="L124" i="1" s="1"/>
  <c r="J88" i="1"/>
  <c r="I88" i="1"/>
  <c r="G88" i="1"/>
  <c r="G124" i="1" s="1"/>
  <c r="F88" i="1"/>
  <c r="F124" i="1" s="1"/>
  <c r="E88" i="1"/>
  <c r="D88" i="1"/>
  <c r="B85" i="40" s="1"/>
  <c r="AR123" i="1"/>
  <c r="AJ123" i="1"/>
  <c r="D84" i="40"/>
  <c r="Y123" i="1"/>
  <c r="W87" i="1"/>
  <c r="V87" i="1"/>
  <c r="U87" i="1"/>
  <c r="T87" i="1"/>
  <c r="S87" i="1"/>
  <c r="Q87" i="1"/>
  <c r="O87" i="1"/>
  <c r="O123" i="1" s="1"/>
  <c r="M87" i="1"/>
  <c r="M123" i="1" s="1"/>
  <c r="L87" i="1"/>
  <c r="L123" i="1" s="1"/>
  <c r="J87" i="1"/>
  <c r="I87" i="1"/>
  <c r="G87" i="1"/>
  <c r="G123" i="1" s="1"/>
  <c r="F87" i="1"/>
  <c r="F123" i="1" s="1"/>
  <c r="E87" i="1"/>
  <c r="D87" i="1"/>
  <c r="B84" i="40" s="1"/>
  <c r="AR122" i="1"/>
  <c r="AA122" i="1"/>
  <c r="Y122" i="1"/>
  <c r="AR121" i="1"/>
  <c r="D82" i="40"/>
  <c r="AA121" i="1"/>
  <c r="AC121" i="1" s="1"/>
  <c r="Y121" i="1"/>
  <c r="AR120" i="1"/>
  <c r="D81" i="40"/>
  <c r="AA120" i="1"/>
  <c r="Y120" i="1"/>
  <c r="AR119" i="1"/>
  <c r="D80" i="40"/>
  <c r="AA119" i="1"/>
  <c r="Y119" i="1"/>
  <c r="AR118" i="1"/>
  <c r="AA118" i="1"/>
  <c r="Y118" i="1"/>
  <c r="D78" i="40"/>
  <c r="I77" i="40"/>
  <c r="F77" i="40"/>
  <c r="D77" i="40"/>
  <c r="C77" i="40"/>
  <c r="D76" i="40"/>
  <c r="I72" i="40"/>
  <c r="H72" i="40"/>
  <c r="D72" i="40"/>
  <c r="C72" i="40"/>
  <c r="I71" i="40"/>
  <c r="F71" i="40"/>
  <c r="D71" i="40"/>
  <c r="C71" i="40"/>
  <c r="I70" i="40"/>
  <c r="H70" i="40"/>
  <c r="D70" i="40"/>
  <c r="C70" i="40"/>
  <c r="I69" i="40"/>
  <c r="H69" i="40"/>
  <c r="D69" i="40"/>
  <c r="C69" i="40"/>
  <c r="I68" i="40"/>
  <c r="H68" i="40"/>
  <c r="C68" i="40"/>
  <c r="I67" i="40"/>
  <c r="H67" i="40"/>
  <c r="D67" i="40"/>
  <c r="C67" i="40"/>
  <c r="C65" i="40"/>
  <c r="D61" i="40"/>
  <c r="D59" i="40"/>
  <c r="E58" i="40"/>
  <c r="C57" i="40"/>
  <c r="D55" i="40"/>
  <c r="D54" i="40"/>
  <c r="D52" i="40"/>
  <c r="C52" i="40"/>
  <c r="D51" i="40"/>
  <c r="AB12" i="32"/>
  <c r="C50" i="40"/>
  <c r="D49" i="40"/>
  <c r="D48" i="40"/>
  <c r="C48" i="40"/>
  <c r="E46" i="40"/>
  <c r="E45" i="40"/>
  <c r="D44" i="40"/>
  <c r="C44" i="40"/>
  <c r="D39" i="40"/>
  <c r="E38" i="40"/>
  <c r="D37" i="40"/>
  <c r="C37" i="40"/>
  <c r="D36" i="40"/>
  <c r="D34" i="40"/>
  <c r="C34" i="40"/>
  <c r="C33" i="40"/>
  <c r="D32" i="40"/>
  <c r="C31" i="40"/>
  <c r="D30" i="40"/>
  <c r="D29" i="40"/>
  <c r="C29" i="40"/>
  <c r="D27" i="40"/>
  <c r="E26" i="40"/>
  <c r="D25" i="40"/>
  <c r="E24" i="40"/>
  <c r="D23" i="40"/>
  <c r="C23" i="40"/>
  <c r="E22" i="40"/>
  <c r="D21" i="40"/>
  <c r="E20" i="40"/>
  <c r="D19" i="40"/>
  <c r="E18" i="40"/>
  <c r="D17" i="40"/>
  <c r="C17" i="40"/>
  <c r="C15" i="40"/>
  <c r="D14" i="40"/>
  <c r="D13" i="40"/>
  <c r="C13" i="40"/>
  <c r="E12" i="40"/>
  <c r="C11" i="40"/>
  <c r="E10" i="40"/>
  <c r="C10" i="40"/>
  <c r="D9" i="40"/>
  <c r="C9" i="40"/>
  <c r="D8" i="40"/>
  <c r="D7" i="40"/>
  <c r="C7" i="40"/>
  <c r="D5" i="40"/>
  <c r="C5" i="40"/>
  <c r="D4" i="40"/>
  <c r="W14" i="32"/>
  <c r="V14" i="32"/>
  <c r="U14" i="32"/>
  <c r="T14" i="32"/>
  <c r="S14" i="32"/>
  <c r="R14" i="32"/>
  <c r="Q14" i="32"/>
  <c r="O14" i="32"/>
  <c r="M14" i="32"/>
  <c r="L14" i="32"/>
  <c r="J14" i="32"/>
  <c r="AA14" i="32" s="1"/>
  <c r="I14" i="32"/>
  <c r="H14" i="32"/>
  <c r="G14" i="32"/>
  <c r="F14" i="32"/>
  <c r="E14" i="32"/>
  <c r="D14" i="32"/>
  <c r="Z14" i="32" s="1"/>
  <c r="C14" i="32"/>
  <c r="W13" i="32"/>
  <c r="V13" i="32"/>
  <c r="U13" i="32"/>
  <c r="T13" i="32"/>
  <c r="S13" i="32"/>
  <c r="R13" i="32"/>
  <c r="Q13" i="32"/>
  <c r="O13" i="32"/>
  <c r="M13" i="32"/>
  <c r="L13" i="32"/>
  <c r="J13" i="32"/>
  <c r="AA13" i="32" s="1"/>
  <c r="I13" i="32"/>
  <c r="H13" i="32"/>
  <c r="G13" i="32"/>
  <c r="F13" i="32"/>
  <c r="E13" i="32"/>
  <c r="D13" i="32"/>
  <c r="Z13" i="32" s="1"/>
  <c r="C13" i="32"/>
  <c r="BA12" i="32"/>
  <c r="AX12" i="32"/>
  <c r="W12" i="32"/>
  <c r="V12" i="32"/>
  <c r="U12" i="32"/>
  <c r="T12" i="32"/>
  <c r="S12" i="32"/>
  <c r="R12" i="32"/>
  <c r="Q12" i="32"/>
  <c r="O12" i="32"/>
  <c r="M12" i="32"/>
  <c r="L12" i="32"/>
  <c r="J12" i="32"/>
  <c r="AA12" i="32" s="1"/>
  <c r="I12" i="32"/>
  <c r="H12" i="32"/>
  <c r="G12" i="32"/>
  <c r="F12" i="32"/>
  <c r="E12" i="32"/>
  <c r="D12" i="32"/>
  <c r="Z12" i="32" s="1"/>
  <c r="C12" i="32"/>
  <c r="BA11" i="32"/>
  <c r="AX11" i="32"/>
  <c r="W11" i="32"/>
  <c r="V11" i="32"/>
  <c r="U11" i="32"/>
  <c r="T11" i="32"/>
  <c r="S11" i="32"/>
  <c r="R11" i="32"/>
  <c r="Q11" i="32"/>
  <c r="O11" i="32"/>
  <c r="M11" i="32"/>
  <c r="L11" i="32"/>
  <c r="J11" i="32"/>
  <c r="AA11" i="32" s="1"/>
  <c r="I11" i="32"/>
  <c r="H11" i="32"/>
  <c r="G11" i="32"/>
  <c r="F11" i="32"/>
  <c r="E11" i="32"/>
  <c r="D11" i="32"/>
  <c r="Z11" i="32" s="1"/>
  <c r="C11" i="32"/>
  <c r="BA10" i="32"/>
  <c r="AX10" i="32"/>
  <c r="W10" i="32"/>
  <c r="V10" i="32"/>
  <c r="U10" i="32"/>
  <c r="T10" i="32"/>
  <c r="S10" i="32"/>
  <c r="R10" i="32"/>
  <c r="Q10" i="32"/>
  <c r="O10" i="32"/>
  <c r="M10" i="32"/>
  <c r="L10" i="32"/>
  <c r="J10" i="32"/>
  <c r="AA10" i="32" s="1"/>
  <c r="I10" i="32"/>
  <c r="H10" i="32"/>
  <c r="G10" i="32"/>
  <c r="F10" i="32"/>
  <c r="E10" i="32"/>
  <c r="D10" i="32"/>
  <c r="Z10" i="32" s="1"/>
  <c r="C10" i="32"/>
  <c r="BA9" i="32"/>
  <c r="AX9" i="32"/>
  <c r="W9" i="32"/>
  <c r="V9" i="32"/>
  <c r="U9" i="32"/>
  <c r="T9" i="32"/>
  <c r="S9" i="32"/>
  <c r="R9" i="32"/>
  <c r="Q9" i="32"/>
  <c r="O9" i="32"/>
  <c r="M9" i="32"/>
  <c r="L9" i="32"/>
  <c r="J9" i="32"/>
  <c r="AA9" i="32" s="1"/>
  <c r="I9" i="32"/>
  <c r="H9" i="32"/>
  <c r="G9" i="32"/>
  <c r="F9" i="32"/>
  <c r="E9" i="32"/>
  <c r="D9" i="32"/>
  <c r="Z9" i="32" s="1"/>
  <c r="C9" i="32"/>
  <c r="D106" i="40"/>
  <c r="C106" i="40"/>
  <c r="A106" i="40"/>
  <c r="D105" i="40"/>
  <c r="C105" i="40"/>
  <c r="A105" i="40"/>
  <c r="D104" i="40"/>
  <c r="C104" i="40"/>
  <c r="A104" i="40"/>
  <c r="D103" i="40"/>
  <c r="C103" i="40"/>
  <c r="A103" i="40"/>
  <c r="D102" i="40"/>
  <c r="C102" i="40"/>
  <c r="A102" i="40"/>
  <c r="D101" i="40"/>
  <c r="C101" i="40"/>
  <c r="A101" i="40"/>
  <c r="G100" i="40"/>
  <c r="A100" i="40"/>
  <c r="A99" i="40"/>
  <c r="A98" i="40"/>
  <c r="A97" i="40"/>
  <c r="D96" i="40"/>
  <c r="A96" i="40"/>
  <c r="A95" i="40"/>
  <c r="D94" i="40"/>
  <c r="A94" i="40"/>
  <c r="A93" i="40"/>
  <c r="D92" i="40"/>
  <c r="C92" i="40"/>
  <c r="A92" i="40"/>
  <c r="C91" i="40"/>
  <c r="A91" i="40"/>
  <c r="C90" i="40"/>
  <c r="A90" i="40"/>
  <c r="C89" i="40"/>
  <c r="A89" i="40"/>
  <c r="A88" i="40"/>
  <c r="D87" i="40"/>
  <c r="A87" i="40"/>
  <c r="A86" i="40"/>
  <c r="D85" i="40"/>
  <c r="A85" i="40"/>
  <c r="A84" i="40"/>
  <c r="D83" i="40"/>
  <c r="C83" i="40"/>
  <c r="B83" i="40"/>
  <c r="A83" i="40"/>
  <c r="C82" i="40"/>
  <c r="B82" i="40"/>
  <c r="A82" i="40"/>
  <c r="C81" i="40"/>
  <c r="B81" i="40"/>
  <c r="A81" i="40"/>
  <c r="B80" i="40"/>
  <c r="A80" i="40"/>
  <c r="D79" i="40"/>
  <c r="C79" i="40"/>
  <c r="B79" i="40"/>
  <c r="A79" i="40"/>
  <c r="C78" i="40"/>
  <c r="B78" i="40"/>
  <c r="A78" i="40"/>
  <c r="B77" i="40"/>
  <c r="A77" i="40"/>
  <c r="C76" i="40"/>
  <c r="B76" i="40"/>
  <c r="A76" i="40"/>
  <c r="G72" i="40"/>
  <c r="B72" i="40"/>
  <c r="A72" i="40"/>
  <c r="G71" i="40"/>
  <c r="B71" i="40"/>
  <c r="A71" i="40"/>
  <c r="G70" i="40"/>
  <c r="B70" i="40"/>
  <c r="A70" i="40"/>
  <c r="G69" i="40"/>
  <c r="B69" i="40"/>
  <c r="A69" i="40"/>
  <c r="G68" i="40"/>
  <c r="B68" i="40"/>
  <c r="A68" i="40"/>
  <c r="G67" i="40"/>
  <c r="F67" i="40"/>
  <c r="B67" i="40"/>
  <c r="A67" i="40"/>
  <c r="D66" i="40"/>
  <c r="C66" i="40"/>
  <c r="B66" i="40"/>
  <c r="A66" i="40"/>
  <c r="D65" i="40"/>
  <c r="B65" i="40"/>
  <c r="A65" i="40"/>
  <c r="C64" i="40"/>
  <c r="B64" i="40"/>
  <c r="A64" i="40"/>
  <c r="C63" i="40"/>
  <c r="B63" i="40"/>
  <c r="A63" i="40"/>
  <c r="C62" i="40"/>
  <c r="B62" i="40"/>
  <c r="A62" i="40"/>
  <c r="C61" i="40"/>
  <c r="B61" i="40"/>
  <c r="A61" i="40"/>
  <c r="C60" i="40"/>
  <c r="B60" i="40"/>
  <c r="A60" i="40"/>
  <c r="C59" i="40"/>
  <c r="B59" i="40"/>
  <c r="A59" i="40"/>
  <c r="D58" i="40"/>
  <c r="C58" i="40"/>
  <c r="B58" i="40"/>
  <c r="A58" i="40"/>
  <c r="D57" i="40"/>
  <c r="B57" i="40"/>
  <c r="A57" i="40"/>
  <c r="D56" i="40"/>
  <c r="C56" i="40"/>
  <c r="B56" i="40"/>
  <c r="A56" i="40"/>
  <c r="B55" i="40"/>
  <c r="A55" i="40"/>
  <c r="C54" i="40"/>
  <c r="B54" i="40"/>
  <c r="A54" i="40"/>
  <c r="C53" i="40"/>
  <c r="B53" i="40"/>
  <c r="A53" i="40"/>
  <c r="B52" i="40"/>
  <c r="A52" i="40"/>
  <c r="C51" i="40"/>
  <c r="B51" i="40"/>
  <c r="A51" i="40"/>
  <c r="B50" i="40"/>
  <c r="A50" i="40"/>
  <c r="C49" i="40"/>
  <c r="B49" i="40"/>
  <c r="A49" i="40"/>
  <c r="B48" i="40"/>
  <c r="A48" i="40"/>
  <c r="C47" i="40"/>
  <c r="B47" i="40"/>
  <c r="A47" i="40"/>
  <c r="C46" i="40"/>
  <c r="B46" i="40"/>
  <c r="A46" i="40"/>
  <c r="C45" i="40"/>
  <c r="B45" i="40"/>
  <c r="A45" i="40"/>
  <c r="B44" i="40"/>
  <c r="A44" i="40"/>
  <c r="C43" i="40"/>
  <c r="B43" i="40"/>
  <c r="A43" i="40"/>
  <c r="C39" i="40"/>
  <c r="B39" i="40"/>
  <c r="A39" i="40"/>
  <c r="C38" i="40"/>
  <c r="B38" i="40"/>
  <c r="A38" i="40"/>
  <c r="B37" i="40"/>
  <c r="A37" i="40"/>
  <c r="C36" i="40"/>
  <c r="B36" i="40"/>
  <c r="A36" i="40"/>
  <c r="C35" i="40"/>
  <c r="B35" i="40"/>
  <c r="A35" i="40"/>
  <c r="B34" i="40"/>
  <c r="A34" i="40"/>
  <c r="B33" i="40"/>
  <c r="A33" i="40"/>
  <c r="C32" i="40"/>
  <c r="B32" i="40"/>
  <c r="A32" i="40"/>
  <c r="B31" i="40"/>
  <c r="A31" i="40"/>
  <c r="C30" i="40"/>
  <c r="B30" i="40"/>
  <c r="A30" i="40"/>
  <c r="B29" i="40"/>
  <c r="A29" i="40"/>
  <c r="C28" i="40"/>
  <c r="B28" i="40"/>
  <c r="A28" i="40"/>
  <c r="C27" i="40"/>
  <c r="B27" i="40"/>
  <c r="A27" i="40"/>
  <c r="C26" i="40"/>
  <c r="B26" i="40"/>
  <c r="A26" i="40"/>
  <c r="C25" i="40"/>
  <c r="B25" i="40"/>
  <c r="A25" i="40"/>
  <c r="C24" i="40"/>
  <c r="B24" i="40"/>
  <c r="A24" i="40"/>
  <c r="B23" i="40"/>
  <c r="A23" i="40"/>
  <c r="C22" i="40"/>
  <c r="B22" i="40"/>
  <c r="A22" i="40"/>
  <c r="C21" i="40"/>
  <c r="B21" i="40"/>
  <c r="A21" i="40"/>
  <c r="C20" i="40"/>
  <c r="B20" i="40"/>
  <c r="A20" i="40"/>
  <c r="C19" i="40"/>
  <c r="B19" i="40"/>
  <c r="A19" i="40"/>
  <c r="C18" i="40"/>
  <c r="B18" i="40"/>
  <c r="A18" i="40"/>
  <c r="B17" i="40"/>
  <c r="A17" i="40"/>
  <c r="C16" i="40"/>
  <c r="B16" i="40"/>
  <c r="A16" i="40"/>
  <c r="D15" i="40"/>
  <c r="B15" i="40"/>
  <c r="A15" i="40"/>
  <c r="C14" i="40"/>
  <c r="B14" i="40"/>
  <c r="A14" i="40"/>
  <c r="B13" i="40"/>
  <c r="A13" i="40"/>
  <c r="C12" i="40"/>
  <c r="B12" i="40"/>
  <c r="A12" i="40"/>
  <c r="D11" i="40"/>
  <c r="B11" i="40"/>
  <c r="A11" i="40"/>
  <c r="B10" i="40"/>
  <c r="A10" i="40"/>
  <c r="B9" i="40"/>
  <c r="A9" i="40"/>
  <c r="C8" i="40"/>
  <c r="B8" i="40"/>
  <c r="A8" i="40"/>
  <c r="B7" i="40"/>
  <c r="A7" i="40"/>
  <c r="C6" i="40"/>
  <c r="B6" i="40"/>
  <c r="A6" i="40"/>
  <c r="B5" i="40"/>
  <c r="A5" i="40"/>
  <c r="C4" i="40"/>
  <c r="B4" i="40"/>
  <c r="A4" i="40"/>
  <c r="AB129" i="1" l="1"/>
  <c r="AB128" i="1"/>
  <c r="AB130" i="1"/>
  <c r="AB134" i="1"/>
  <c r="AQ79" i="1"/>
  <c r="J77" i="39" s="1"/>
  <c r="I77" i="39"/>
  <c r="D77" i="39"/>
  <c r="Y12" i="32"/>
  <c r="BI12" i="32"/>
  <c r="Y14" i="32"/>
  <c r="BI14" i="32"/>
  <c r="Y9" i="32"/>
  <c r="BI9" i="32"/>
  <c r="Y13" i="32"/>
  <c r="BI13" i="32"/>
  <c r="Y11" i="32"/>
  <c r="BI11" i="32"/>
  <c r="Y10" i="32"/>
  <c r="BI10" i="32"/>
  <c r="T123" i="1"/>
  <c r="Z88" i="1"/>
  <c r="B85" i="39" s="1"/>
  <c r="W125" i="1"/>
  <c r="Q127" i="1"/>
  <c r="I132" i="1"/>
  <c r="G82" i="41"/>
  <c r="T133" i="1"/>
  <c r="O83" i="41"/>
  <c r="E134" i="1"/>
  <c r="E84" i="41"/>
  <c r="V134" i="1"/>
  <c r="Q84" i="41"/>
  <c r="Z87" i="1"/>
  <c r="B84" i="39" s="1"/>
  <c r="AA88" i="1"/>
  <c r="AC88" i="1" s="1"/>
  <c r="V124" i="1"/>
  <c r="I126" i="1"/>
  <c r="U126" i="1"/>
  <c r="S127" i="1"/>
  <c r="AA97" i="1"/>
  <c r="AC97" i="1" s="1"/>
  <c r="H82" i="41"/>
  <c r="V132" i="1"/>
  <c r="Q82" i="41"/>
  <c r="I133" i="1"/>
  <c r="G83" i="41"/>
  <c r="W134" i="1"/>
  <c r="R84" i="41"/>
  <c r="I135" i="1"/>
  <c r="G85" i="41"/>
  <c r="E123" i="1"/>
  <c r="AA87" i="1"/>
  <c r="AC87" i="1" s="1"/>
  <c r="Q123" i="1"/>
  <c r="V123" i="1"/>
  <c r="S124" i="1"/>
  <c r="W124" i="1"/>
  <c r="Z89" i="1"/>
  <c r="B86" i="39" s="1"/>
  <c r="I125" i="1"/>
  <c r="U125" i="1"/>
  <c r="E126" i="1"/>
  <c r="AA90" i="1"/>
  <c r="AC90" i="1" s="1"/>
  <c r="Q126" i="1"/>
  <c r="V126" i="1"/>
  <c r="T127" i="1"/>
  <c r="S132" i="1"/>
  <c r="N82" i="41"/>
  <c r="W132" i="1"/>
  <c r="R82" i="41"/>
  <c r="E133" i="1"/>
  <c r="E83" i="41"/>
  <c r="AA98" i="1"/>
  <c r="AC98" i="1" s="1"/>
  <c r="H83" i="41"/>
  <c r="Q133" i="1"/>
  <c r="L83" i="41"/>
  <c r="V133" i="1"/>
  <c r="Q83" i="41"/>
  <c r="T134" i="1"/>
  <c r="O84" i="41"/>
  <c r="E135" i="1"/>
  <c r="E85" i="41"/>
  <c r="AA100" i="1"/>
  <c r="AC100" i="1" s="1"/>
  <c r="H85" i="41"/>
  <c r="Q135" i="1"/>
  <c r="L85" i="41"/>
  <c r="V135" i="1"/>
  <c r="Q85" i="41"/>
  <c r="I124" i="1"/>
  <c r="U124" i="1"/>
  <c r="S125" i="1"/>
  <c r="T126" i="1"/>
  <c r="E127" i="1"/>
  <c r="AA91" i="1"/>
  <c r="AC91" i="1" s="1"/>
  <c r="V127" i="1"/>
  <c r="Z97" i="1"/>
  <c r="B93" i="39" s="1"/>
  <c r="D82" i="41"/>
  <c r="U132" i="1"/>
  <c r="P82" i="41"/>
  <c r="AA99" i="1"/>
  <c r="AC99" i="1" s="1"/>
  <c r="H84" i="41"/>
  <c r="Q134" i="1"/>
  <c r="L84" i="41"/>
  <c r="T135" i="1"/>
  <c r="O85" i="41"/>
  <c r="I123" i="1"/>
  <c r="U123" i="1"/>
  <c r="E124" i="1"/>
  <c r="Q124" i="1"/>
  <c r="T125" i="1"/>
  <c r="Z90" i="1"/>
  <c r="B87" i="39" s="1"/>
  <c r="W127" i="1"/>
  <c r="E132" i="1"/>
  <c r="E82" i="41"/>
  <c r="Q132" i="1"/>
  <c r="L82" i="41"/>
  <c r="Z98" i="1"/>
  <c r="B94" i="39" s="1"/>
  <c r="D83" i="41"/>
  <c r="U133" i="1"/>
  <c r="P83" i="41"/>
  <c r="S134" i="1"/>
  <c r="N84" i="41"/>
  <c r="Z100" i="1"/>
  <c r="B96" i="39" s="1"/>
  <c r="D85" i="41"/>
  <c r="U135" i="1"/>
  <c r="P85" i="41"/>
  <c r="S123" i="1"/>
  <c r="W123" i="1"/>
  <c r="T124" i="1"/>
  <c r="E125" i="1"/>
  <c r="AA89" i="1"/>
  <c r="AC89" i="1" s="1"/>
  <c r="Q125" i="1"/>
  <c r="V125" i="1"/>
  <c r="S126" i="1"/>
  <c r="W126" i="1"/>
  <c r="Z91" i="1"/>
  <c r="B88" i="39" s="1"/>
  <c r="I127" i="1"/>
  <c r="U127" i="1"/>
  <c r="T132" i="1"/>
  <c r="O82" i="41"/>
  <c r="S133" i="1"/>
  <c r="N83" i="41"/>
  <c r="W133" i="1"/>
  <c r="R83" i="41"/>
  <c r="Z99" i="1"/>
  <c r="B95" i="39" s="1"/>
  <c r="D84" i="41"/>
  <c r="I134" i="1"/>
  <c r="G84" i="41"/>
  <c r="U134" i="1"/>
  <c r="P84" i="41"/>
  <c r="S135" i="1"/>
  <c r="N85" i="41"/>
  <c r="W135" i="1"/>
  <c r="R85" i="41"/>
  <c r="AO121" i="1"/>
  <c r="H82" i="39"/>
  <c r="AN108" i="1"/>
  <c r="G101" i="39" s="1"/>
  <c r="E101" i="39"/>
  <c r="AN110" i="1"/>
  <c r="G103" i="39" s="1"/>
  <c r="E103" i="39"/>
  <c r="AO86" i="1"/>
  <c r="I81" i="41"/>
  <c r="AO131" i="1"/>
  <c r="H92" i="39"/>
  <c r="AO95" i="1"/>
  <c r="H91" i="39" s="1"/>
  <c r="AO93" i="1"/>
  <c r="H89" i="39" s="1"/>
  <c r="AN109" i="1"/>
  <c r="G102" i="39" s="1"/>
  <c r="E102" i="39"/>
  <c r="AC118" i="1"/>
  <c r="AB182" i="1"/>
  <c r="D154" i="40" s="1"/>
  <c r="AC122" i="1"/>
  <c r="AB165" i="1"/>
  <c r="D134" i="40" s="1"/>
  <c r="F100" i="40"/>
  <c r="AO147" i="1"/>
  <c r="H117" i="39" s="1"/>
  <c r="AO165" i="1"/>
  <c r="H135" i="39" s="1"/>
  <c r="AO156" i="1"/>
  <c r="H126" i="39" s="1"/>
  <c r="AO169" i="1"/>
  <c r="H139" i="39" s="1"/>
  <c r="AO149" i="1"/>
  <c r="H119" i="39" s="1"/>
  <c r="AO158" i="1"/>
  <c r="H128" i="39" s="1"/>
  <c r="AO177" i="1"/>
  <c r="H150" i="39" s="1"/>
  <c r="AO176" i="1"/>
  <c r="H149" i="39" s="1"/>
  <c r="AO178" i="1"/>
  <c r="H151" i="39" s="1"/>
  <c r="AO185" i="1"/>
  <c r="H158" i="39" s="1"/>
  <c r="AO168" i="1"/>
  <c r="H138" i="39" s="1"/>
  <c r="AB161" i="1"/>
  <c r="D130" i="40" s="1"/>
  <c r="AB170" i="1"/>
  <c r="D139" i="40" s="1"/>
  <c r="AB191" i="1"/>
  <c r="D163" i="40" s="1"/>
  <c r="AB186" i="1"/>
  <c r="D158" i="40" s="1"/>
  <c r="AB166" i="1"/>
  <c r="D135" i="40" s="1"/>
  <c r="AB189" i="1"/>
  <c r="D161" i="40" s="1"/>
  <c r="AB147" i="1"/>
  <c r="D116" i="40" s="1"/>
  <c r="AC130" i="1"/>
  <c r="AO163" i="1"/>
  <c r="H133" i="39" s="1"/>
  <c r="AO145" i="1"/>
  <c r="H115" i="39" s="1"/>
  <c r="AO154" i="1"/>
  <c r="H124" i="39" s="1"/>
  <c r="AO153" i="1"/>
  <c r="H123" i="39" s="1"/>
  <c r="AO144" i="1"/>
  <c r="H114" i="39" s="1"/>
  <c r="AO162" i="1"/>
  <c r="H132" i="39" s="1"/>
  <c r="AB183" i="1"/>
  <c r="D155" i="40" s="1"/>
  <c r="AB162" i="1"/>
  <c r="D131" i="40" s="1"/>
  <c r="AB184" i="1"/>
  <c r="D156" i="40" s="1"/>
  <c r="AB164" i="1"/>
  <c r="D133" i="40" s="1"/>
  <c r="AB158" i="1"/>
  <c r="D127" i="40" s="1"/>
  <c r="AB173" i="1"/>
  <c r="D145" i="40" s="1"/>
  <c r="AB176" i="1"/>
  <c r="D148" i="40" s="1"/>
  <c r="AS115" i="1"/>
  <c r="L105" i="39" s="1"/>
  <c r="AS116" i="1"/>
  <c r="L106" i="39" s="1"/>
  <c r="AA191" i="1"/>
  <c r="C163" i="40" s="1"/>
  <c r="AA184" i="1"/>
  <c r="C156" i="40" s="1"/>
  <c r="AA168" i="1"/>
  <c r="C137" i="40" s="1"/>
  <c r="AA189" i="1"/>
  <c r="C161" i="40" s="1"/>
  <c r="AA179" i="1"/>
  <c r="C151" i="40" s="1"/>
  <c r="AA175" i="1"/>
  <c r="C147" i="40" s="1"/>
  <c r="AA159" i="1"/>
  <c r="C128" i="40" s="1"/>
  <c r="AA155" i="1"/>
  <c r="C124" i="40" s="1"/>
  <c r="AA186" i="1"/>
  <c r="C158" i="40" s="1"/>
  <c r="AA148" i="1"/>
  <c r="C117" i="40" s="1"/>
  <c r="AA182" i="1"/>
  <c r="C154" i="40" s="1"/>
  <c r="AA177" i="1"/>
  <c r="C149" i="40" s="1"/>
  <c r="AA161" i="1"/>
  <c r="C130" i="40" s="1"/>
  <c r="AA185" i="1"/>
  <c r="C157" i="40" s="1"/>
  <c r="AA167" i="1"/>
  <c r="C136" i="40" s="1"/>
  <c r="AA143" i="1"/>
  <c r="C112" i="40" s="1"/>
  <c r="AA145" i="1"/>
  <c r="C114" i="40" s="1"/>
  <c r="AA164" i="1"/>
  <c r="C133" i="40" s="1"/>
  <c r="AA188" i="1"/>
  <c r="C160" i="40" s="1"/>
  <c r="AA174" i="1"/>
  <c r="C146" i="40" s="1"/>
  <c r="AA150" i="1"/>
  <c r="C119" i="40" s="1"/>
  <c r="AA152" i="1"/>
  <c r="C121" i="40" s="1"/>
  <c r="AA163" i="1"/>
  <c r="C132" i="40" s="1"/>
  <c r="AA169" i="1"/>
  <c r="C138" i="40" s="1"/>
  <c r="AA153" i="1"/>
  <c r="C122" i="40" s="1"/>
  <c r="AA183" i="1"/>
  <c r="C155" i="40" s="1"/>
  <c r="AA181" i="1"/>
  <c r="C153" i="40" s="1"/>
  <c r="AA165" i="1"/>
  <c r="AA149" i="1"/>
  <c r="C118" i="40" s="1"/>
  <c r="AA172" i="1"/>
  <c r="C144" i="40" s="1"/>
  <c r="AA156" i="1"/>
  <c r="C125" i="40" s="1"/>
  <c r="AA144" i="1"/>
  <c r="C113" i="40" s="1"/>
  <c r="AA170" i="1"/>
  <c r="C139" i="40" s="1"/>
  <c r="AA162" i="1"/>
  <c r="C131" i="40" s="1"/>
  <c r="AA146" i="1"/>
  <c r="C115" i="40" s="1"/>
  <c r="AA147" i="1"/>
  <c r="C116" i="40" s="1"/>
  <c r="AA173" i="1"/>
  <c r="C145" i="40" s="1"/>
  <c r="AA157" i="1"/>
  <c r="C126" i="40" s="1"/>
  <c r="AA158" i="1"/>
  <c r="C127" i="40" s="1"/>
  <c r="AA190" i="1"/>
  <c r="C162" i="40" s="1"/>
  <c r="AA176" i="1"/>
  <c r="C148" i="40" s="1"/>
  <c r="AA166" i="1"/>
  <c r="C135" i="40" s="1"/>
  <c r="AA154" i="1"/>
  <c r="C123" i="40" s="1"/>
  <c r="AA178" i="1"/>
  <c r="C150" i="40" s="1"/>
  <c r="AO167" i="1"/>
  <c r="H137" i="39" s="1"/>
  <c r="AO157" i="1"/>
  <c r="H127" i="39" s="1"/>
  <c r="AO148" i="1"/>
  <c r="H118" i="39" s="1"/>
  <c r="AO166" i="1"/>
  <c r="H136" i="39" s="1"/>
  <c r="AO150" i="1"/>
  <c r="H120" i="39" s="1"/>
  <c r="AO170" i="1"/>
  <c r="H140" i="39" s="1"/>
  <c r="AO159" i="1"/>
  <c r="H129" i="39" s="1"/>
  <c r="AB145" i="1"/>
  <c r="D114" i="40" s="1"/>
  <c r="AB149" i="1"/>
  <c r="D118" i="40" s="1"/>
  <c r="AB163" i="1"/>
  <c r="D132" i="40" s="1"/>
  <c r="AB148" i="1"/>
  <c r="D117" i="40" s="1"/>
  <c r="AB169" i="1"/>
  <c r="D138" i="40" s="1"/>
  <c r="AJ143" i="1"/>
  <c r="C113" i="39" s="1"/>
  <c r="AJ173" i="1"/>
  <c r="C146" i="39" s="1"/>
  <c r="AJ165" i="1"/>
  <c r="C135" i="39" s="1"/>
  <c r="AJ172" i="1"/>
  <c r="C145" i="39" s="1"/>
  <c r="AJ156" i="1"/>
  <c r="C126" i="39" s="1"/>
  <c r="AJ144" i="1"/>
  <c r="C114" i="39" s="1"/>
  <c r="AJ188" i="1"/>
  <c r="C161" i="39" s="1"/>
  <c r="AJ166" i="1"/>
  <c r="C136" i="39" s="1"/>
  <c r="AJ150" i="1"/>
  <c r="C120" i="39" s="1"/>
  <c r="AJ191" i="1"/>
  <c r="C164" i="39" s="1"/>
  <c r="AB190" i="1"/>
  <c r="D162" i="40" s="1"/>
  <c r="AJ168" i="1"/>
  <c r="C138" i="39" s="1"/>
  <c r="AB155" i="1"/>
  <c r="D124" i="40" s="1"/>
  <c r="AB143" i="1"/>
  <c r="D112" i="40" s="1"/>
  <c r="AJ181" i="1"/>
  <c r="C154" i="39" s="1"/>
  <c r="AB172" i="1"/>
  <c r="D144" i="40" s="1"/>
  <c r="AJ162" i="1"/>
  <c r="C132" i="39" s="1"/>
  <c r="AJ169" i="1"/>
  <c r="C139" i="39" s="1"/>
  <c r="AB185" i="1"/>
  <c r="D157" i="40" s="1"/>
  <c r="AJ179" i="1"/>
  <c r="C152" i="39" s="1"/>
  <c r="AB159" i="1"/>
  <c r="D128" i="40" s="1"/>
  <c r="AJ149" i="1"/>
  <c r="C119" i="39" s="1"/>
  <c r="AJ164" i="1"/>
  <c r="C134" i="39" s="1"/>
  <c r="AB144" i="1"/>
  <c r="D113" i="40" s="1"/>
  <c r="AJ177" i="1"/>
  <c r="C150" i="39" s="1"/>
  <c r="AJ161" i="1"/>
  <c r="C131" i="39" s="1"/>
  <c r="AJ190" i="1"/>
  <c r="C163" i="39" s="1"/>
  <c r="AJ176" i="1"/>
  <c r="C149" i="39" s="1"/>
  <c r="AJ152" i="1"/>
  <c r="C122" i="39" s="1"/>
  <c r="AJ189" i="1"/>
  <c r="C162" i="39" s="1"/>
  <c r="AJ185" i="1"/>
  <c r="C158" i="39" s="1"/>
  <c r="AJ175" i="1"/>
  <c r="C148" i="39" s="1"/>
  <c r="AJ167" i="1"/>
  <c r="C137" i="39" s="1"/>
  <c r="AJ159" i="1"/>
  <c r="C129" i="39" s="1"/>
  <c r="AJ155" i="1"/>
  <c r="C125" i="39" s="1"/>
  <c r="AJ147" i="1"/>
  <c r="C117" i="39" s="1"/>
  <c r="AJ145" i="1"/>
  <c r="C115" i="39" s="1"/>
  <c r="AJ182" i="1"/>
  <c r="C155" i="39" s="1"/>
  <c r="AJ174" i="1"/>
  <c r="C147" i="39" s="1"/>
  <c r="AJ154" i="1"/>
  <c r="C124" i="39" s="1"/>
  <c r="AB153" i="1"/>
  <c r="D122" i="40" s="1"/>
  <c r="AJ184" i="1"/>
  <c r="C157" i="39" s="1"/>
  <c r="AB152" i="1"/>
  <c r="D121" i="40" s="1"/>
  <c r="AJ183" i="1"/>
  <c r="C156" i="39" s="1"/>
  <c r="AB179" i="1"/>
  <c r="D151" i="40" s="1"/>
  <c r="AB175" i="1"/>
  <c r="D147" i="40" s="1"/>
  <c r="AJ163" i="1"/>
  <c r="C133" i="39" s="1"/>
  <c r="AJ178" i="1"/>
  <c r="C151" i="39" s="1"/>
  <c r="AB146" i="1"/>
  <c r="D115" i="40" s="1"/>
  <c r="AJ153" i="1"/>
  <c r="C123" i="39" s="1"/>
  <c r="AB167" i="1"/>
  <c r="D136" i="40" s="1"/>
  <c r="AB181" i="1"/>
  <c r="D153" i="40" s="1"/>
  <c r="AJ157" i="1"/>
  <c r="C127" i="39" s="1"/>
  <c r="AJ186" i="1"/>
  <c r="C159" i="39" s="1"/>
  <c r="AJ148" i="1"/>
  <c r="C118" i="39" s="1"/>
  <c r="AB150" i="1"/>
  <c r="D119" i="40" s="1"/>
  <c r="AJ158" i="1"/>
  <c r="C128" i="39" s="1"/>
  <c r="AJ146" i="1"/>
  <c r="C116" i="39" s="1"/>
  <c r="AB174" i="1"/>
  <c r="D146" i="40" s="1"/>
  <c r="AJ170" i="1"/>
  <c r="C140" i="39" s="1"/>
  <c r="AO152" i="1"/>
  <c r="H122" i="39" s="1"/>
  <c r="AO143" i="1"/>
  <c r="H113" i="39" s="1"/>
  <c r="AO161" i="1"/>
  <c r="H131" i="39" s="1"/>
  <c r="AO175" i="1"/>
  <c r="H148" i="39" s="1"/>
  <c r="AO191" i="1"/>
  <c r="H164" i="39" s="1"/>
  <c r="AO184" i="1"/>
  <c r="H157" i="39" s="1"/>
  <c r="AO155" i="1"/>
  <c r="H125" i="39" s="1"/>
  <c r="AO146" i="1"/>
  <c r="H116" i="39" s="1"/>
  <c r="AO164" i="1"/>
  <c r="H134" i="39" s="1"/>
  <c r="AO183" i="1"/>
  <c r="H156" i="39" s="1"/>
  <c r="AO174" i="1"/>
  <c r="H147" i="39" s="1"/>
  <c r="AO190" i="1"/>
  <c r="H163" i="39" s="1"/>
  <c r="AO181" i="1"/>
  <c r="H154" i="39" s="1"/>
  <c r="AO172" i="1"/>
  <c r="H145" i="39" s="1"/>
  <c r="AO188" i="1"/>
  <c r="H161" i="39" s="1"/>
  <c r="AO189" i="1"/>
  <c r="H162" i="39" s="1"/>
  <c r="AO173" i="1"/>
  <c r="H146" i="39" s="1"/>
  <c r="AO182" i="1"/>
  <c r="H155" i="39" s="1"/>
  <c r="AB177" i="1"/>
  <c r="D149" i="40" s="1"/>
  <c r="AB178" i="1"/>
  <c r="D150" i="40" s="1"/>
  <c r="AB154" i="1"/>
  <c r="D123" i="40" s="1"/>
  <c r="AB157" i="1"/>
  <c r="D126" i="40" s="1"/>
  <c r="AB188" i="1"/>
  <c r="D160" i="40" s="1"/>
  <c r="AB156" i="1"/>
  <c r="D125" i="40" s="1"/>
  <c r="AB168" i="1"/>
  <c r="D137" i="40" s="1"/>
  <c r="AB133" i="1"/>
  <c r="AB132" i="1"/>
  <c r="AS110" i="1"/>
  <c r="L103" i="39" s="1"/>
  <c r="AS108" i="1"/>
  <c r="L101" i="39" s="1"/>
  <c r="AS109" i="1"/>
  <c r="L102" i="39" s="1"/>
  <c r="AO82" i="1"/>
  <c r="AO83" i="1"/>
  <c r="AO84" i="1"/>
  <c r="AO94" i="1"/>
  <c r="AO63" i="1"/>
  <c r="H64" i="39" s="1"/>
  <c r="K121" i="1"/>
  <c r="K122" i="1"/>
  <c r="K128" i="1"/>
  <c r="K131" i="1"/>
  <c r="K118" i="1"/>
  <c r="K130" i="1"/>
  <c r="F72" i="40"/>
  <c r="Z123" i="1"/>
  <c r="J132" i="1"/>
  <c r="J125" i="1"/>
  <c r="J126" i="1"/>
  <c r="J135" i="1"/>
  <c r="J123" i="1"/>
  <c r="J124" i="1"/>
  <c r="K119" i="1"/>
  <c r="J133" i="1"/>
  <c r="K120" i="1"/>
  <c r="K129" i="1"/>
  <c r="K10" i="32"/>
  <c r="AO10" i="32" s="1"/>
  <c r="C80" i="40"/>
  <c r="D90" i="40"/>
  <c r="F69" i="40"/>
  <c r="E97" i="40"/>
  <c r="K11" i="32"/>
  <c r="AO11" i="32" s="1"/>
  <c r="K12" i="32"/>
  <c r="AO12" i="32" s="1"/>
  <c r="K9" i="32"/>
  <c r="AO9" i="32" s="1"/>
  <c r="K13" i="32"/>
  <c r="AO13" i="32" s="1"/>
  <c r="K14" i="32"/>
  <c r="AO14" i="32" s="1"/>
  <c r="F68" i="40"/>
  <c r="E72" i="40"/>
  <c r="E99" i="40"/>
  <c r="E106" i="40"/>
  <c r="F70" i="40"/>
  <c r="AQ138" i="1"/>
  <c r="AF139" i="1"/>
  <c r="AH139" i="1" s="1"/>
  <c r="E55" i="40"/>
  <c r="E77" i="40"/>
  <c r="E98" i="40"/>
  <c r="E91" i="40"/>
  <c r="E101" i="40"/>
  <c r="E102" i="40"/>
  <c r="E66" i="40"/>
  <c r="E4" i="40"/>
  <c r="E70" i="40"/>
  <c r="E76" i="40"/>
  <c r="E105" i="40"/>
  <c r="E56" i="40"/>
  <c r="D22" i="40"/>
  <c r="D47" i="40"/>
  <c r="C55" i="40"/>
  <c r="AB9" i="32"/>
  <c r="AC9" i="32" s="1"/>
  <c r="AB11" i="32"/>
  <c r="AC11" i="32" s="1"/>
  <c r="AB13" i="32"/>
  <c r="AC13" i="32" s="1"/>
  <c r="E15" i="40"/>
  <c r="J68" i="40"/>
  <c r="E103" i="40"/>
  <c r="E104" i="40"/>
  <c r="E27" i="40"/>
  <c r="D46" i="40"/>
  <c r="D50" i="40"/>
  <c r="D26" i="40"/>
  <c r="D68" i="40"/>
  <c r="E28" i="40"/>
  <c r="D28" i="40"/>
  <c r="E31" i="40"/>
  <c r="D31" i="40"/>
  <c r="E33" i="40"/>
  <c r="D33" i="40"/>
  <c r="E60" i="40"/>
  <c r="D60" i="40"/>
  <c r="E62" i="40"/>
  <c r="D62" i="40"/>
  <c r="D10" i="40"/>
  <c r="D12" i="40"/>
  <c r="D18" i="40"/>
  <c r="D20" i="40"/>
  <c r="AB10" i="32"/>
  <c r="AC10" i="32" s="1"/>
  <c r="AC12" i="32"/>
  <c r="E6" i="40"/>
  <c r="D6" i="40"/>
  <c r="E21" i="40"/>
  <c r="E36" i="40"/>
  <c r="E43" i="40"/>
  <c r="D43" i="40"/>
  <c r="AR129" i="1"/>
  <c r="AR132" i="1"/>
  <c r="D38" i="40"/>
  <c r="D63" i="40"/>
  <c r="E78" i="40"/>
  <c r="E89" i="40"/>
  <c r="D89" i="40"/>
  <c r="J67" i="40"/>
  <c r="AC128" i="1"/>
  <c r="AB14" i="32"/>
  <c r="AC14" i="32" s="1"/>
  <c r="E52" i="40"/>
  <c r="E29" i="40"/>
  <c r="E35" i="40"/>
  <c r="D35" i="40"/>
  <c r="D24" i="40"/>
  <c r="E5" i="40"/>
  <c r="E9" i="40"/>
  <c r="E16" i="40"/>
  <c r="D16" i="40"/>
  <c r="E54" i="40"/>
  <c r="D45" i="40"/>
  <c r="D53" i="40"/>
  <c r="E19" i="40"/>
  <c r="AC119" i="1"/>
  <c r="AC120" i="1"/>
  <c r="AC137" i="1"/>
  <c r="E39" i="40"/>
  <c r="E51" i="40"/>
  <c r="D64" i="40"/>
  <c r="E64" i="40"/>
  <c r="E25" i="40"/>
  <c r="E30" i="40"/>
  <c r="E34" i="40"/>
  <c r="E59" i="40"/>
  <c r="E100" i="40"/>
  <c r="AQ137" i="1"/>
  <c r="AC138" i="1"/>
  <c r="G77" i="40"/>
  <c r="E37" i="40"/>
  <c r="E57" i="40"/>
  <c r="E61" i="40"/>
  <c r="E67" i="40"/>
  <c r="J69" i="40"/>
  <c r="AF138" i="1"/>
  <c r="AH138" i="1" s="1"/>
  <c r="AC139" i="1"/>
  <c r="E14" i="40"/>
  <c r="E17" i="40"/>
  <c r="E23" i="40"/>
  <c r="E71" i="40"/>
  <c r="D93" i="40"/>
  <c r="G97" i="40"/>
  <c r="J100" i="40"/>
  <c r="E7" i="40"/>
  <c r="E11" i="40"/>
  <c r="J70" i="40"/>
  <c r="H71" i="40"/>
  <c r="J127" i="1"/>
  <c r="AA129" i="1"/>
  <c r="AC129" i="1" s="1"/>
  <c r="AO130" i="1"/>
  <c r="H99" i="40"/>
  <c r="D132" i="1"/>
  <c r="D95" i="40"/>
  <c r="D124" i="1"/>
  <c r="D126" i="1"/>
  <c r="AA131" i="1"/>
  <c r="AC131" i="1" s="1"/>
  <c r="D134" i="1"/>
  <c r="D135" i="1"/>
  <c r="AM137" i="1"/>
  <c r="D127" i="1"/>
  <c r="J134" i="1"/>
  <c r="D123" i="1"/>
  <c r="D125" i="1"/>
  <c r="D133" i="1"/>
  <c r="AF137" i="1"/>
  <c r="AH137" i="1" s="1"/>
  <c r="AQ139" i="1"/>
  <c r="AT79" i="1" l="1"/>
  <c r="M77" i="39" s="1"/>
  <c r="C93" i="40"/>
  <c r="Z135" i="1"/>
  <c r="AO128" i="1"/>
  <c r="Z126" i="1"/>
  <c r="Z133" i="1"/>
  <c r="Z134" i="1"/>
  <c r="Z127" i="1"/>
  <c r="Z125" i="1"/>
  <c r="Z132" i="1"/>
  <c r="Z124" i="1"/>
  <c r="AO118" i="1"/>
  <c r="H79" i="39"/>
  <c r="AC165" i="1"/>
  <c r="E134" i="40" s="1"/>
  <c r="C134" i="40"/>
  <c r="AO122" i="1"/>
  <c r="H83" i="39"/>
  <c r="AO120" i="1"/>
  <c r="H81" i="39"/>
  <c r="AC183" i="1"/>
  <c r="E155" i="40" s="1"/>
  <c r="AC182" i="1"/>
  <c r="E154" i="40" s="1"/>
  <c r="AO129" i="1"/>
  <c r="H90" i="39"/>
  <c r="AO119" i="1"/>
  <c r="H80" i="39"/>
  <c r="AC164" i="1"/>
  <c r="E133" i="40" s="1"/>
  <c r="AC184" i="1"/>
  <c r="E156" i="40" s="1"/>
  <c r="AC147" i="1"/>
  <c r="E116" i="40" s="1"/>
  <c r="AC158" i="1"/>
  <c r="E127" i="40" s="1"/>
  <c r="AC186" i="1"/>
  <c r="E158" i="40" s="1"/>
  <c r="AC189" i="1"/>
  <c r="E161" i="40" s="1"/>
  <c r="AC176" i="1"/>
  <c r="E148" i="40" s="1"/>
  <c r="AC170" i="1"/>
  <c r="E139" i="40" s="1"/>
  <c r="AC166" i="1"/>
  <c r="E135" i="40" s="1"/>
  <c r="AC162" i="1"/>
  <c r="E131" i="40" s="1"/>
  <c r="AC173" i="1"/>
  <c r="E145" i="40" s="1"/>
  <c r="AC153" i="1"/>
  <c r="E122" i="40" s="1"/>
  <c r="AC185" i="1"/>
  <c r="E157" i="40" s="1"/>
  <c r="AC159" i="1"/>
  <c r="E128" i="40" s="1"/>
  <c r="AC168" i="1"/>
  <c r="E137" i="40" s="1"/>
  <c r="AC161" i="1"/>
  <c r="E130" i="40" s="1"/>
  <c r="AC149" i="1"/>
  <c r="E118" i="40" s="1"/>
  <c r="AO186" i="1"/>
  <c r="H159" i="39" s="1"/>
  <c r="AO179" i="1"/>
  <c r="H152" i="39" s="1"/>
  <c r="AC178" i="1"/>
  <c r="E150" i="40" s="1"/>
  <c r="AC190" i="1"/>
  <c r="E162" i="40" s="1"/>
  <c r="AC144" i="1"/>
  <c r="E113" i="40" s="1"/>
  <c r="AC169" i="1"/>
  <c r="E138" i="40" s="1"/>
  <c r="AC150" i="1"/>
  <c r="E119" i="40" s="1"/>
  <c r="AC145" i="1"/>
  <c r="E114" i="40" s="1"/>
  <c r="AC148" i="1"/>
  <c r="E117" i="40" s="1"/>
  <c r="AC175" i="1"/>
  <c r="E147" i="40" s="1"/>
  <c r="AC154" i="1"/>
  <c r="E123" i="40" s="1"/>
  <c r="AC146" i="1"/>
  <c r="E115" i="40" s="1"/>
  <c r="AC156" i="1"/>
  <c r="E125" i="40" s="1"/>
  <c r="AC181" i="1"/>
  <c r="E153" i="40" s="1"/>
  <c r="AC174" i="1"/>
  <c r="E146" i="40" s="1"/>
  <c r="AC143" i="1"/>
  <c r="E112" i="40" s="1"/>
  <c r="AC177" i="1"/>
  <c r="E149" i="40" s="1"/>
  <c r="AC179" i="1"/>
  <c r="E151" i="40" s="1"/>
  <c r="AC191" i="1"/>
  <c r="E163" i="40" s="1"/>
  <c r="AC152" i="1"/>
  <c r="E121" i="40" s="1"/>
  <c r="AC157" i="1"/>
  <c r="E126" i="40" s="1"/>
  <c r="AC172" i="1"/>
  <c r="E144" i="40" s="1"/>
  <c r="AC163" i="1"/>
  <c r="E132" i="40" s="1"/>
  <c r="AC188" i="1"/>
  <c r="E160" i="40" s="1"/>
  <c r="AC167" i="1"/>
  <c r="E136" i="40" s="1"/>
  <c r="AC155" i="1"/>
  <c r="E124" i="40" s="1"/>
  <c r="H97" i="40"/>
  <c r="AA132" i="1"/>
  <c r="AC132" i="1" s="1"/>
  <c r="AI139" i="1"/>
  <c r="AK139" i="1" s="1"/>
  <c r="AT139" i="1" s="1"/>
  <c r="AI137" i="1"/>
  <c r="AK137" i="1" s="1"/>
  <c r="AO99" i="1"/>
  <c r="H95" i="39" s="1"/>
  <c r="AO91" i="1"/>
  <c r="H88" i="39" s="1"/>
  <c r="AO98" i="1"/>
  <c r="H94" i="39" s="1"/>
  <c r="AO90" i="1"/>
  <c r="H87" i="39" s="1"/>
  <c r="AO89" i="1"/>
  <c r="H86" i="39" s="1"/>
  <c r="K100" i="40"/>
  <c r="AA133" i="1"/>
  <c r="AC133" i="1" s="1"/>
  <c r="C94" i="40"/>
  <c r="E68" i="40"/>
  <c r="AA135" i="1"/>
  <c r="AC135" i="1" s="1"/>
  <c r="C96" i="40"/>
  <c r="AA126" i="1"/>
  <c r="AC126" i="1" s="1"/>
  <c r="C87" i="40"/>
  <c r="AA124" i="1"/>
  <c r="AC124" i="1" s="1"/>
  <c r="C85" i="40"/>
  <c r="AI138" i="1"/>
  <c r="AK138" i="1" s="1"/>
  <c r="AT138" i="1" s="1"/>
  <c r="E69" i="40"/>
  <c r="E87" i="40"/>
  <c r="E83" i="40"/>
  <c r="E50" i="40"/>
  <c r="E65" i="40"/>
  <c r="E13" i="40"/>
  <c r="E96" i="40"/>
  <c r="AA134" i="1"/>
  <c r="AC134" i="1" s="1"/>
  <c r="C95" i="40"/>
  <c r="E94" i="40"/>
  <c r="AA125" i="1"/>
  <c r="AC125" i="1" s="1"/>
  <c r="C86" i="40"/>
  <c r="AA123" i="1"/>
  <c r="AC123" i="1" s="1"/>
  <c r="C84" i="40"/>
  <c r="E81" i="40"/>
  <c r="G98" i="40"/>
  <c r="E93" i="40"/>
  <c r="E90" i="40"/>
  <c r="J72" i="40"/>
  <c r="E49" i="40"/>
  <c r="E32" i="40"/>
  <c r="E82" i="40"/>
  <c r="E79" i="40"/>
  <c r="E85" i="40"/>
  <c r="E92" i="40"/>
  <c r="E80" i="40"/>
  <c r="AA127" i="1"/>
  <c r="AC127" i="1" s="1"/>
  <c r="C88" i="40"/>
  <c r="E48" i="40"/>
  <c r="E63" i="40"/>
  <c r="E44" i="40"/>
  <c r="E8" i="40"/>
  <c r="AV79" i="1" l="1"/>
  <c r="O77" i="39" s="1"/>
  <c r="AV139" i="1"/>
  <c r="AU104" i="1"/>
  <c r="AV138" i="1"/>
  <c r="AU103" i="1"/>
  <c r="J97" i="40"/>
  <c r="AO97" i="1"/>
  <c r="AO87" i="1"/>
  <c r="AO125" i="1"/>
  <c r="K125" i="1"/>
  <c r="AO133" i="1"/>
  <c r="K133" i="1"/>
  <c r="AO127" i="1"/>
  <c r="K127" i="1"/>
  <c r="AO134" i="1"/>
  <c r="K134" i="1"/>
  <c r="AO126" i="1"/>
  <c r="K126" i="1"/>
  <c r="K123" i="1"/>
  <c r="K67" i="40"/>
  <c r="K68" i="40"/>
  <c r="K69" i="40"/>
  <c r="H77" i="40"/>
  <c r="J99" i="40"/>
  <c r="K72" i="40"/>
  <c r="E84" i="40"/>
  <c r="E95" i="40"/>
  <c r="H98" i="40"/>
  <c r="E88" i="40"/>
  <c r="J71" i="40"/>
  <c r="K70" i="40"/>
  <c r="E86" i="40"/>
  <c r="AV104" i="1" l="1"/>
  <c r="O99" i="39" s="1"/>
  <c r="N99" i="39"/>
  <c r="N98" i="39"/>
  <c r="AV103" i="1"/>
  <c r="O98" i="39" s="1"/>
  <c r="AO123" i="1"/>
  <c r="H84" i="39"/>
  <c r="AO132" i="1"/>
  <c r="H93" i="39"/>
  <c r="K132" i="1"/>
  <c r="K124" i="1"/>
  <c r="AO88" i="1"/>
  <c r="AO100" i="1"/>
  <c r="AP115" i="1"/>
  <c r="K135" i="1"/>
  <c r="AP113" i="1"/>
  <c r="AP78" i="1"/>
  <c r="AP116" i="1"/>
  <c r="J77" i="40"/>
  <c r="K71" i="40"/>
  <c r="K99" i="40"/>
  <c r="J98" i="40"/>
  <c r="AQ113" i="1" l="1"/>
  <c r="J104" i="39" s="1"/>
  <c r="I104" i="39"/>
  <c r="AQ116" i="1"/>
  <c r="J106" i="39" s="1"/>
  <c r="I106" i="39"/>
  <c r="AQ115" i="1"/>
  <c r="J105" i="39" s="1"/>
  <c r="I105" i="39"/>
  <c r="AO124" i="1"/>
  <c r="H85" i="39"/>
  <c r="AQ78" i="1"/>
  <c r="J76" i="39" s="1"/>
  <c r="I76" i="39"/>
  <c r="AO135" i="1"/>
  <c r="H96" i="39"/>
  <c r="AP62" i="1"/>
  <c r="I63" i="39" s="1"/>
  <c r="AP50" i="1"/>
  <c r="I51" i="39" s="1"/>
  <c r="AP38" i="1"/>
  <c r="I36" i="39" s="1"/>
  <c r="AP26" i="1"/>
  <c r="I24" i="39" s="1"/>
  <c r="AP14" i="1"/>
  <c r="I12" i="39" s="1"/>
  <c r="AP56" i="1"/>
  <c r="I57" i="39" s="1"/>
  <c r="AP44" i="1"/>
  <c r="I45" i="39" s="1"/>
  <c r="AP32" i="1"/>
  <c r="AP20" i="1"/>
  <c r="I18" i="39" s="1"/>
  <c r="AP8" i="1"/>
  <c r="I6" i="39" s="1"/>
  <c r="AP59" i="1"/>
  <c r="I60" i="39" s="1"/>
  <c r="AP47" i="1"/>
  <c r="I48" i="39" s="1"/>
  <c r="AP35" i="1"/>
  <c r="AP23" i="1"/>
  <c r="I21" i="39" s="1"/>
  <c r="AP11" i="1"/>
  <c r="I9" i="39" s="1"/>
  <c r="AP58" i="1"/>
  <c r="I59" i="39" s="1"/>
  <c r="AP46" i="1"/>
  <c r="I47" i="39" s="1"/>
  <c r="AP34" i="1"/>
  <c r="I32" i="39" s="1"/>
  <c r="AP22" i="1"/>
  <c r="I20" i="39" s="1"/>
  <c r="AP10" i="1"/>
  <c r="I8" i="39" s="1"/>
  <c r="AP64" i="1"/>
  <c r="AP52" i="1"/>
  <c r="AP40" i="1"/>
  <c r="I38" i="39" s="1"/>
  <c r="AP28" i="1"/>
  <c r="I26" i="39" s="1"/>
  <c r="AP16" i="1"/>
  <c r="I14" i="39" s="1"/>
  <c r="AP63" i="1"/>
  <c r="I64" i="39" s="1"/>
  <c r="AP51" i="1"/>
  <c r="I52" i="39" s="1"/>
  <c r="AP39" i="1"/>
  <c r="AP27" i="1"/>
  <c r="I25" i="39" s="1"/>
  <c r="AP15" i="1"/>
  <c r="I13" i="39" s="1"/>
  <c r="AP57" i="1"/>
  <c r="I58" i="39" s="1"/>
  <c r="AP45" i="1"/>
  <c r="I46" i="39" s="1"/>
  <c r="AP33" i="1"/>
  <c r="AP21" i="1"/>
  <c r="I19" i="39" s="1"/>
  <c r="AP9" i="1"/>
  <c r="I7" i="39" s="1"/>
  <c r="AP54" i="1"/>
  <c r="I55" i="39" s="1"/>
  <c r="AP42" i="1"/>
  <c r="I43" i="39" s="1"/>
  <c r="AP30" i="1"/>
  <c r="I28" i="39" s="1"/>
  <c r="AP18" i="1"/>
  <c r="I16" i="39" s="1"/>
  <c r="AP6" i="1"/>
  <c r="I4" i="39" s="1"/>
  <c r="AP65" i="1"/>
  <c r="I66" i="39" s="1"/>
  <c r="AP53" i="1"/>
  <c r="AP41" i="1"/>
  <c r="I39" i="39" s="1"/>
  <c r="AP29" i="1"/>
  <c r="I27" i="39" s="1"/>
  <c r="AP17" i="1"/>
  <c r="I15" i="39" s="1"/>
  <c r="AP55" i="1"/>
  <c r="I56" i="39" s="1"/>
  <c r="AP43" i="1"/>
  <c r="I44" i="39" s="1"/>
  <c r="AP31" i="1"/>
  <c r="AP19" i="1"/>
  <c r="I17" i="39" s="1"/>
  <c r="AP7" i="1"/>
  <c r="I5" i="39" s="1"/>
  <c r="AP60" i="1"/>
  <c r="I61" i="39" s="1"/>
  <c r="AP48" i="1"/>
  <c r="I49" i="39" s="1"/>
  <c r="AP36" i="1"/>
  <c r="AP24" i="1"/>
  <c r="I22" i="39" s="1"/>
  <c r="AP12" i="1"/>
  <c r="I10" i="39" s="1"/>
  <c r="AP61" i="1"/>
  <c r="AP49" i="1"/>
  <c r="I50" i="39" s="1"/>
  <c r="AP37" i="1"/>
  <c r="I35" i="39" s="1"/>
  <c r="AP25" i="1"/>
  <c r="I23" i="39" s="1"/>
  <c r="AP13" i="1"/>
  <c r="I11" i="39" s="1"/>
  <c r="K97" i="40"/>
  <c r="AP110" i="1"/>
  <c r="AP108" i="1"/>
  <c r="AP109" i="1"/>
  <c r="AP80" i="1"/>
  <c r="AP88" i="1"/>
  <c r="AP83" i="1"/>
  <c r="AP99" i="1"/>
  <c r="AP97" i="1"/>
  <c r="AP95" i="1"/>
  <c r="AP93" i="1"/>
  <c r="AP91" i="1"/>
  <c r="AP90" i="1"/>
  <c r="AP89" i="1"/>
  <c r="AP87" i="1"/>
  <c r="AP86" i="1"/>
  <c r="AP85" i="1"/>
  <c r="AP84" i="1"/>
  <c r="AP82" i="1"/>
  <c r="AP100" i="1"/>
  <c r="AP98" i="1"/>
  <c r="AP96" i="1"/>
  <c r="AP94" i="1"/>
  <c r="AQ21" i="1"/>
  <c r="J19" i="39" s="1"/>
  <c r="AQ30" i="1"/>
  <c r="J28" i="39" s="1"/>
  <c r="AQ53" i="1"/>
  <c r="J54" i="39" s="1"/>
  <c r="AQ52" i="1"/>
  <c r="J53" i="39" s="1"/>
  <c r="AQ15" i="1"/>
  <c r="J13" i="39" s="1"/>
  <c r="AQ24" i="1"/>
  <c r="J22" i="39" s="1"/>
  <c r="AQ34" i="1"/>
  <c r="J32" i="39" s="1"/>
  <c r="AQ8" i="1"/>
  <c r="J6" i="39" s="1"/>
  <c r="AQ23" i="1"/>
  <c r="J21" i="39" s="1"/>
  <c r="AQ37" i="1"/>
  <c r="J35" i="39" s="1"/>
  <c r="K77" i="40"/>
  <c r="K98" i="40"/>
  <c r="AQ7" i="1" l="1"/>
  <c r="J5" i="39" s="1"/>
  <c r="AQ14" i="1"/>
  <c r="J12" i="39" s="1"/>
  <c r="AQ16" i="1"/>
  <c r="J14" i="39" s="1"/>
  <c r="AQ65" i="1"/>
  <c r="J66" i="39" s="1"/>
  <c r="I54" i="39"/>
  <c r="AP16" i="32"/>
  <c r="AQ16" i="32" s="1"/>
  <c r="I53" i="39"/>
  <c r="AP15" i="32"/>
  <c r="AQ15" i="32" s="1"/>
  <c r="AQ40" i="1"/>
  <c r="J38" i="39" s="1"/>
  <c r="AQ18" i="1"/>
  <c r="J16" i="39" s="1"/>
  <c r="AQ60" i="1"/>
  <c r="J61" i="39" s="1"/>
  <c r="AQ11" i="1"/>
  <c r="J9" i="39" s="1"/>
  <c r="AQ38" i="1"/>
  <c r="J36" i="39" s="1"/>
  <c r="AQ22" i="1"/>
  <c r="J20" i="39" s="1"/>
  <c r="AQ25" i="1"/>
  <c r="J23" i="39" s="1"/>
  <c r="AQ9" i="1"/>
  <c r="J7" i="39" s="1"/>
  <c r="AQ86" i="1"/>
  <c r="I83" i="39"/>
  <c r="AQ99" i="1"/>
  <c r="I95" i="39"/>
  <c r="AQ13" i="1"/>
  <c r="J11" i="39" s="1"/>
  <c r="AQ31" i="1"/>
  <c r="J29" i="39" s="1"/>
  <c r="I29" i="39"/>
  <c r="AQ29" i="1"/>
  <c r="J27" i="39" s="1"/>
  <c r="AQ39" i="1"/>
  <c r="J37" i="39" s="1"/>
  <c r="I37" i="39"/>
  <c r="AQ10" i="1"/>
  <c r="J8" i="39" s="1"/>
  <c r="AQ26" i="1"/>
  <c r="J24" i="39" s="1"/>
  <c r="AQ94" i="1"/>
  <c r="I90" i="39"/>
  <c r="AQ87" i="1"/>
  <c r="I84" i="39"/>
  <c r="AQ93" i="1"/>
  <c r="I89" i="39"/>
  <c r="AQ108" i="1"/>
  <c r="J101" i="39" s="1"/>
  <c r="I101" i="39"/>
  <c r="AQ12" i="1"/>
  <c r="J10" i="39" s="1"/>
  <c r="AQ41" i="1"/>
  <c r="J39" i="39" s="1"/>
  <c r="AQ96" i="1"/>
  <c r="I92" i="39"/>
  <c r="AQ84" i="1"/>
  <c r="I81" i="39"/>
  <c r="AQ89" i="1"/>
  <c r="I86" i="39"/>
  <c r="AQ95" i="1"/>
  <c r="I91" i="39"/>
  <c r="AQ88" i="1"/>
  <c r="I85" i="39"/>
  <c r="AQ110" i="1"/>
  <c r="J103" i="39" s="1"/>
  <c r="I103" i="39"/>
  <c r="AQ100" i="1"/>
  <c r="I96" i="39"/>
  <c r="AQ91" i="1"/>
  <c r="I88" i="39"/>
  <c r="AQ109" i="1"/>
  <c r="J102" i="39" s="1"/>
  <c r="I102" i="39"/>
  <c r="AQ61" i="1"/>
  <c r="J62" i="39" s="1"/>
  <c r="I62" i="39"/>
  <c r="AQ6" i="1"/>
  <c r="J4" i="39" s="1"/>
  <c r="AQ28" i="1"/>
  <c r="J26" i="39" s="1"/>
  <c r="AQ32" i="1"/>
  <c r="J30" i="39" s="1"/>
  <c r="I30" i="39"/>
  <c r="AQ82" i="1"/>
  <c r="I79" i="39"/>
  <c r="AQ83" i="1"/>
  <c r="I80" i="39"/>
  <c r="AQ98" i="1"/>
  <c r="I94" i="39"/>
  <c r="AQ85" i="1"/>
  <c r="I82" i="39"/>
  <c r="AQ90" i="1"/>
  <c r="I87" i="39"/>
  <c r="AQ97" i="1"/>
  <c r="I93" i="39"/>
  <c r="AQ80" i="1"/>
  <c r="J78" i="39" s="1"/>
  <c r="I78" i="39"/>
  <c r="AQ36" i="1"/>
  <c r="J34" i="39" s="1"/>
  <c r="I34" i="39"/>
  <c r="AQ19" i="1"/>
  <c r="J17" i="39" s="1"/>
  <c r="AQ17" i="1"/>
  <c r="J15" i="39" s="1"/>
  <c r="AQ33" i="1"/>
  <c r="J31" i="39" s="1"/>
  <c r="I31" i="39"/>
  <c r="AQ27" i="1"/>
  <c r="J25" i="39" s="1"/>
  <c r="AQ64" i="1"/>
  <c r="J65" i="39" s="1"/>
  <c r="I65" i="39"/>
  <c r="AQ35" i="1"/>
  <c r="J33" i="39" s="1"/>
  <c r="I33" i="39"/>
  <c r="AQ20" i="1"/>
  <c r="J18" i="39" s="1"/>
  <c r="AQ44" i="1"/>
  <c r="J45" i="39" s="1"/>
  <c r="AP145" i="1"/>
  <c r="AP154" i="1"/>
  <c r="AP163" i="1"/>
  <c r="AQ63" i="1"/>
  <c r="J64" i="39" s="1"/>
  <c r="AP179" i="1"/>
  <c r="AP186" i="1"/>
  <c r="AQ43" i="1"/>
  <c r="J44" i="39" s="1"/>
  <c r="AP144" i="1"/>
  <c r="AP162" i="1"/>
  <c r="AP153" i="1"/>
  <c r="AQ45" i="1"/>
  <c r="J46" i="39" s="1"/>
  <c r="AP164" i="1"/>
  <c r="AP155" i="1"/>
  <c r="AP146" i="1"/>
  <c r="AQ57" i="1"/>
  <c r="J58" i="39" s="1"/>
  <c r="AP191" i="1"/>
  <c r="AP184" i="1"/>
  <c r="AP175" i="1"/>
  <c r="AQ62" i="1"/>
  <c r="J63" i="39" s="1"/>
  <c r="AP185" i="1"/>
  <c r="AP178" i="1"/>
  <c r="AQ46" i="1"/>
  <c r="J47" i="39" s="1"/>
  <c r="AP156" i="1"/>
  <c r="AP147" i="1"/>
  <c r="AP165" i="1"/>
  <c r="AQ47" i="1"/>
  <c r="J48" i="39" s="1"/>
  <c r="AP157" i="1"/>
  <c r="AP166" i="1"/>
  <c r="AP148" i="1"/>
  <c r="AQ48" i="1"/>
  <c r="J49" i="39" s="1"/>
  <c r="AP167" i="1"/>
  <c r="AQ55" i="1"/>
  <c r="J56" i="39" s="1"/>
  <c r="AP173" i="1"/>
  <c r="AP189" i="1"/>
  <c r="AP182" i="1"/>
  <c r="AQ54" i="1"/>
  <c r="J55" i="39" s="1"/>
  <c r="AP188" i="1"/>
  <c r="AP181" i="1"/>
  <c r="AP172" i="1"/>
  <c r="AQ50" i="1"/>
  <c r="J51" i="39" s="1"/>
  <c r="AP158" i="1"/>
  <c r="AP149" i="1"/>
  <c r="AP169" i="1"/>
  <c r="AQ49" i="1"/>
  <c r="J50" i="39" s="1"/>
  <c r="AP168" i="1"/>
  <c r="AQ58" i="1"/>
  <c r="J59" i="39" s="1"/>
  <c r="AP176" i="1"/>
  <c r="AQ59" i="1"/>
  <c r="J60" i="39" s="1"/>
  <c r="AP177" i="1"/>
  <c r="AQ56" i="1"/>
  <c r="J57" i="39" s="1"/>
  <c r="AP190" i="1"/>
  <c r="AP174" i="1"/>
  <c r="AP183" i="1"/>
  <c r="AQ51" i="1"/>
  <c r="J52" i="39" s="1"/>
  <c r="AP159" i="1"/>
  <c r="AP150" i="1"/>
  <c r="AP170" i="1"/>
  <c r="AQ42" i="1"/>
  <c r="J43" i="39" s="1"/>
  <c r="AP161" i="1"/>
  <c r="AP152" i="1"/>
  <c r="AP143" i="1"/>
  <c r="AP119" i="1"/>
  <c r="AP129" i="1"/>
  <c r="AP118" i="1"/>
  <c r="AP123" i="1"/>
  <c r="AP9" i="32"/>
  <c r="AQ9" i="32" s="1"/>
  <c r="AP122" i="1"/>
  <c r="AP127" i="1"/>
  <c r="AP134" i="1"/>
  <c r="AP13" i="32"/>
  <c r="AQ13" i="32" s="1"/>
  <c r="AP120" i="1"/>
  <c r="AP124" i="1"/>
  <c r="AP125" i="1"/>
  <c r="AP11" i="32"/>
  <c r="AQ11" i="32" s="1"/>
  <c r="AP12" i="32"/>
  <c r="AQ12" i="32" s="1"/>
  <c r="AP130" i="1"/>
  <c r="AP131" i="1"/>
  <c r="AP10" i="32"/>
  <c r="AQ10" i="32" s="1"/>
  <c r="AP135" i="1"/>
  <c r="AP132" i="1"/>
  <c r="AP121" i="1"/>
  <c r="AP126" i="1"/>
  <c r="AP14" i="32"/>
  <c r="AQ14" i="32" s="1"/>
  <c r="AP133" i="1"/>
  <c r="AP128" i="1"/>
  <c r="AQ161" i="1" l="1"/>
  <c r="J131" i="39" s="1"/>
  <c r="I131" i="39"/>
  <c r="AQ190" i="1"/>
  <c r="J163" i="39" s="1"/>
  <c r="I163" i="39"/>
  <c r="AQ158" i="1"/>
  <c r="J128" i="39" s="1"/>
  <c r="I128" i="39"/>
  <c r="AQ173" i="1"/>
  <c r="J146" i="39" s="1"/>
  <c r="I146" i="39"/>
  <c r="AQ165" i="1"/>
  <c r="J135" i="39" s="1"/>
  <c r="I135" i="39"/>
  <c r="AQ184" i="1"/>
  <c r="J157" i="39" s="1"/>
  <c r="I157" i="39"/>
  <c r="AQ162" i="1"/>
  <c r="J132" i="39" s="1"/>
  <c r="I132" i="39"/>
  <c r="AQ145" i="1"/>
  <c r="J115" i="39" s="1"/>
  <c r="I115" i="39"/>
  <c r="AQ176" i="1"/>
  <c r="J149" i="39" s="1"/>
  <c r="I149" i="39"/>
  <c r="AQ147" i="1"/>
  <c r="J117" i="39" s="1"/>
  <c r="I117" i="39"/>
  <c r="AQ191" i="1"/>
  <c r="J164" i="39" s="1"/>
  <c r="I164" i="39"/>
  <c r="AQ144" i="1"/>
  <c r="J114" i="39" s="1"/>
  <c r="I114" i="39"/>
  <c r="AQ132" i="1"/>
  <c r="J93" i="39"/>
  <c r="AQ121" i="1"/>
  <c r="J82" i="39"/>
  <c r="AQ119" i="1"/>
  <c r="J80" i="39"/>
  <c r="AQ135" i="1"/>
  <c r="J96" i="39"/>
  <c r="AQ124" i="1"/>
  <c r="J85" i="39"/>
  <c r="AQ125" i="1"/>
  <c r="J86" i="39"/>
  <c r="AQ131" i="1"/>
  <c r="J92" i="39"/>
  <c r="AQ123" i="1"/>
  <c r="J84" i="39"/>
  <c r="AQ134" i="1"/>
  <c r="J95" i="39"/>
  <c r="AQ143" i="1"/>
  <c r="J113" i="39" s="1"/>
  <c r="I113" i="39"/>
  <c r="AQ170" i="1"/>
  <c r="J140" i="39" s="1"/>
  <c r="I140" i="39"/>
  <c r="AQ183" i="1"/>
  <c r="J156" i="39" s="1"/>
  <c r="I156" i="39"/>
  <c r="AQ169" i="1"/>
  <c r="J139" i="39" s="1"/>
  <c r="I139" i="39"/>
  <c r="AQ172" i="1"/>
  <c r="J145" i="39" s="1"/>
  <c r="I145" i="39"/>
  <c r="AQ182" i="1"/>
  <c r="J155" i="39" s="1"/>
  <c r="I155" i="39"/>
  <c r="AQ167" i="1"/>
  <c r="J137" i="39" s="1"/>
  <c r="I137" i="39"/>
  <c r="AQ157" i="1"/>
  <c r="J127" i="39" s="1"/>
  <c r="I127" i="39"/>
  <c r="AQ156" i="1"/>
  <c r="J126" i="39" s="1"/>
  <c r="I126" i="39"/>
  <c r="AQ163" i="1"/>
  <c r="J133" i="39" s="1"/>
  <c r="I133" i="39"/>
  <c r="AQ159" i="1"/>
  <c r="J129" i="39" s="1"/>
  <c r="I129" i="39"/>
  <c r="AQ168" i="1"/>
  <c r="J138" i="39" s="1"/>
  <c r="I138" i="39"/>
  <c r="AQ188" i="1"/>
  <c r="J161" i="39" s="1"/>
  <c r="I161" i="39"/>
  <c r="AQ148" i="1"/>
  <c r="J118" i="39" s="1"/>
  <c r="I118" i="39"/>
  <c r="AQ178" i="1"/>
  <c r="J151" i="39" s="1"/>
  <c r="I151" i="39"/>
  <c r="AQ155" i="1"/>
  <c r="J125" i="39" s="1"/>
  <c r="I125" i="39"/>
  <c r="AQ179" i="1"/>
  <c r="J152" i="39" s="1"/>
  <c r="I152" i="39"/>
  <c r="AQ166" i="1"/>
  <c r="J136" i="39" s="1"/>
  <c r="I136" i="39"/>
  <c r="AQ185" i="1"/>
  <c r="J158" i="39" s="1"/>
  <c r="I158" i="39"/>
  <c r="AQ164" i="1"/>
  <c r="J134" i="39" s="1"/>
  <c r="I134" i="39"/>
  <c r="AQ152" i="1"/>
  <c r="J122" i="39" s="1"/>
  <c r="I122" i="39"/>
  <c r="AQ150" i="1"/>
  <c r="J120" i="39" s="1"/>
  <c r="I120" i="39"/>
  <c r="AQ174" i="1"/>
  <c r="J147" i="39" s="1"/>
  <c r="I147" i="39"/>
  <c r="AQ177" i="1"/>
  <c r="J150" i="39" s="1"/>
  <c r="I150" i="39"/>
  <c r="AQ149" i="1"/>
  <c r="J119" i="39" s="1"/>
  <c r="I119" i="39"/>
  <c r="AQ181" i="1"/>
  <c r="J154" i="39" s="1"/>
  <c r="I154" i="39"/>
  <c r="AQ189" i="1"/>
  <c r="J162" i="39" s="1"/>
  <c r="I162" i="39"/>
  <c r="AQ175" i="1"/>
  <c r="J148" i="39" s="1"/>
  <c r="I148" i="39"/>
  <c r="AQ146" i="1"/>
  <c r="J116" i="39" s="1"/>
  <c r="I116" i="39"/>
  <c r="AQ153" i="1"/>
  <c r="J123" i="39" s="1"/>
  <c r="I123" i="39"/>
  <c r="AQ186" i="1"/>
  <c r="J159" i="39" s="1"/>
  <c r="I159" i="39"/>
  <c r="AQ154" i="1"/>
  <c r="J124" i="39" s="1"/>
  <c r="I124" i="39"/>
  <c r="AQ126" i="1"/>
  <c r="J87" i="39"/>
  <c r="AQ133" i="1"/>
  <c r="J94" i="39"/>
  <c r="AQ118" i="1"/>
  <c r="J79" i="39"/>
  <c r="AQ127" i="1"/>
  <c r="J88" i="39"/>
  <c r="AQ130" i="1"/>
  <c r="J91" i="39"/>
  <c r="AQ120" i="1"/>
  <c r="J81" i="39"/>
  <c r="AQ128" i="1"/>
  <c r="J89" i="39"/>
  <c r="AQ129" i="1"/>
  <c r="J90" i="39"/>
  <c r="AQ122" i="1"/>
  <c r="J83" i="39"/>
  <c r="K49" i="41"/>
  <c r="K45" i="41"/>
  <c r="K57" i="41"/>
  <c r="K93" i="41"/>
  <c r="K47" i="41"/>
  <c r="K51" i="41"/>
  <c r="K44" i="41"/>
  <c r="K63" i="41"/>
  <c r="K56" i="41"/>
  <c r="K59" i="41"/>
  <c r="K43" i="41"/>
  <c r="J11" i="41"/>
  <c r="J15" i="41"/>
  <c r="J9" i="41"/>
  <c r="J39" i="41"/>
  <c r="K46" i="41"/>
  <c r="K54" i="41"/>
  <c r="K58" i="41"/>
  <c r="K48" i="41"/>
  <c r="K55" i="41"/>
  <c r="J10" i="41"/>
  <c r="J44" i="41"/>
  <c r="K50" i="41"/>
  <c r="J56" i="41"/>
  <c r="J25" i="41"/>
  <c r="J18" i="41"/>
  <c r="J23" i="41"/>
  <c r="J59" i="41"/>
  <c r="AG53" i="1"/>
  <c r="AG16" i="32" s="1"/>
  <c r="AG59" i="1"/>
  <c r="AG41" i="1"/>
  <c r="AG23" i="1"/>
  <c r="AG188" i="1"/>
  <c r="I160" i="40" s="1"/>
  <c r="AG18" i="1"/>
  <c r="AG25" i="1"/>
  <c r="AG56" i="1"/>
  <c r="AG63" i="1"/>
  <c r="AG44" i="1"/>
  <c r="AG51" i="1"/>
  <c r="AG47" i="1"/>
  <c r="AG32" i="1"/>
  <c r="AG38" i="1"/>
  <c r="J12" i="41"/>
  <c r="J36" i="41"/>
  <c r="AG176" i="1"/>
  <c r="I148" i="40" s="1"/>
  <c r="AG65" i="1"/>
  <c r="AG22" i="1"/>
  <c r="AG190" i="1"/>
  <c r="I162" i="40" s="1"/>
  <c r="AG54" i="1"/>
  <c r="AG61" i="1"/>
  <c r="AG46" i="1"/>
  <c r="AG116" i="1"/>
  <c r="I106" i="40" s="1"/>
  <c r="K42" i="41"/>
  <c r="J45" i="41"/>
  <c r="J26" i="41"/>
  <c r="J20" i="41"/>
  <c r="J16" i="41"/>
  <c r="J34" i="41"/>
  <c r="J6" i="41"/>
  <c r="AG28" i="1"/>
  <c r="AG58" i="1"/>
  <c r="AG35" i="1"/>
  <c r="AG16" i="1"/>
  <c r="AG191" i="1"/>
  <c r="I163" i="40" s="1"/>
  <c r="AG19" i="1"/>
  <c r="AG26" i="1"/>
  <c r="AG57" i="1"/>
  <c r="AG115" i="1"/>
  <c r="I105" i="40" s="1"/>
  <c r="AG43" i="1"/>
  <c r="AG49" i="1"/>
  <c r="AG33" i="1"/>
  <c r="AG37" i="1"/>
  <c r="AG8" i="1"/>
  <c r="AG13" i="1"/>
  <c r="AG184" i="1"/>
  <c r="I156" i="40" s="1"/>
  <c r="AG186" i="1"/>
  <c r="I158" i="40" s="1"/>
  <c r="AG174" i="1"/>
  <c r="I146" i="40" s="1"/>
  <c r="AG154" i="1"/>
  <c r="I123" i="40" s="1"/>
  <c r="AG164" i="1"/>
  <c r="I133" i="40" s="1"/>
  <c r="AG170" i="1"/>
  <c r="I139" i="40" s="1"/>
  <c r="AG166" i="1"/>
  <c r="I135" i="40" s="1"/>
  <c r="AG145" i="1"/>
  <c r="I114" i="40" s="1"/>
  <c r="J58" i="41"/>
  <c r="J28" i="41"/>
  <c r="AG113" i="1"/>
  <c r="I104" i="40" s="1"/>
  <c r="AG52" i="1"/>
  <c r="AG15" i="32" s="1"/>
  <c r="AG34" i="1"/>
  <c r="AG189" i="1"/>
  <c r="I161" i="40" s="1"/>
  <c r="AG24" i="1"/>
  <c r="AG55" i="1"/>
  <c r="AG42" i="1"/>
  <c r="AG48" i="1"/>
  <c r="AG36" i="1"/>
  <c r="AG15" i="1"/>
  <c r="AG10" i="1"/>
  <c r="AG185" i="1"/>
  <c r="I157" i="40" s="1"/>
  <c r="AG179" i="1"/>
  <c r="I151" i="40" s="1"/>
  <c r="AG153" i="1"/>
  <c r="I122" i="40" s="1"/>
  <c r="AG163" i="1"/>
  <c r="I132" i="40" s="1"/>
  <c r="AG167" i="1"/>
  <c r="I136" i="40" s="1"/>
  <c r="AG146" i="1"/>
  <c r="I115" i="40" s="1"/>
  <c r="AG149" i="1"/>
  <c r="I118" i="40" s="1"/>
  <c r="J24" i="41"/>
  <c r="AG64" i="1"/>
  <c r="AG21" i="1"/>
  <c r="AG14" i="1"/>
  <c r="AG175" i="1"/>
  <c r="I147" i="40" s="1"/>
  <c r="AG152" i="1"/>
  <c r="I121" i="40" s="1"/>
  <c r="AG161" i="1"/>
  <c r="I130" i="40" s="1"/>
  <c r="K62" i="41"/>
  <c r="J54" i="41"/>
  <c r="J22" i="41"/>
  <c r="AG177" i="1"/>
  <c r="I149" i="40" s="1"/>
  <c r="AG20" i="1"/>
  <c r="AG62" i="1"/>
  <c r="AG31" i="1"/>
  <c r="AG7" i="1"/>
  <c r="AG12" i="1"/>
  <c r="AG183" i="1"/>
  <c r="I155" i="40" s="1"/>
  <c r="AG173" i="1"/>
  <c r="I145" i="40" s="1"/>
  <c r="AG159" i="1"/>
  <c r="I128" i="40" s="1"/>
  <c r="AG156" i="1"/>
  <c r="I125" i="40" s="1"/>
  <c r="AG169" i="1"/>
  <c r="I138" i="40" s="1"/>
  <c r="AG143" i="1"/>
  <c r="I112" i="40" s="1"/>
  <c r="AG148" i="1"/>
  <c r="I117" i="40" s="1"/>
  <c r="J21" i="41"/>
  <c r="J40" i="41"/>
  <c r="AG29" i="1"/>
  <c r="AG40" i="1"/>
  <c r="AG27" i="1"/>
  <c r="AG60" i="1"/>
  <c r="AG45" i="1"/>
  <c r="AG50" i="1"/>
  <c r="AG30" i="1"/>
  <c r="AG39" i="1"/>
  <c r="AG6" i="1"/>
  <c r="AG11" i="1"/>
  <c r="AG181" i="1"/>
  <c r="I153" i="40" s="1"/>
  <c r="AG172" i="1"/>
  <c r="I144" i="40" s="1"/>
  <c r="AG155" i="1"/>
  <c r="I124" i="40" s="1"/>
  <c r="AG158" i="1"/>
  <c r="I127" i="40" s="1"/>
  <c r="AG162" i="1"/>
  <c r="I131" i="40" s="1"/>
  <c r="AG168" i="1"/>
  <c r="I137" i="40" s="1"/>
  <c r="AG150" i="1"/>
  <c r="I119" i="40" s="1"/>
  <c r="AG147" i="1"/>
  <c r="I116" i="40" s="1"/>
  <c r="AG17" i="1"/>
  <c r="AG9" i="1"/>
  <c r="AG182" i="1"/>
  <c r="I154" i="40" s="1"/>
  <c r="AG178" i="1"/>
  <c r="I150" i="40" s="1"/>
  <c r="AG157" i="1"/>
  <c r="I126" i="40" s="1"/>
  <c r="AG165" i="1"/>
  <c r="I134" i="40" s="1"/>
  <c r="AG144" i="1"/>
  <c r="I113" i="40" s="1"/>
  <c r="AD116" i="1" l="1"/>
  <c r="F106" i="40" s="1"/>
  <c r="J95" i="41"/>
  <c r="AD115" i="1"/>
  <c r="F105" i="40" s="1"/>
  <c r="J94" i="41"/>
  <c r="AN80" i="1"/>
  <c r="G78" i="39" s="1"/>
  <c r="K76" i="41"/>
  <c r="AD113" i="1"/>
  <c r="F104" i="40" s="1"/>
  <c r="J93" i="41"/>
  <c r="AN78" i="1"/>
  <c r="G76" i="39" s="1"/>
  <c r="K74" i="41"/>
  <c r="AS30" i="1"/>
  <c r="L28" i="39" s="1"/>
  <c r="AS11" i="1"/>
  <c r="L9" i="39" s="1"/>
  <c r="AS60" i="1"/>
  <c r="L61" i="39" s="1"/>
  <c r="N15" i="32"/>
  <c r="AD15" i="32" s="1"/>
  <c r="P15" i="32"/>
  <c r="AN15" i="32" s="1"/>
  <c r="AS37" i="1"/>
  <c r="L35" i="39" s="1"/>
  <c r="N16" i="32"/>
  <c r="AD16" i="32" s="1"/>
  <c r="AS22" i="1"/>
  <c r="L20" i="39" s="1"/>
  <c r="AS26" i="1"/>
  <c r="L24" i="39" s="1"/>
  <c r="AS14" i="1"/>
  <c r="L12" i="39" s="1"/>
  <c r="AS6" i="1"/>
  <c r="L4" i="39" s="1"/>
  <c r="AE62" i="1"/>
  <c r="AE50" i="1"/>
  <c r="AE149" i="1" s="1"/>
  <c r="AE38" i="1"/>
  <c r="AE26" i="1"/>
  <c r="AE14" i="1"/>
  <c r="AS24" i="1"/>
  <c r="L22" i="39" s="1"/>
  <c r="J19" i="41"/>
  <c r="J61" i="41"/>
  <c r="AS40" i="1"/>
  <c r="L38" i="39" s="1"/>
  <c r="J32" i="41"/>
  <c r="J37" i="41"/>
  <c r="AS17" i="1"/>
  <c r="L15" i="39" s="1"/>
  <c r="AS27" i="1"/>
  <c r="L25" i="39" s="1"/>
  <c r="AN42" i="1"/>
  <c r="G43" i="39" s="1"/>
  <c r="P143" i="1"/>
  <c r="P152" i="1"/>
  <c r="P161" i="1"/>
  <c r="AN59" i="1"/>
  <c r="G60" i="39" s="1"/>
  <c r="P177" i="1"/>
  <c r="AN55" i="1"/>
  <c r="G56" i="39" s="1"/>
  <c r="P173" i="1"/>
  <c r="P189" i="1"/>
  <c r="P182" i="1"/>
  <c r="AN58" i="1"/>
  <c r="G59" i="39" s="1"/>
  <c r="P176" i="1"/>
  <c r="AN51" i="1"/>
  <c r="G52" i="39" s="1"/>
  <c r="P170" i="1"/>
  <c r="P159" i="1"/>
  <c r="P150" i="1"/>
  <c r="AN54" i="1"/>
  <c r="G55" i="39" s="1"/>
  <c r="P181" i="1"/>
  <c r="P172" i="1"/>
  <c r="P188" i="1"/>
  <c r="AN46" i="1"/>
  <c r="G47" i="39" s="1"/>
  <c r="P147" i="1"/>
  <c r="P165" i="1"/>
  <c r="P156" i="1"/>
  <c r="AN43" i="1"/>
  <c r="G44" i="39" s="1"/>
  <c r="P153" i="1"/>
  <c r="P162" i="1"/>
  <c r="P144" i="1"/>
  <c r="AN56" i="1"/>
  <c r="G57" i="39" s="1"/>
  <c r="P190" i="1"/>
  <c r="P183" i="1"/>
  <c r="P174" i="1"/>
  <c r="AN47" i="1"/>
  <c r="G48" i="39" s="1"/>
  <c r="P157" i="1"/>
  <c r="P148" i="1"/>
  <c r="P166" i="1"/>
  <c r="AN57" i="1"/>
  <c r="G58" i="39" s="1"/>
  <c r="P184" i="1"/>
  <c r="P191" i="1"/>
  <c r="P175" i="1"/>
  <c r="AN49" i="1"/>
  <c r="G50" i="39" s="1"/>
  <c r="P168" i="1"/>
  <c r="AN62" i="1"/>
  <c r="G63" i="39" s="1"/>
  <c r="P185" i="1"/>
  <c r="P178" i="1"/>
  <c r="AN50" i="1"/>
  <c r="G51" i="39" s="1"/>
  <c r="P169" i="1"/>
  <c r="P149" i="1"/>
  <c r="P158" i="1"/>
  <c r="AN48" i="1"/>
  <c r="G49" i="39" s="1"/>
  <c r="P167" i="1"/>
  <c r="AN63" i="1"/>
  <c r="G64" i="39" s="1"/>
  <c r="P186" i="1"/>
  <c r="P179" i="1"/>
  <c r="AN44" i="1"/>
  <c r="G45" i="39" s="1"/>
  <c r="P163" i="1"/>
  <c r="P154" i="1"/>
  <c r="P145" i="1"/>
  <c r="AN45" i="1"/>
  <c r="G46" i="39" s="1"/>
  <c r="P164" i="1"/>
  <c r="P146" i="1"/>
  <c r="P155" i="1"/>
  <c r="AS113" i="1"/>
  <c r="L104" i="39" s="1"/>
  <c r="AG110" i="1"/>
  <c r="I103" i="40" s="1"/>
  <c r="AG109" i="1"/>
  <c r="I102" i="40" s="1"/>
  <c r="AG108" i="1"/>
  <c r="I101" i="40" s="1"/>
  <c r="AD40" i="1"/>
  <c r="F38" i="40" s="1"/>
  <c r="AG80" i="1"/>
  <c r="I78" i="40" s="1"/>
  <c r="AG96" i="1"/>
  <c r="AG100" i="1"/>
  <c r="AG95" i="1"/>
  <c r="AG99" i="1"/>
  <c r="AD16" i="1"/>
  <c r="F14" i="40" s="1"/>
  <c r="AD26" i="1"/>
  <c r="F24" i="40" s="1"/>
  <c r="AS42" i="1"/>
  <c r="L43" i="39" s="1"/>
  <c r="AG86" i="1"/>
  <c r="AG91" i="1"/>
  <c r="AD12" i="1"/>
  <c r="F10" i="40" s="1"/>
  <c r="AD59" i="1"/>
  <c r="AD23" i="1"/>
  <c r="F21" i="40" s="1"/>
  <c r="AD18" i="1"/>
  <c r="F16" i="40" s="1"/>
  <c r="AD56" i="1"/>
  <c r="AD44" i="1"/>
  <c r="AD10" i="1"/>
  <c r="F8" i="40" s="1"/>
  <c r="AD9" i="1"/>
  <c r="F7" i="40" s="1"/>
  <c r="AD11" i="1"/>
  <c r="F9" i="40" s="1"/>
  <c r="AS59" i="1"/>
  <c r="L60" i="39" s="1"/>
  <c r="AS38" i="1"/>
  <c r="L36" i="39" s="1"/>
  <c r="AG85" i="1"/>
  <c r="AG90" i="1"/>
  <c r="AD21" i="1"/>
  <c r="F19" i="40" s="1"/>
  <c r="AD54" i="1"/>
  <c r="AG94" i="1"/>
  <c r="AG98" i="1"/>
  <c r="AS55" i="1"/>
  <c r="L56" i="39" s="1"/>
  <c r="AS58" i="1"/>
  <c r="L59" i="39" s="1"/>
  <c r="AS51" i="1"/>
  <c r="AS80" i="1"/>
  <c r="L78" i="39" s="1"/>
  <c r="AD24" i="1"/>
  <c r="F22" i="40" s="1"/>
  <c r="AG82" i="1"/>
  <c r="AG87" i="1"/>
  <c r="AD58" i="1"/>
  <c r="AG84" i="1"/>
  <c r="AG89" i="1"/>
  <c r="AD45" i="1"/>
  <c r="AG78" i="1"/>
  <c r="I76" i="40" s="1"/>
  <c r="AG93" i="1"/>
  <c r="AG97" i="1"/>
  <c r="AD25" i="1"/>
  <c r="F23" i="40" s="1"/>
  <c r="AS54" i="1"/>
  <c r="L55" i="39" s="1"/>
  <c r="AS46" i="1"/>
  <c r="AD39" i="1"/>
  <c r="F37" i="40" s="1"/>
  <c r="AD15" i="1"/>
  <c r="F13" i="40" s="1"/>
  <c r="AS43" i="1"/>
  <c r="L44" i="39" s="1"/>
  <c r="AS56" i="1"/>
  <c r="L57" i="39" s="1"/>
  <c r="AS47" i="1"/>
  <c r="AS57" i="1"/>
  <c r="L58" i="39" s="1"/>
  <c r="AS49" i="1"/>
  <c r="AD22" i="1"/>
  <c r="F20" i="40" s="1"/>
  <c r="AS62" i="1"/>
  <c r="L63" i="39" s="1"/>
  <c r="AD28" i="1"/>
  <c r="F26" i="40" s="1"/>
  <c r="AD6" i="1"/>
  <c r="F4" i="40" s="1"/>
  <c r="AD34" i="1"/>
  <c r="F32" i="40" s="1"/>
  <c r="AD20" i="1"/>
  <c r="F18" i="40" s="1"/>
  <c r="AD36" i="1"/>
  <c r="F34" i="40" s="1"/>
  <c r="AG83" i="1"/>
  <c r="AG88" i="1"/>
  <c r="AS50" i="1"/>
  <c r="AS48" i="1"/>
  <c r="AS78" i="1"/>
  <c r="L76" i="39" s="1"/>
  <c r="AS25" i="1"/>
  <c r="L23" i="39" s="1"/>
  <c r="AS63" i="1"/>
  <c r="L64" i="39" s="1"/>
  <c r="AS44" i="1"/>
  <c r="L45" i="39" s="1"/>
  <c r="AS45" i="1"/>
  <c r="L46" i="39" s="1"/>
  <c r="I5" i="40"/>
  <c r="I44" i="40"/>
  <c r="I38" i="40"/>
  <c r="I43" i="40"/>
  <c r="I8" i="40"/>
  <c r="I65" i="40"/>
  <c r="I12" i="40"/>
  <c r="I33" i="40"/>
  <c r="I23" i="40"/>
  <c r="I62" i="40"/>
  <c r="I32" i="40"/>
  <c r="I20" i="40"/>
  <c r="I30" i="40"/>
  <c r="I63" i="40"/>
  <c r="I16" i="40"/>
  <c r="I31" i="40"/>
  <c r="I60" i="40"/>
  <c r="I58" i="40"/>
  <c r="I34" i="40"/>
  <c r="I9" i="40"/>
  <c r="I37" i="40"/>
  <c r="I10" i="40"/>
  <c r="I6" i="40"/>
  <c r="I4" i="40"/>
  <c r="I39" i="40"/>
  <c r="I25" i="40"/>
  <c r="I61" i="40"/>
  <c r="I56" i="40"/>
  <c r="I7" i="40"/>
  <c r="AE113" i="1"/>
  <c r="AE116" i="1"/>
  <c r="AE78" i="1"/>
  <c r="AE115" i="1"/>
  <c r="P10" i="32"/>
  <c r="AN10" i="32" s="1"/>
  <c r="P14" i="32"/>
  <c r="AN14" i="32" s="1"/>
  <c r="N12" i="32"/>
  <c r="AD12" i="32" s="1"/>
  <c r="N14" i="32"/>
  <c r="AD14" i="32" s="1"/>
  <c r="P13" i="32"/>
  <c r="AN13" i="32" s="1"/>
  <c r="P11" i="32"/>
  <c r="AN11" i="32" s="1"/>
  <c r="P12" i="32"/>
  <c r="AN12" i="32" s="1"/>
  <c r="P9" i="32"/>
  <c r="AN9" i="32" s="1"/>
  <c r="I22" i="40"/>
  <c r="I36" i="40"/>
  <c r="I64" i="40"/>
  <c r="I11" i="40"/>
  <c r="I59" i="40"/>
  <c r="I17" i="40"/>
  <c r="I47" i="40"/>
  <c r="AG9" i="32"/>
  <c r="I66" i="40"/>
  <c r="I45" i="40"/>
  <c r="I55" i="40"/>
  <c r="I35" i="40"/>
  <c r="I18" i="40"/>
  <c r="I57" i="40"/>
  <c r="I46" i="40"/>
  <c r="I21" i="40"/>
  <c r="AG12" i="32"/>
  <c r="I50" i="40"/>
  <c r="I29" i="40"/>
  <c r="I13" i="40"/>
  <c r="I24" i="40"/>
  <c r="I54" i="40"/>
  <c r="I52" i="40"/>
  <c r="AG14" i="32"/>
  <c r="AG13" i="32"/>
  <c r="I51" i="40"/>
  <c r="I53" i="40"/>
  <c r="AG11" i="32"/>
  <c r="I49" i="40"/>
  <c r="I27" i="40"/>
  <c r="I14" i="40"/>
  <c r="I15" i="40"/>
  <c r="I48" i="40"/>
  <c r="AG10" i="32"/>
  <c r="I28" i="40"/>
  <c r="I26" i="40"/>
  <c r="I19" i="40"/>
  <c r="K53" i="41" l="1"/>
  <c r="P16" i="32"/>
  <c r="AN16" i="32" s="1"/>
  <c r="AD19" i="1"/>
  <c r="F17" i="40" s="1"/>
  <c r="AN53" i="1"/>
  <c r="G54" i="39" s="1"/>
  <c r="AD37" i="1"/>
  <c r="F35" i="40" s="1"/>
  <c r="AS53" i="1"/>
  <c r="AS16" i="32" s="1"/>
  <c r="AD32" i="1"/>
  <c r="F30" i="40" s="1"/>
  <c r="AD61" i="1"/>
  <c r="F62" i="40" s="1"/>
  <c r="AN87" i="1"/>
  <c r="G84" i="39" s="1"/>
  <c r="AD91" i="1"/>
  <c r="AD110" i="1"/>
  <c r="F103" i="40" s="1"/>
  <c r="J92" i="41"/>
  <c r="AD95" i="1"/>
  <c r="AD87" i="1"/>
  <c r="AN12" i="1"/>
  <c r="G10" i="39" s="1"/>
  <c r="K12" i="41"/>
  <c r="AN9" i="1"/>
  <c r="G7" i="39" s="1"/>
  <c r="K9" i="41"/>
  <c r="AD35" i="1"/>
  <c r="F33" i="40" s="1"/>
  <c r="J35" i="41"/>
  <c r="AN35" i="1"/>
  <c r="G33" i="39" s="1"/>
  <c r="K35" i="41"/>
  <c r="AN13" i="1"/>
  <c r="G11" i="39" s="1"/>
  <c r="K13" i="41"/>
  <c r="AD43" i="1"/>
  <c r="F44" i="40" s="1"/>
  <c r="J43" i="41"/>
  <c r="AD27" i="1"/>
  <c r="F25" i="40" s="1"/>
  <c r="J27" i="41"/>
  <c r="AD55" i="1"/>
  <c r="AD182" i="1" s="1"/>
  <c r="F154" i="40" s="1"/>
  <c r="J55" i="41"/>
  <c r="AN65" i="1"/>
  <c r="G66" i="39" s="1"/>
  <c r="K65" i="41"/>
  <c r="AN39" i="1"/>
  <c r="G37" i="39" s="1"/>
  <c r="K39" i="41"/>
  <c r="AN83" i="1"/>
  <c r="G80" i="39" s="1"/>
  <c r="K78" i="41"/>
  <c r="AN82" i="1"/>
  <c r="G79" i="39" s="1"/>
  <c r="K77" i="41"/>
  <c r="AN86" i="1"/>
  <c r="G83" i="39" s="1"/>
  <c r="K81" i="41"/>
  <c r="AD82" i="1"/>
  <c r="J77" i="41"/>
  <c r="AN25" i="1"/>
  <c r="G23" i="39" s="1"/>
  <c r="K25" i="41"/>
  <c r="AN34" i="1"/>
  <c r="G32" i="39" s="1"/>
  <c r="K34" i="41"/>
  <c r="AD57" i="1"/>
  <c r="AD175" i="1" s="1"/>
  <c r="F147" i="40" s="1"/>
  <c r="J57" i="41"/>
  <c r="AN6" i="1"/>
  <c r="G4" i="39" s="1"/>
  <c r="K6" i="41"/>
  <c r="AN26" i="1"/>
  <c r="G24" i="39" s="1"/>
  <c r="K26" i="41"/>
  <c r="AD63" i="1"/>
  <c r="AD179" i="1" s="1"/>
  <c r="F151" i="40" s="1"/>
  <c r="J63" i="41"/>
  <c r="AD60" i="1"/>
  <c r="F61" i="40" s="1"/>
  <c r="J60" i="41"/>
  <c r="AD17" i="1"/>
  <c r="F15" i="40" s="1"/>
  <c r="J17" i="41"/>
  <c r="AN60" i="1"/>
  <c r="G61" i="39" s="1"/>
  <c r="K60" i="41"/>
  <c r="AN31" i="1"/>
  <c r="G29" i="39" s="1"/>
  <c r="K31" i="41"/>
  <c r="AN85" i="1"/>
  <c r="G82" i="39" s="1"/>
  <c r="K80" i="41"/>
  <c r="AD97" i="1"/>
  <c r="J82" i="41"/>
  <c r="AN99" i="1"/>
  <c r="G95" i="39" s="1"/>
  <c r="K84" i="41"/>
  <c r="AD83" i="1"/>
  <c r="J78" i="41"/>
  <c r="AD78" i="1"/>
  <c r="F76" i="40" s="1"/>
  <c r="J74" i="41"/>
  <c r="AD100" i="1"/>
  <c r="J85" i="41"/>
  <c r="AD85" i="1"/>
  <c r="J80" i="41"/>
  <c r="AN96" i="1"/>
  <c r="G92" i="39" s="1"/>
  <c r="AN97" i="1"/>
  <c r="G93" i="39" s="1"/>
  <c r="K82" i="41"/>
  <c r="AN91" i="1"/>
  <c r="G88" i="39" s="1"/>
  <c r="AD89" i="1"/>
  <c r="AN17" i="1"/>
  <c r="G15" i="39" s="1"/>
  <c r="K17" i="41"/>
  <c r="AD14" i="1"/>
  <c r="F12" i="40" s="1"/>
  <c r="J14" i="41"/>
  <c r="AN40" i="1"/>
  <c r="G38" i="39" s="1"/>
  <c r="K40" i="41"/>
  <c r="AN24" i="1"/>
  <c r="G22" i="39" s="1"/>
  <c r="K24" i="41"/>
  <c r="AN33" i="1"/>
  <c r="G31" i="39" s="1"/>
  <c r="K33" i="41"/>
  <c r="AN32" i="1"/>
  <c r="G30" i="39" s="1"/>
  <c r="K32" i="41"/>
  <c r="AN28" i="1"/>
  <c r="G26" i="39" s="1"/>
  <c r="K28" i="41"/>
  <c r="AD7" i="1"/>
  <c r="F5" i="40" s="1"/>
  <c r="J7" i="41"/>
  <c r="AD41" i="1"/>
  <c r="F39" i="40" s="1"/>
  <c r="J41" i="41"/>
  <c r="AN36" i="1"/>
  <c r="G34" i="39" s="1"/>
  <c r="K36" i="41"/>
  <c r="AN37" i="1"/>
  <c r="G35" i="39" s="1"/>
  <c r="K37" i="41"/>
  <c r="AN8" i="1"/>
  <c r="G6" i="39" s="1"/>
  <c r="K8" i="41"/>
  <c r="AD29" i="1"/>
  <c r="F27" i="40" s="1"/>
  <c r="J29" i="41"/>
  <c r="AD33" i="1"/>
  <c r="F31" i="40" s="1"/>
  <c r="J33" i="41"/>
  <c r="AD47" i="1"/>
  <c r="AD157" i="1" s="1"/>
  <c r="F126" i="40" s="1"/>
  <c r="J47" i="41"/>
  <c r="AN11" i="1"/>
  <c r="G9" i="39" s="1"/>
  <c r="K11" i="41"/>
  <c r="AN20" i="1"/>
  <c r="G18" i="39" s="1"/>
  <c r="K20" i="41"/>
  <c r="AN88" i="1"/>
  <c r="G85" i="39" s="1"/>
  <c r="AD108" i="1"/>
  <c r="F101" i="40" s="1"/>
  <c r="J90" i="41"/>
  <c r="AN84" i="1"/>
  <c r="G81" i="39" s="1"/>
  <c r="K79" i="41"/>
  <c r="AN98" i="1"/>
  <c r="G94" i="39" s="1"/>
  <c r="K83" i="41"/>
  <c r="AD98" i="1"/>
  <c r="J83" i="41"/>
  <c r="AN10" i="1"/>
  <c r="G8" i="39" s="1"/>
  <c r="K10" i="41"/>
  <c r="AD30" i="1"/>
  <c r="F28" i="40" s="1"/>
  <c r="J30" i="41"/>
  <c r="AN23" i="1"/>
  <c r="G21" i="39" s="1"/>
  <c r="K23" i="41"/>
  <c r="AD46" i="1"/>
  <c r="AD165" i="1" s="1"/>
  <c r="F134" i="40" s="1"/>
  <c r="J46" i="41"/>
  <c r="AN41" i="1"/>
  <c r="G39" i="39" s="1"/>
  <c r="K41" i="41"/>
  <c r="AD38" i="1"/>
  <c r="F36" i="40" s="1"/>
  <c r="J38" i="41"/>
  <c r="AN52" i="1"/>
  <c r="G53" i="39" s="1"/>
  <c r="K52" i="41"/>
  <c r="AN30" i="1"/>
  <c r="G28" i="39" s="1"/>
  <c r="K30" i="41"/>
  <c r="AN95" i="1"/>
  <c r="G91" i="39" s="1"/>
  <c r="AD88" i="1"/>
  <c r="AN94" i="1"/>
  <c r="G90" i="39" s="1"/>
  <c r="AN93" i="1"/>
  <c r="G89" i="39" s="1"/>
  <c r="AD84" i="1"/>
  <c r="J79" i="41"/>
  <c r="AN27" i="1"/>
  <c r="G25" i="39" s="1"/>
  <c r="K27" i="41"/>
  <c r="AD13" i="1"/>
  <c r="F11" i="40" s="1"/>
  <c r="J13" i="41"/>
  <c r="AD48" i="1"/>
  <c r="AD167" i="1" s="1"/>
  <c r="F136" i="40" s="1"/>
  <c r="J48" i="41"/>
  <c r="AD65" i="1"/>
  <c r="F66" i="40" s="1"/>
  <c r="J65" i="41"/>
  <c r="AN14" i="1"/>
  <c r="G12" i="39" s="1"/>
  <c r="K14" i="41"/>
  <c r="AN22" i="1"/>
  <c r="G20" i="39" s="1"/>
  <c r="K22" i="41"/>
  <c r="AD42" i="1"/>
  <c r="AD152" i="1" s="1"/>
  <c r="F121" i="40" s="1"/>
  <c r="J42" i="41"/>
  <c r="AD8" i="1"/>
  <c r="F6" i="40" s="1"/>
  <c r="J8" i="41"/>
  <c r="AD64" i="1"/>
  <c r="F65" i="40" s="1"/>
  <c r="J64" i="41"/>
  <c r="AN38" i="1"/>
  <c r="G36" i="39" s="1"/>
  <c r="K38" i="41"/>
  <c r="AD50" i="1"/>
  <c r="AD169" i="1" s="1"/>
  <c r="F138" i="40" s="1"/>
  <c r="J50" i="41"/>
  <c r="N13" i="32"/>
  <c r="AD13" i="32" s="1"/>
  <c r="AS13" i="1"/>
  <c r="L11" i="39" s="1"/>
  <c r="AS31" i="1"/>
  <c r="L29" i="39" s="1"/>
  <c r="AN90" i="1"/>
  <c r="G87" i="39" s="1"/>
  <c r="AD93" i="1"/>
  <c r="AN89" i="1"/>
  <c r="G86" i="39" s="1"/>
  <c r="AD109" i="1"/>
  <c r="F102" i="40" s="1"/>
  <c r="J91" i="41"/>
  <c r="AD86" i="1"/>
  <c r="J81" i="41"/>
  <c r="AD96" i="1"/>
  <c r="AD90" i="1"/>
  <c r="AN100" i="1"/>
  <c r="G96" i="39" s="1"/>
  <c r="K85" i="41"/>
  <c r="AD99" i="1"/>
  <c r="J84" i="41"/>
  <c r="AD94" i="1"/>
  <c r="AD80" i="1"/>
  <c r="F78" i="40" s="1"/>
  <c r="J76" i="41"/>
  <c r="AN113" i="1"/>
  <c r="G104" i="39" s="1"/>
  <c r="E104" i="39"/>
  <c r="AN29" i="1"/>
  <c r="G27" i="39" s="1"/>
  <c r="K29" i="41"/>
  <c r="AD62" i="1"/>
  <c r="F63" i="40" s="1"/>
  <c r="J62" i="41"/>
  <c r="AN19" i="1"/>
  <c r="G17" i="39" s="1"/>
  <c r="K19" i="41"/>
  <c r="AN18" i="1"/>
  <c r="G16" i="39" s="1"/>
  <c r="K18" i="41"/>
  <c r="AD31" i="1"/>
  <c r="F29" i="40" s="1"/>
  <c r="J31" i="41"/>
  <c r="AD51" i="1"/>
  <c r="AD159" i="1" s="1"/>
  <c r="F128" i="40" s="1"/>
  <c r="J51" i="41"/>
  <c r="AD53" i="1"/>
  <c r="F54" i="40" s="1"/>
  <c r="J53" i="41"/>
  <c r="AN7" i="1"/>
  <c r="G5" i="39" s="1"/>
  <c r="K7" i="41"/>
  <c r="AN15" i="1"/>
  <c r="G13" i="39" s="1"/>
  <c r="K15" i="41"/>
  <c r="AD49" i="1"/>
  <c r="AD168" i="1" s="1"/>
  <c r="F137" i="40" s="1"/>
  <c r="J49" i="41"/>
  <c r="AN64" i="1"/>
  <c r="G65" i="39" s="1"/>
  <c r="K64" i="41"/>
  <c r="AD52" i="1"/>
  <c r="F53" i="40" s="1"/>
  <c r="J52" i="41"/>
  <c r="AN61" i="1"/>
  <c r="G62" i="39" s="1"/>
  <c r="K61" i="41"/>
  <c r="AN16" i="1"/>
  <c r="G14" i="39" s="1"/>
  <c r="K16" i="41"/>
  <c r="AN21" i="1"/>
  <c r="G19" i="39" s="1"/>
  <c r="K21" i="41"/>
  <c r="AS12" i="32"/>
  <c r="L50" i="39"/>
  <c r="AS14" i="32"/>
  <c r="L52" i="39"/>
  <c r="AS13" i="32"/>
  <c r="L51" i="39"/>
  <c r="AS9" i="32"/>
  <c r="L47" i="39"/>
  <c r="AS11" i="32"/>
  <c r="L49" i="39"/>
  <c r="AS10" i="32"/>
  <c r="L48" i="39"/>
  <c r="AD178" i="1"/>
  <c r="F150" i="40" s="1"/>
  <c r="AS10" i="1"/>
  <c r="L8" i="39" s="1"/>
  <c r="AS36" i="1"/>
  <c r="L34" i="39" s="1"/>
  <c r="AS20" i="1"/>
  <c r="L18" i="39" s="1"/>
  <c r="AS33" i="1"/>
  <c r="L31" i="39" s="1"/>
  <c r="AS32" i="1"/>
  <c r="L30" i="39" s="1"/>
  <c r="N10" i="32"/>
  <c r="AD10" i="32" s="1"/>
  <c r="AS28" i="1"/>
  <c r="L26" i="39" s="1"/>
  <c r="AS8" i="1"/>
  <c r="L6" i="39" s="1"/>
  <c r="N11" i="32"/>
  <c r="AD11" i="32" s="1"/>
  <c r="N9" i="32"/>
  <c r="AD9" i="32" s="1"/>
  <c r="AS52" i="1"/>
  <c r="AS9" i="1"/>
  <c r="L7" i="39" s="1"/>
  <c r="AS35" i="1"/>
  <c r="L33" i="39" s="1"/>
  <c r="AS39" i="1"/>
  <c r="L37" i="39" s="1"/>
  <c r="AS23" i="1"/>
  <c r="L21" i="39" s="1"/>
  <c r="AS41" i="1"/>
  <c r="L39" i="39" s="1"/>
  <c r="AS65" i="1"/>
  <c r="L66" i="39" s="1"/>
  <c r="AS19" i="1"/>
  <c r="L17" i="39" s="1"/>
  <c r="AS12" i="1"/>
  <c r="L10" i="39" s="1"/>
  <c r="AS29" i="1"/>
  <c r="L27" i="39" s="1"/>
  <c r="AS34" i="1"/>
  <c r="L32" i="39" s="1"/>
  <c r="AS18" i="1"/>
  <c r="L16" i="39" s="1"/>
  <c r="AS7" i="1"/>
  <c r="L5" i="39" s="1"/>
  <c r="AS64" i="1"/>
  <c r="L65" i="39" s="1"/>
  <c r="AS61" i="1"/>
  <c r="L62" i="39" s="1"/>
  <c r="AS15" i="1"/>
  <c r="L13" i="39" s="1"/>
  <c r="AS16" i="1"/>
  <c r="L14" i="39" s="1"/>
  <c r="AS21" i="1"/>
  <c r="L19" i="39" s="1"/>
  <c r="AD162" i="1"/>
  <c r="F131" i="40" s="1"/>
  <c r="AE61" i="1"/>
  <c r="AE49" i="1"/>
  <c r="AE37" i="1"/>
  <c r="AE25" i="1"/>
  <c r="AF25" i="1" s="1"/>
  <c r="AH25" i="1" s="1"/>
  <c r="AI25" i="1" s="1"/>
  <c r="AK25" i="1" s="1"/>
  <c r="D23" i="39" s="1"/>
  <c r="AE13" i="1"/>
  <c r="AE59" i="1"/>
  <c r="AE47" i="1"/>
  <c r="AE35" i="1"/>
  <c r="AE23" i="1"/>
  <c r="AF23" i="1" s="1"/>
  <c r="AH23" i="1" s="1"/>
  <c r="AI23" i="1" s="1"/>
  <c r="AK23" i="1" s="1"/>
  <c r="D21" i="39" s="1"/>
  <c r="AE11" i="1"/>
  <c r="AF11" i="1" s="1"/>
  <c r="AH11" i="1" s="1"/>
  <c r="AI11" i="1" s="1"/>
  <c r="AK11" i="1" s="1"/>
  <c r="D9" i="39" s="1"/>
  <c r="AE55" i="1"/>
  <c r="AE43" i="1"/>
  <c r="AE31" i="1"/>
  <c r="AE19" i="1"/>
  <c r="AE7" i="1"/>
  <c r="AE64" i="1"/>
  <c r="AE52" i="1"/>
  <c r="AE15" i="32" s="1"/>
  <c r="AF15" i="32" s="1"/>
  <c r="AH15" i="32" s="1"/>
  <c r="AI15" i="32" s="1"/>
  <c r="AK15" i="32" s="1"/>
  <c r="AE40" i="1"/>
  <c r="AF40" i="1" s="1"/>
  <c r="AH40" i="1" s="1"/>
  <c r="AI40" i="1" s="1"/>
  <c r="AK40" i="1" s="1"/>
  <c r="AE28" i="1"/>
  <c r="AF28" i="1" s="1"/>
  <c r="AH28" i="1" s="1"/>
  <c r="AI28" i="1" s="1"/>
  <c r="AK28" i="1" s="1"/>
  <c r="D26" i="39" s="1"/>
  <c r="AE16" i="1"/>
  <c r="AF16" i="1" s="1"/>
  <c r="AH16" i="1" s="1"/>
  <c r="AI16" i="1" s="1"/>
  <c r="AK16" i="1" s="1"/>
  <c r="D14" i="39" s="1"/>
  <c r="AE65" i="1"/>
  <c r="AE53" i="1"/>
  <c r="AE16" i="32" s="1"/>
  <c r="AF16" i="32" s="1"/>
  <c r="AH16" i="32" s="1"/>
  <c r="AI16" i="32" s="1"/>
  <c r="AE41" i="1"/>
  <c r="AE29" i="1"/>
  <c r="AE17" i="1"/>
  <c r="AE57" i="1"/>
  <c r="AE45" i="1"/>
  <c r="AE33" i="1"/>
  <c r="AE21" i="1"/>
  <c r="AF21" i="1" s="1"/>
  <c r="AH21" i="1" s="1"/>
  <c r="AI21" i="1" s="1"/>
  <c r="AK21" i="1" s="1"/>
  <c r="D19" i="39" s="1"/>
  <c r="AE9" i="1"/>
  <c r="AF9" i="1" s="1"/>
  <c r="AH9" i="1" s="1"/>
  <c r="AI9" i="1" s="1"/>
  <c r="AK9" i="1" s="1"/>
  <c r="D7" i="39" s="1"/>
  <c r="AE54" i="1"/>
  <c r="AE42" i="1"/>
  <c r="AE30" i="1"/>
  <c r="AE18" i="1"/>
  <c r="AF18" i="1" s="1"/>
  <c r="AH18" i="1" s="1"/>
  <c r="AI18" i="1" s="1"/>
  <c r="AK18" i="1" s="1"/>
  <c r="D16" i="39" s="1"/>
  <c r="AE6" i="1"/>
  <c r="AF6" i="1" s="1"/>
  <c r="AH6" i="1" s="1"/>
  <c r="AI6" i="1" s="1"/>
  <c r="AK6" i="1" s="1"/>
  <c r="D4" i="39" s="1"/>
  <c r="AE60" i="1"/>
  <c r="AE48" i="1"/>
  <c r="AE36" i="1"/>
  <c r="AF36" i="1" s="1"/>
  <c r="AH36" i="1" s="1"/>
  <c r="AI36" i="1" s="1"/>
  <c r="AK36" i="1" s="1"/>
  <c r="D34" i="39" s="1"/>
  <c r="AE24" i="1"/>
  <c r="AF24" i="1" s="1"/>
  <c r="AH24" i="1" s="1"/>
  <c r="AI24" i="1" s="1"/>
  <c r="AK24" i="1" s="1"/>
  <c r="D22" i="39" s="1"/>
  <c r="AE12" i="1"/>
  <c r="AF12" i="1" s="1"/>
  <c r="AH12" i="1" s="1"/>
  <c r="AI12" i="1" s="1"/>
  <c r="AK12" i="1" s="1"/>
  <c r="D10" i="39" s="1"/>
  <c r="AE58" i="1"/>
  <c r="AE46" i="1"/>
  <c r="AE34" i="1"/>
  <c r="AF34" i="1" s="1"/>
  <c r="AH34" i="1" s="1"/>
  <c r="AI34" i="1" s="1"/>
  <c r="AK34" i="1" s="1"/>
  <c r="D32" i="39" s="1"/>
  <c r="AE22" i="1"/>
  <c r="AF22" i="1" s="1"/>
  <c r="AH22" i="1" s="1"/>
  <c r="AI22" i="1" s="1"/>
  <c r="AK22" i="1" s="1"/>
  <c r="D20" i="39" s="1"/>
  <c r="AE10" i="1"/>
  <c r="AF10" i="1" s="1"/>
  <c r="AH10" i="1" s="1"/>
  <c r="AI10" i="1" s="1"/>
  <c r="AK10" i="1" s="1"/>
  <c r="D8" i="39" s="1"/>
  <c r="AE63" i="1"/>
  <c r="AE51" i="1"/>
  <c r="AE39" i="1"/>
  <c r="AF39" i="1" s="1"/>
  <c r="AH39" i="1" s="1"/>
  <c r="AI39" i="1" s="1"/>
  <c r="AK39" i="1" s="1"/>
  <c r="AE27" i="1"/>
  <c r="AE15" i="1"/>
  <c r="AF15" i="1" s="1"/>
  <c r="AH15" i="1" s="1"/>
  <c r="AI15" i="1" s="1"/>
  <c r="AK15" i="1" s="1"/>
  <c r="D13" i="39" s="1"/>
  <c r="AE56" i="1"/>
  <c r="AE44" i="1"/>
  <c r="AE32" i="1"/>
  <c r="AE20" i="1"/>
  <c r="AF20" i="1" s="1"/>
  <c r="AH20" i="1" s="1"/>
  <c r="AI20" i="1" s="1"/>
  <c r="AK20" i="1" s="1"/>
  <c r="D18" i="39" s="1"/>
  <c r="AE8" i="1"/>
  <c r="AN167" i="1"/>
  <c r="G137" i="39" s="1"/>
  <c r="AS167" i="1"/>
  <c r="L137" i="39" s="1"/>
  <c r="AS166" i="1"/>
  <c r="L136" i="39" s="1"/>
  <c r="AN166" i="1"/>
  <c r="G136" i="39" s="1"/>
  <c r="AS144" i="1"/>
  <c r="L114" i="39" s="1"/>
  <c r="AN144" i="1"/>
  <c r="G114" i="39" s="1"/>
  <c r="AS176" i="1"/>
  <c r="L149" i="39" s="1"/>
  <c r="AN176" i="1"/>
  <c r="G149" i="39" s="1"/>
  <c r="AS152" i="1"/>
  <c r="L122" i="39" s="1"/>
  <c r="AN152" i="1"/>
  <c r="G122" i="39" s="1"/>
  <c r="AS164" i="1"/>
  <c r="L134" i="39" s="1"/>
  <c r="AN164" i="1"/>
  <c r="G134" i="39" s="1"/>
  <c r="AN163" i="1"/>
  <c r="G133" i="39" s="1"/>
  <c r="AS163" i="1"/>
  <c r="L133" i="39" s="1"/>
  <c r="AS158" i="1"/>
  <c r="L128" i="39" s="1"/>
  <c r="AN158" i="1"/>
  <c r="G128" i="39" s="1"/>
  <c r="AS178" i="1"/>
  <c r="L151" i="39" s="1"/>
  <c r="AN178" i="1"/>
  <c r="G151" i="39" s="1"/>
  <c r="AS182" i="1"/>
  <c r="L155" i="39" s="1"/>
  <c r="AN182" i="1"/>
  <c r="G155" i="39" s="1"/>
  <c r="AS161" i="1"/>
  <c r="L131" i="39" s="1"/>
  <c r="AN161" i="1"/>
  <c r="G131" i="39" s="1"/>
  <c r="AN185" i="1"/>
  <c r="G158" i="39" s="1"/>
  <c r="AS185" i="1"/>
  <c r="L158" i="39" s="1"/>
  <c r="AS156" i="1"/>
  <c r="L126" i="39" s="1"/>
  <c r="AN156" i="1"/>
  <c r="G126" i="39" s="1"/>
  <c r="AS150" i="1"/>
  <c r="L120" i="39" s="1"/>
  <c r="AN150" i="1"/>
  <c r="G120" i="39" s="1"/>
  <c r="AN189" i="1"/>
  <c r="G162" i="39" s="1"/>
  <c r="AS189" i="1"/>
  <c r="L162" i="39" s="1"/>
  <c r="AN155" i="1"/>
  <c r="G125" i="39" s="1"/>
  <c r="AS155" i="1"/>
  <c r="L125" i="39" s="1"/>
  <c r="AS145" i="1"/>
  <c r="L115" i="39" s="1"/>
  <c r="AN145" i="1"/>
  <c r="G115" i="39" s="1"/>
  <c r="AN179" i="1"/>
  <c r="G152" i="39" s="1"/>
  <c r="AS179" i="1"/>
  <c r="L152" i="39" s="1"/>
  <c r="AS169" i="1"/>
  <c r="L139" i="39" s="1"/>
  <c r="AN169" i="1"/>
  <c r="G139" i="39" s="1"/>
  <c r="AN191" i="1"/>
  <c r="G164" i="39" s="1"/>
  <c r="AS191" i="1"/>
  <c r="L164" i="39" s="1"/>
  <c r="AS148" i="1"/>
  <c r="L118" i="39" s="1"/>
  <c r="AN148" i="1"/>
  <c r="G118" i="39" s="1"/>
  <c r="AN183" i="1"/>
  <c r="G156" i="39" s="1"/>
  <c r="AS183" i="1"/>
  <c r="L156" i="39" s="1"/>
  <c r="AS162" i="1"/>
  <c r="L132" i="39" s="1"/>
  <c r="AN162" i="1"/>
  <c r="G132" i="39" s="1"/>
  <c r="AS165" i="1"/>
  <c r="L135" i="39" s="1"/>
  <c r="AN165" i="1"/>
  <c r="G135" i="39" s="1"/>
  <c r="AS172" i="1"/>
  <c r="L145" i="39" s="1"/>
  <c r="AN172" i="1"/>
  <c r="G145" i="39" s="1"/>
  <c r="AN159" i="1"/>
  <c r="G129" i="39" s="1"/>
  <c r="AS159" i="1"/>
  <c r="L129" i="39" s="1"/>
  <c r="AS173" i="1"/>
  <c r="L146" i="39" s="1"/>
  <c r="AN173" i="1"/>
  <c r="G146" i="39" s="1"/>
  <c r="AN143" i="1"/>
  <c r="G113" i="39" s="1"/>
  <c r="AS143" i="1"/>
  <c r="L113" i="39" s="1"/>
  <c r="AS149" i="1"/>
  <c r="L119" i="39" s="1"/>
  <c r="AN149" i="1"/>
  <c r="G119" i="39" s="1"/>
  <c r="AN175" i="1"/>
  <c r="G148" i="39" s="1"/>
  <c r="AS175" i="1"/>
  <c r="L148" i="39" s="1"/>
  <c r="AS174" i="1"/>
  <c r="L147" i="39" s="1"/>
  <c r="AN174" i="1"/>
  <c r="G147" i="39" s="1"/>
  <c r="AN188" i="1"/>
  <c r="G161" i="39" s="1"/>
  <c r="AS188" i="1"/>
  <c r="L161" i="39" s="1"/>
  <c r="AS177" i="1"/>
  <c r="L150" i="39" s="1"/>
  <c r="AN177" i="1"/>
  <c r="G150" i="39" s="1"/>
  <c r="AS146" i="1"/>
  <c r="L116" i="39" s="1"/>
  <c r="AN146" i="1"/>
  <c r="G116" i="39" s="1"/>
  <c r="AS154" i="1"/>
  <c r="L124" i="39" s="1"/>
  <c r="AN154" i="1"/>
  <c r="G124" i="39" s="1"/>
  <c r="AS186" i="1"/>
  <c r="L159" i="39" s="1"/>
  <c r="AN186" i="1"/>
  <c r="G159" i="39" s="1"/>
  <c r="AS168" i="1"/>
  <c r="L138" i="39" s="1"/>
  <c r="AN168" i="1"/>
  <c r="G138" i="39" s="1"/>
  <c r="AS184" i="1"/>
  <c r="L157" i="39" s="1"/>
  <c r="AN184" i="1"/>
  <c r="G157" i="39" s="1"/>
  <c r="AS157" i="1"/>
  <c r="L127" i="39" s="1"/>
  <c r="AN157" i="1"/>
  <c r="G127" i="39" s="1"/>
  <c r="AS190" i="1"/>
  <c r="L163" i="39" s="1"/>
  <c r="AN190" i="1"/>
  <c r="G163" i="39" s="1"/>
  <c r="AS153" i="1"/>
  <c r="L123" i="39" s="1"/>
  <c r="AN153" i="1"/>
  <c r="G123" i="39" s="1"/>
  <c r="AN147" i="1"/>
  <c r="G117" i="39" s="1"/>
  <c r="AS147" i="1"/>
  <c r="L117" i="39" s="1"/>
  <c r="AS181" i="1"/>
  <c r="L154" i="39" s="1"/>
  <c r="AN181" i="1"/>
  <c r="G154" i="39" s="1"/>
  <c r="AS170" i="1"/>
  <c r="L140" i="39" s="1"/>
  <c r="AN170" i="1"/>
  <c r="G140" i="39" s="1"/>
  <c r="AF115" i="1"/>
  <c r="G105" i="40"/>
  <c r="F60" i="40"/>
  <c r="AD177" i="1"/>
  <c r="F149" i="40" s="1"/>
  <c r="F55" i="40"/>
  <c r="AD172" i="1"/>
  <c r="F144" i="40" s="1"/>
  <c r="AD188" i="1"/>
  <c r="F160" i="40" s="1"/>
  <c r="AD181" i="1"/>
  <c r="F153" i="40" s="1"/>
  <c r="AE185" i="1"/>
  <c r="G157" i="40" s="1"/>
  <c r="AE178" i="1"/>
  <c r="AF116" i="1"/>
  <c r="G106" i="40"/>
  <c r="G118" i="40"/>
  <c r="AE158" i="1"/>
  <c r="G127" i="40" s="1"/>
  <c r="AE169" i="1"/>
  <c r="G138" i="40" s="1"/>
  <c r="F59" i="40"/>
  <c r="AD176" i="1"/>
  <c r="F148" i="40" s="1"/>
  <c r="F57" i="40"/>
  <c r="AD183" i="1"/>
  <c r="F155" i="40" s="1"/>
  <c r="AD190" i="1"/>
  <c r="F162" i="40" s="1"/>
  <c r="AD174" i="1"/>
  <c r="F146" i="40" s="1"/>
  <c r="F45" i="40"/>
  <c r="AD163" i="1"/>
  <c r="F132" i="40" s="1"/>
  <c r="AD145" i="1"/>
  <c r="F114" i="40" s="1"/>
  <c r="AD154" i="1"/>
  <c r="F123" i="40" s="1"/>
  <c r="F46" i="40"/>
  <c r="AD155" i="1"/>
  <c r="F124" i="40" s="1"/>
  <c r="AD164" i="1"/>
  <c r="F133" i="40" s="1"/>
  <c r="AD146" i="1"/>
  <c r="F115" i="40" s="1"/>
  <c r="AF26" i="1"/>
  <c r="AH26" i="1" s="1"/>
  <c r="AI26" i="1" s="1"/>
  <c r="AK26" i="1" s="1"/>
  <c r="D24" i="39" s="1"/>
  <c r="AE108" i="1"/>
  <c r="AE109" i="1"/>
  <c r="AE110" i="1"/>
  <c r="AF113" i="1"/>
  <c r="G104" i="40"/>
  <c r="AS85" i="1"/>
  <c r="L82" i="39" s="1"/>
  <c r="P121" i="1"/>
  <c r="AS83" i="1"/>
  <c r="L80" i="39" s="1"/>
  <c r="P119" i="1"/>
  <c r="AS95" i="1"/>
  <c r="L91" i="39" s="1"/>
  <c r="P130" i="1"/>
  <c r="P118" i="1"/>
  <c r="AS82" i="1"/>
  <c r="L79" i="39" s="1"/>
  <c r="P133" i="1"/>
  <c r="AS98" i="1"/>
  <c r="L94" i="39" s="1"/>
  <c r="P135" i="1"/>
  <c r="AS100" i="1"/>
  <c r="L96" i="39" s="1"/>
  <c r="AS91" i="1"/>
  <c r="L88" i="39" s="1"/>
  <c r="P127" i="1"/>
  <c r="P125" i="1"/>
  <c r="AS89" i="1"/>
  <c r="L86" i="39" s="1"/>
  <c r="P129" i="1"/>
  <c r="AS94" i="1"/>
  <c r="L90" i="39" s="1"/>
  <c r="AS96" i="1"/>
  <c r="L92" i="39" s="1"/>
  <c r="P131" i="1"/>
  <c r="AS86" i="1"/>
  <c r="L83" i="39" s="1"/>
  <c r="P122" i="1"/>
  <c r="AS84" i="1"/>
  <c r="L81" i="39" s="1"/>
  <c r="P120" i="1"/>
  <c r="AS97" i="1"/>
  <c r="L93" i="39" s="1"/>
  <c r="P132" i="1"/>
  <c r="P126" i="1"/>
  <c r="AS90" i="1"/>
  <c r="L87" i="39" s="1"/>
  <c r="P124" i="1"/>
  <c r="AS88" i="1"/>
  <c r="L85" i="39" s="1"/>
  <c r="AS99" i="1"/>
  <c r="L95" i="39" s="1"/>
  <c r="P134" i="1"/>
  <c r="AS87" i="1"/>
  <c r="L84" i="39" s="1"/>
  <c r="P123" i="1"/>
  <c r="P128" i="1"/>
  <c r="AS93" i="1"/>
  <c r="L89" i="39" s="1"/>
  <c r="AE80" i="1"/>
  <c r="AE100" i="1"/>
  <c r="AE98" i="1"/>
  <c r="AE96" i="1"/>
  <c r="AE94" i="1"/>
  <c r="AE99" i="1"/>
  <c r="AE97" i="1"/>
  <c r="AE95" i="1"/>
  <c r="AE93" i="1"/>
  <c r="AE88" i="1"/>
  <c r="AE83" i="1"/>
  <c r="AE91" i="1"/>
  <c r="AE90" i="1"/>
  <c r="AE89" i="1"/>
  <c r="AE87" i="1"/>
  <c r="AE86" i="1"/>
  <c r="AE85" i="1"/>
  <c r="AE84" i="1"/>
  <c r="AE82" i="1"/>
  <c r="N119" i="1"/>
  <c r="N133" i="1"/>
  <c r="N120" i="1"/>
  <c r="N128" i="1"/>
  <c r="N124" i="1"/>
  <c r="AG123" i="1"/>
  <c r="I84" i="40"/>
  <c r="AG129" i="1"/>
  <c r="I90" i="40"/>
  <c r="N122" i="1"/>
  <c r="N129" i="1"/>
  <c r="AG122" i="1"/>
  <c r="I83" i="40"/>
  <c r="N125" i="1"/>
  <c r="N118" i="1"/>
  <c r="N132" i="1"/>
  <c r="AG133" i="1"/>
  <c r="I94" i="40"/>
  <c r="AG127" i="1"/>
  <c r="I88" i="40"/>
  <c r="I80" i="40"/>
  <c r="AG119" i="1"/>
  <c r="AG120" i="1"/>
  <c r="I81" i="40"/>
  <c r="N131" i="1"/>
  <c r="N121" i="1"/>
  <c r="AG126" i="1"/>
  <c r="I87" i="40"/>
  <c r="N130" i="1"/>
  <c r="AG130" i="1"/>
  <c r="I91" i="40"/>
  <c r="AG135" i="1"/>
  <c r="I96" i="40"/>
  <c r="I89" i="40"/>
  <c r="AG128" i="1"/>
  <c r="AG118" i="1"/>
  <c r="I79" i="40"/>
  <c r="N127" i="1"/>
  <c r="N123" i="1"/>
  <c r="AG124" i="1"/>
  <c r="I85" i="40"/>
  <c r="AG125" i="1"/>
  <c r="I86" i="40"/>
  <c r="N135" i="1"/>
  <c r="N126" i="1"/>
  <c r="AG121" i="1"/>
  <c r="I82" i="40"/>
  <c r="N134" i="1"/>
  <c r="AG134" i="1"/>
  <c r="I95" i="40"/>
  <c r="AG131" i="1"/>
  <c r="I92" i="40"/>
  <c r="I93" i="40"/>
  <c r="AG132" i="1"/>
  <c r="G76" i="40"/>
  <c r="G24" i="40"/>
  <c r="G12" i="40"/>
  <c r="AE13" i="32"/>
  <c r="AN137" i="1"/>
  <c r="AT137" i="1" s="1"/>
  <c r="G36" i="40"/>
  <c r="F58" i="40" l="1"/>
  <c r="AF19" i="1"/>
  <c r="AH19" i="1" s="1"/>
  <c r="AI19" i="1" s="1"/>
  <c r="AK19" i="1" s="1"/>
  <c r="D17" i="39" s="1"/>
  <c r="AF32" i="1"/>
  <c r="AH32" i="1" s="1"/>
  <c r="AI32" i="1" s="1"/>
  <c r="AK32" i="1" s="1"/>
  <c r="D30" i="39" s="1"/>
  <c r="AF61" i="1"/>
  <c r="AH61" i="1" s="1"/>
  <c r="AI61" i="1" s="1"/>
  <c r="AK61" i="1" s="1"/>
  <c r="AT61" i="1" s="1"/>
  <c r="AV61" i="1" s="1"/>
  <c r="O62" i="39" s="1"/>
  <c r="AD170" i="1"/>
  <c r="F139" i="40" s="1"/>
  <c r="F52" i="40"/>
  <c r="AD150" i="1"/>
  <c r="F119" i="40" s="1"/>
  <c r="AF62" i="1"/>
  <c r="AH62" i="1" s="1"/>
  <c r="AI62" i="1" s="1"/>
  <c r="AK62" i="1" s="1"/>
  <c r="AT62" i="1" s="1"/>
  <c r="M63" i="39" s="1"/>
  <c r="AD189" i="1"/>
  <c r="F161" i="40" s="1"/>
  <c r="AD166" i="1"/>
  <c r="F135" i="40" s="1"/>
  <c r="AK16" i="32"/>
  <c r="AT16" i="32" s="1"/>
  <c r="AV16" i="32" s="1"/>
  <c r="BL16" i="32" s="1"/>
  <c r="BB16" i="32"/>
  <c r="BK16" i="32" s="1"/>
  <c r="AY16" i="32"/>
  <c r="BJ16" i="32" s="1"/>
  <c r="AF84" i="1"/>
  <c r="AH84" i="1" s="1"/>
  <c r="AI84" i="1" s="1"/>
  <c r="AK84" i="1" s="1"/>
  <c r="D81" i="39" s="1"/>
  <c r="AF100" i="1"/>
  <c r="AH100" i="1" s="1"/>
  <c r="AI100" i="1" s="1"/>
  <c r="AK100" i="1" s="1"/>
  <c r="D96" i="39" s="1"/>
  <c r="AF31" i="1"/>
  <c r="AH31" i="1" s="1"/>
  <c r="AI31" i="1" s="1"/>
  <c r="AK31" i="1" s="1"/>
  <c r="AT31" i="1" s="1"/>
  <c r="AV31" i="1" s="1"/>
  <c r="O29" i="39" s="1"/>
  <c r="AF90" i="1"/>
  <c r="AH90" i="1" s="1"/>
  <c r="AI90" i="1" s="1"/>
  <c r="AK90" i="1" s="1"/>
  <c r="D87" i="39" s="1"/>
  <c r="AF80" i="1"/>
  <c r="AH80" i="1" s="1"/>
  <c r="AI80" i="1" s="1"/>
  <c r="AK80" i="1" s="1"/>
  <c r="L53" i="39"/>
  <c r="AS15" i="32"/>
  <c r="AT15" i="32" s="1"/>
  <c r="AV15" i="32" s="1"/>
  <c r="BL15" i="32" s="1"/>
  <c r="AV137" i="1"/>
  <c r="AU102" i="1"/>
  <c r="AF65" i="1"/>
  <c r="AH65" i="1" s="1"/>
  <c r="AI65" i="1" s="1"/>
  <c r="AK65" i="1" s="1"/>
  <c r="D66" i="39" s="1"/>
  <c r="AF13" i="1"/>
  <c r="AH13" i="1" s="1"/>
  <c r="AI13" i="1" s="1"/>
  <c r="AK13" i="1" s="1"/>
  <c r="AD173" i="1"/>
  <c r="F145" i="40" s="1"/>
  <c r="AF13" i="32"/>
  <c r="AH13" i="32" s="1"/>
  <c r="AI13" i="32" s="1"/>
  <c r="BB13" i="32" s="1"/>
  <c r="BK13" i="32" s="1"/>
  <c r="AF37" i="1"/>
  <c r="AH37" i="1" s="1"/>
  <c r="AI37" i="1" s="1"/>
  <c r="AK37" i="1" s="1"/>
  <c r="AT37" i="1" s="1"/>
  <c r="AV37" i="1" s="1"/>
  <c r="O35" i="39" s="1"/>
  <c r="AF29" i="1"/>
  <c r="AH29" i="1" s="1"/>
  <c r="AI29" i="1" s="1"/>
  <c r="AK29" i="1" s="1"/>
  <c r="D27" i="39" s="1"/>
  <c r="AD148" i="1"/>
  <c r="F117" i="40" s="1"/>
  <c r="F64" i="40"/>
  <c r="F56" i="40"/>
  <c r="AD144" i="1"/>
  <c r="F113" i="40" s="1"/>
  <c r="AF17" i="1"/>
  <c r="AH17" i="1" s="1"/>
  <c r="AI17" i="1" s="1"/>
  <c r="AK17" i="1" s="1"/>
  <c r="D15" i="39" s="1"/>
  <c r="AF108" i="1"/>
  <c r="AH108" i="1" s="1"/>
  <c r="AI108" i="1" s="1"/>
  <c r="AK108" i="1" s="1"/>
  <c r="D101" i="39" s="1"/>
  <c r="AD186" i="1"/>
  <c r="F158" i="40" s="1"/>
  <c r="AD153" i="1"/>
  <c r="F122" i="40" s="1"/>
  <c r="F48" i="40"/>
  <c r="AF82" i="1"/>
  <c r="AH82" i="1" s="1"/>
  <c r="AI82" i="1" s="1"/>
  <c r="AK82" i="1" s="1"/>
  <c r="D79" i="39" s="1"/>
  <c r="AF87" i="1"/>
  <c r="AH87" i="1" s="1"/>
  <c r="AI87" i="1" s="1"/>
  <c r="AK87" i="1" s="1"/>
  <c r="D84" i="39" s="1"/>
  <c r="AF83" i="1"/>
  <c r="AH83" i="1" s="1"/>
  <c r="AI83" i="1" s="1"/>
  <c r="AK83" i="1" s="1"/>
  <c r="D80" i="39" s="1"/>
  <c r="AF97" i="1"/>
  <c r="AH97" i="1" s="1"/>
  <c r="AI97" i="1" s="1"/>
  <c r="AK97" i="1" s="1"/>
  <c r="D93" i="39" s="1"/>
  <c r="AF110" i="1"/>
  <c r="AH110" i="1" s="1"/>
  <c r="AI110" i="1" s="1"/>
  <c r="AK110" i="1" s="1"/>
  <c r="AT110" i="1" s="1"/>
  <c r="AF8" i="1"/>
  <c r="AH8" i="1" s="1"/>
  <c r="AI8" i="1" s="1"/>
  <c r="AK8" i="1" s="1"/>
  <c r="D6" i="39" s="1"/>
  <c r="AF41" i="1"/>
  <c r="AH41" i="1" s="1"/>
  <c r="AI41" i="1" s="1"/>
  <c r="AK41" i="1" s="1"/>
  <c r="D39" i="39" s="1"/>
  <c r="AF89" i="1"/>
  <c r="AH89" i="1" s="1"/>
  <c r="AI89" i="1" s="1"/>
  <c r="AK89" i="1" s="1"/>
  <c r="D86" i="39" s="1"/>
  <c r="AF94" i="1"/>
  <c r="AH94" i="1" s="1"/>
  <c r="AI94" i="1" s="1"/>
  <c r="AK94" i="1" s="1"/>
  <c r="D90" i="39" s="1"/>
  <c r="AF109" i="1"/>
  <c r="AH109" i="1" s="1"/>
  <c r="AI109" i="1" s="1"/>
  <c r="AK109" i="1" s="1"/>
  <c r="AT109" i="1" s="1"/>
  <c r="AF33" i="1"/>
  <c r="AH33" i="1" s="1"/>
  <c r="AI33" i="1" s="1"/>
  <c r="AK33" i="1" s="1"/>
  <c r="AT33" i="1" s="1"/>
  <c r="F43" i="40"/>
  <c r="AD147" i="1"/>
  <c r="F116" i="40" s="1"/>
  <c r="AD185" i="1"/>
  <c r="F157" i="40" s="1"/>
  <c r="L54" i="39"/>
  <c r="F47" i="40"/>
  <c r="AF88" i="1"/>
  <c r="AH88" i="1" s="1"/>
  <c r="AI88" i="1" s="1"/>
  <c r="AK88" i="1" s="1"/>
  <c r="D85" i="39" s="1"/>
  <c r="AD143" i="1"/>
  <c r="F112" i="40" s="1"/>
  <c r="AF85" i="1"/>
  <c r="AH85" i="1" s="1"/>
  <c r="AI85" i="1" s="1"/>
  <c r="AK85" i="1" s="1"/>
  <c r="D82" i="39" s="1"/>
  <c r="AF93" i="1"/>
  <c r="AH93" i="1" s="1"/>
  <c r="AI93" i="1" s="1"/>
  <c r="AK93" i="1" s="1"/>
  <c r="D89" i="39" s="1"/>
  <c r="AF78" i="1"/>
  <c r="AH78" i="1" s="1"/>
  <c r="AI78" i="1" s="1"/>
  <c r="AK78" i="1" s="1"/>
  <c r="D76" i="39" s="1"/>
  <c r="F50" i="40"/>
  <c r="AF52" i="1"/>
  <c r="AH52" i="1" s="1"/>
  <c r="AI52" i="1" s="1"/>
  <c r="AK52" i="1" s="1"/>
  <c r="D53" i="39" s="1"/>
  <c r="AF60" i="1"/>
  <c r="AH60" i="1" s="1"/>
  <c r="AI60" i="1" s="1"/>
  <c r="AK60" i="1" s="1"/>
  <c r="D61" i="39" s="1"/>
  <c r="AF91" i="1"/>
  <c r="AH91" i="1" s="1"/>
  <c r="AI91" i="1" s="1"/>
  <c r="AK91" i="1" s="1"/>
  <c r="D88" i="39" s="1"/>
  <c r="AF95" i="1"/>
  <c r="AH95" i="1" s="1"/>
  <c r="AI95" i="1" s="1"/>
  <c r="AK95" i="1" s="1"/>
  <c r="D91" i="39" s="1"/>
  <c r="AF96" i="1"/>
  <c r="AH96" i="1" s="1"/>
  <c r="AI96" i="1" s="1"/>
  <c r="AK96" i="1" s="1"/>
  <c r="D92" i="39" s="1"/>
  <c r="AF50" i="1"/>
  <c r="AH50" i="1" s="1"/>
  <c r="AI50" i="1" s="1"/>
  <c r="AK50" i="1" s="1"/>
  <c r="AT50" i="1" s="1"/>
  <c r="AV50" i="1" s="1"/>
  <c r="AF14" i="1"/>
  <c r="AH14" i="1" s="1"/>
  <c r="AI14" i="1" s="1"/>
  <c r="AK14" i="1" s="1"/>
  <c r="AF7" i="1"/>
  <c r="AH7" i="1" s="1"/>
  <c r="AI7" i="1" s="1"/>
  <c r="AK7" i="1" s="1"/>
  <c r="D5" i="39" s="1"/>
  <c r="AD156" i="1"/>
  <c r="F125" i="40" s="1"/>
  <c r="AD191" i="1"/>
  <c r="F163" i="40" s="1"/>
  <c r="F51" i="40"/>
  <c r="AD149" i="1"/>
  <c r="F118" i="40" s="1"/>
  <c r="AT6" i="1"/>
  <c r="M4" i="39" s="1"/>
  <c r="AT25" i="1"/>
  <c r="M23" i="39" s="1"/>
  <c r="AT16" i="1"/>
  <c r="M14" i="39" s="1"/>
  <c r="AT39" i="1"/>
  <c r="M37" i="39" s="1"/>
  <c r="D37" i="39"/>
  <c r="AT24" i="1"/>
  <c r="AF178" i="1"/>
  <c r="G150" i="40"/>
  <c r="AT22" i="1"/>
  <c r="AF86" i="1"/>
  <c r="AH86" i="1" s="1"/>
  <c r="AI86" i="1" s="1"/>
  <c r="AK86" i="1" s="1"/>
  <c r="D83" i="39" s="1"/>
  <c r="AT28" i="1"/>
  <c r="M26" i="39" s="1"/>
  <c r="F49" i="40"/>
  <c r="AF30" i="1"/>
  <c r="AH30" i="1" s="1"/>
  <c r="AI30" i="1" s="1"/>
  <c r="AK30" i="1" s="1"/>
  <c r="AF64" i="1"/>
  <c r="AH64" i="1" s="1"/>
  <c r="AI64" i="1" s="1"/>
  <c r="AK64" i="1" s="1"/>
  <c r="D65" i="39" s="1"/>
  <c r="AF35" i="1"/>
  <c r="AH35" i="1" s="1"/>
  <c r="AI35" i="1" s="1"/>
  <c r="AK35" i="1" s="1"/>
  <c r="D33" i="39" s="1"/>
  <c r="AF98" i="1"/>
  <c r="AH98" i="1" s="1"/>
  <c r="AI98" i="1" s="1"/>
  <c r="AK98" i="1" s="1"/>
  <c r="D94" i="39" s="1"/>
  <c r="AT26" i="1"/>
  <c r="M24" i="39" s="1"/>
  <c r="AF27" i="1"/>
  <c r="AH27" i="1" s="1"/>
  <c r="AI27" i="1" s="1"/>
  <c r="AK27" i="1" s="1"/>
  <c r="D25" i="39" s="1"/>
  <c r="AT9" i="1"/>
  <c r="AF53" i="1"/>
  <c r="AH53" i="1" s="1"/>
  <c r="AI53" i="1" s="1"/>
  <c r="AK53" i="1" s="1"/>
  <c r="AT40" i="1"/>
  <c r="AV40" i="1" s="1"/>
  <c r="O38" i="39" s="1"/>
  <c r="D38" i="39"/>
  <c r="AT11" i="1"/>
  <c r="AD161" i="1"/>
  <c r="F130" i="40" s="1"/>
  <c r="AF38" i="1"/>
  <c r="AH38" i="1" s="1"/>
  <c r="AI38" i="1" s="1"/>
  <c r="AK38" i="1" s="1"/>
  <c r="AD158" i="1"/>
  <c r="F127" i="40" s="1"/>
  <c r="AD184" i="1"/>
  <c r="F156" i="40" s="1"/>
  <c r="AT80" i="1"/>
  <c r="AV80" i="1" s="1"/>
  <c r="O78" i="39" s="1"/>
  <c r="D78" i="39"/>
  <c r="AT23" i="1"/>
  <c r="AT20" i="1"/>
  <c r="AT12" i="1"/>
  <c r="AF99" i="1"/>
  <c r="AH99" i="1" s="1"/>
  <c r="AI99" i="1" s="1"/>
  <c r="AK99" i="1" s="1"/>
  <c r="D95" i="39" s="1"/>
  <c r="AT19" i="1"/>
  <c r="M17" i="39" s="1"/>
  <c r="AT36" i="1"/>
  <c r="AF169" i="1"/>
  <c r="AT34" i="1"/>
  <c r="AT10" i="1"/>
  <c r="M8" i="39" s="1"/>
  <c r="AT21" i="1"/>
  <c r="M19" i="39" s="1"/>
  <c r="AT15" i="1"/>
  <c r="M13" i="39" s="1"/>
  <c r="AT18" i="1"/>
  <c r="M16" i="39" s="1"/>
  <c r="AF55" i="1"/>
  <c r="AH55" i="1" s="1"/>
  <c r="AI55" i="1" s="1"/>
  <c r="AK55" i="1" s="1"/>
  <c r="AE189" i="1"/>
  <c r="G161" i="40" s="1"/>
  <c r="AE173" i="1"/>
  <c r="AE182" i="1"/>
  <c r="G154" i="40" s="1"/>
  <c r="AF44" i="1"/>
  <c r="AH44" i="1" s="1"/>
  <c r="AI44" i="1" s="1"/>
  <c r="AK44" i="1" s="1"/>
  <c r="AE145" i="1"/>
  <c r="AE163" i="1"/>
  <c r="AE154" i="1"/>
  <c r="AF58" i="1"/>
  <c r="AH58" i="1" s="1"/>
  <c r="AI58" i="1" s="1"/>
  <c r="AK58" i="1" s="1"/>
  <c r="AE176" i="1"/>
  <c r="G148" i="40" s="1"/>
  <c r="AF49" i="1"/>
  <c r="AH49" i="1" s="1"/>
  <c r="AI49" i="1" s="1"/>
  <c r="AK49" i="1" s="1"/>
  <c r="AE168" i="1"/>
  <c r="AF59" i="1"/>
  <c r="AH59" i="1" s="1"/>
  <c r="AI59" i="1" s="1"/>
  <c r="AK59" i="1" s="1"/>
  <c r="AE177" i="1"/>
  <c r="AF51" i="1"/>
  <c r="AH51" i="1" s="1"/>
  <c r="AI51" i="1" s="1"/>
  <c r="AK51" i="1" s="1"/>
  <c r="AE159" i="1"/>
  <c r="AE170" i="1"/>
  <c r="AE150" i="1"/>
  <c r="AH116" i="1"/>
  <c r="H106" i="40"/>
  <c r="AF56" i="1"/>
  <c r="AH56" i="1" s="1"/>
  <c r="AI56" i="1" s="1"/>
  <c r="AK56" i="1" s="1"/>
  <c r="AE190" i="1"/>
  <c r="G162" i="40" s="1"/>
  <c r="AE183" i="1"/>
  <c r="G155" i="40" s="1"/>
  <c r="AE174" i="1"/>
  <c r="AF63" i="1"/>
  <c r="AH63" i="1" s="1"/>
  <c r="AI63" i="1" s="1"/>
  <c r="AK63" i="1" s="1"/>
  <c r="AE186" i="1"/>
  <c r="G158" i="40" s="1"/>
  <c r="AE179" i="1"/>
  <c r="AF42" i="1"/>
  <c r="AH42" i="1" s="1"/>
  <c r="AI42" i="1" s="1"/>
  <c r="AK42" i="1" s="1"/>
  <c r="AE152" i="1"/>
  <c r="AE161" i="1"/>
  <c r="AE143" i="1"/>
  <c r="AF57" i="1"/>
  <c r="AH57" i="1" s="1"/>
  <c r="AI57" i="1" s="1"/>
  <c r="AK57" i="1" s="1"/>
  <c r="AE184" i="1"/>
  <c r="G156" i="40" s="1"/>
  <c r="AE191" i="1"/>
  <c r="G163" i="40" s="1"/>
  <c r="AE175" i="1"/>
  <c r="AF47" i="1"/>
  <c r="AH47" i="1" s="1"/>
  <c r="AI47" i="1" s="1"/>
  <c r="AK47" i="1" s="1"/>
  <c r="AE148" i="1"/>
  <c r="AE166" i="1"/>
  <c r="AE157" i="1"/>
  <c r="AF48" i="1"/>
  <c r="AH48" i="1" s="1"/>
  <c r="AI48" i="1" s="1"/>
  <c r="AK48" i="1" s="1"/>
  <c r="AE167" i="1"/>
  <c r="AF54" i="1"/>
  <c r="AH54" i="1" s="1"/>
  <c r="AI54" i="1" s="1"/>
  <c r="AK54" i="1" s="1"/>
  <c r="AE172" i="1"/>
  <c r="AE181" i="1"/>
  <c r="G153" i="40" s="1"/>
  <c r="AE188" i="1"/>
  <c r="G160" i="40" s="1"/>
  <c r="AF45" i="1"/>
  <c r="AH45" i="1" s="1"/>
  <c r="AI45" i="1" s="1"/>
  <c r="AK45" i="1" s="1"/>
  <c r="AE164" i="1"/>
  <c r="AE155" i="1"/>
  <c r="AE146" i="1"/>
  <c r="AF43" i="1"/>
  <c r="AH43" i="1" s="1"/>
  <c r="AI43" i="1" s="1"/>
  <c r="AK43" i="1" s="1"/>
  <c r="AE144" i="1"/>
  <c r="AE153" i="1"/>
  <c r="AE162" i="1"/>
  <c r="AF46" i="1"/>
  <c r="AH46" i="1" s="1"/>
  <c r="AI46" i="1" s="1"/>
  <c r="AK46" i="1" s="1"/>
  <c r="AE156" i="1"/>
  <c r="AE147" i="1"/>
  <c r="AE165" i="1"/>
  <c r="AH115" i="1"/>
  <c r="H105" i="40"/>
  <c r="AH113" i="1"/>
  <c r="H104" i="40"/>
  <c r="AT84" i="1"/>
  <c r="AS134" i="1"/>
  <c r="AS122" i="1"/>
  <c r="AS131" i="1"/>
  <c r="AS125" i="1"/>
  <c r="AS127" i="1"/>
  <c r="AN118" i="1"/>
  <c r="AS130" i="1"/>
  <c r="AN119" i="1"/>
  <c r="AS128" i="1"/>
  <c r="AS123" i="1"/>
  <c r="AN134" i="1"/>
  <c r="AS126" i="1"/>
  <c r="AN132" i="1"/>
  <c r="AS120" i="1"/>
  <c r="AN122" i="1"/>
  <c r="AS129" i="1"/>
  <c r="AN127" i="1"/>
  <c r="AS133" i="1"/>
  <c r="AS118" i="1"/>
  <c r="AN130" i="1"/>
  <c r="AN128" i="1"/>
  <c r="AN123" i="1"/>
  <c r="AS124" i="1"/>
  <c r="AN126" i="1"/>
  <c r="AS132" i="1"/>
  <c r="AN131" i="1"/>
  <c r="AN129" i="1"/>
  <c r="AN125" i="1"/>
  <c r="AN135" i="1"/>
  <c r="AS121" i="1"/>
  <c r="AN124" i="1"/>
  <c r="AN120" i="1"/>
  <c r="AS135" i="1"/>
  <c r="AN133" i="1"/>
  <c r="AS119" i="1"/>
  <c r="AN121" i="1"/>
  <c r="G33" i="40"/>
  <c r="G37" i="40"/>
  <c r="G27" i="40"/>
  <c r="G13" i="40"/>
  <c r="G57" i="40"/>
  <c r="G11" i="40"/>
  <c r="G30" i="40"/>
  <c r="G53" i="40"/>
  <c r="G45" i="40"/>
  <c r="G35" i="40"/>
  <c r="G7" i="40"/>
  <c r="G38" i="40"/>
  <c r="G66" i="40"/>
  <c r="G59" i="40"/>
  <c r="G58" i="40"/>
  <c r="G23" i="40"/>
  <c r="G29" i="40"/>
  <c r="G60" i="40"/>
  <c r="G50" i="40"/>
  <c r="G4" i="40"/>
  <c r="G61" i="40"/>
  <c r="G21" i="40"/>
  <c r="G26" i="40"/>
  <c r="G55" i="40"/>
  <c r="G19" i="40"/>
  <c r="AE12" i="32"/>
  <c r="AF12" i="32" s="1"/>
  <c r="AH12" i="32" s="1"/>
  <c r="AI12" i="32" s="1"/>
  <c r="AY12" i="32" s="1"/>
  <c r="BJ12" i="32" s="1"/>
  <c r="G20" i="40"/>
  <c r="AE9" i="32"/>
  <c r="AF9" i="32" s="1"/>
  <c r="AH9" i="32" s="1"/>
  <c r="AI9" i="32" s="1"/>
  <c r="AK9" i="32" s="1"/>
  <c r="AT9" i="32" s="1"/>
  <c r="AV9" i="32" s="1"/>
  <c r="BL9" i="32" s="1"/>
  <c r="G101" i="40"/>
  <c r="G102" i="40"/>
  <c r="G103" i="40"/>
  <c r="G92" i="40"/>
  <c r="AE131" i="1"/>
  <c r="G80" i="40"/>
  <c r="AE119" i="1"/>
  <c r="AE122" i="1"/>
  <c r="G83" i="40"/>
  <c r="AE118" i="1"/>
  <c r="G79" i="40"/>
  <c r="AE132" i="1"/>
  <c r="G93" i="40"/>
  <c r="AD134" i="1"/>
  <c r="F95" i="40"/>
  <c r="AD126" i="1"/>
  <c r="F87" i="40"/>
  <c r="G96" i="40"/>
  <c r="AE135" i="1"/>
  <c r="G85" i="40"/>
  <c r="AE124" i="1"/>
  <c r="AD127" i="1"/>
  <c r="F88" i="40"/>
  <c r="AE120" i="1"/>
  <c r="G81" i="40"/>
  <c r="AE121" i="1"/>
  <c r="G82" i="40"/>
  <c r="F92" i="40"/>
  <c r="AD131" i="1"/>
  <c r="F79" i="40"/>
  <c r="AD118" i="1"/>
  <c r="F83" i="40"/>
  <c r="AD122" i="1"/>
  <c r="AD128" i="1"/>
  <c r="F89" i="40"/>
  <c r="G95" i="40"/>
  <c r="AE134" i="1"/>
  <c r="AD133" i="1"/>
  <c r="F94" i="40"/>
  <c r="G90" i="40"/>
  <c r="AE129" i="1"/>
  <c r="G84" i="40"/>
  <c r="AE123" i="1"/>
  <c r="AE127" i="1"/>
  <c r="G88" i="40"/>
  <c r="AE128" i="1"/>
  <c r="G89" i="40"/>
  <c r="F96" i="40"/>
  <c r="AD135" i="1"/>
  <c r="AE133" i="1"/>
  <c r="G94" i="40"/>
  <c r="AD123" i="1"/>
  <c r="F84" i="40"/>
  <c r="G86" i="40"/>
  <c r="AE125" i="1"/>
  <c r="G87" i="40"/>
  <c r="AE126" i="1"/>
  <c r="AD130" i="1"/>
  <c r="F91" i="40"/>
  <c r="F82" i="40"/>
  <c r="AD121" i="1"/>
  <c r="F93" i="40"/>
  <c r="AD132" i="1"/>
  <c r="AD125" i="1"/>
  <c r="F86" i="40"/>
  <c r="AD129" i="1"/>
  <c r="F90" i="40"/>
  <c r="F85" i="40"/>
  <c r="AD124" i="1"/>
  <c r="G91" i="40"/>
  <c r="AE130" i="1"/>
  <c r="F81" i="40"/>
  <c r="AD120" i="1"/>
  <c r="F80" i="40"/>
  <c r="AD119" i="1"/>
  <c r="G54" i="40"/>
  <c r="G47" i="40"/>
  <c r="AE14" i="32"/>
  <c r="AF14" i="32" s="1"/>
  <c r="AH14" i="32" s="1"/>
  <c r="AI14" i="32" s="1"/>
  <c r="AY14" i="32" s="1"/>
  <c r="BJ14" i="32" s="1"/>
  <c r="G78" i="40"/>
  <c r="G52" i="40"/>
  <c r="G49" i="40"/>
  <c r="AE11" i="32"/>
  <c r="AF11" i="32" s="1"/>
  <c r="AH11" i="32" s="1"/>
  <c r="AI11" i="32" s="1"/>
  <c r="AK11" i="32" s="1"/>
  <c r="AT11" i="32" s="1"/>
  <c r="AV11" i="32" s="1"/>
  <c r="BL11" i="32" s="1"/>
  <c r="G8" i="40"/>
  <c r="H23" i="40"/>
  <c r="G32" i="40"/>
  <c r="G16" i="40"/>
  <c r="H24" i="40"/>
  <c r="G46" i="40"/>
  <c r="G18" i="40"/>
  <c r="G62" i="40"/>
  <c r="G25" i="40"/>
  <c r="G34" i="40"/>
  <c r="G31" i="40"/>
  <c r="G56" i="40"/>
  <c r="G51" i="40"/>
  <c r="H21" i="40"/>
  <c r="G9" i="40"/>
  <c r="G28" i="40"/>
  <c r="G6" i="40"/>
  <c r="H26" i="40"/>
  <c r="G5" i="40"/>
  <c r="G15" i="40"/>
  <c r="G63" i="40"/>
  <c r="G17" i="40"/>
  <c r="H13" i="40"/>
  <c r="G39" i="40"/>
  <c r="G22" i="40"/>
  <c r="G43" i="40"/>
  <c r="G14" i="40"/>
  <c r="G65" i="40"/>
  <c r="H37" i="40"/>
  <c r="G44" i="40"/>
  <c r="AE10" i="32"/>
  <c r="AF10" i="32" s="1"/>
  <c r="AH10" i="32" s="1"/>
  <c r="AI10" i="32" s="1"/>
  <c r="AK10" i="32" s="1"/>
  <c r="AT10" i="32" s="1"/>
  <c r="AV10" i="32" s="1"/>
  <c r="BL10" i="32" s="1"/>
  <c r="G64" i="40"/>
  <c r="G10" i="40"/>
  <c r="G48" i="40"/>
  <c r="H22" i="40"/>
  <c r="H17" i="40"/>
  <c r="H14" i="40"/>
  <c r="H34" i="40"/>
  <c r="H30" i="40"/>
  <c r="H8" i="40"/>
  <c r="H4" i="40"/>
  <c r="H9" i="40"/>
  <c r="H38" i="40"/>
  <c r="H16" i="40"/>
  <c r="H18" i="40"/>
  <c r="H19" i="40"/>
  <c r="H32" i="40"/>
  <c r="H10" i="40"/>
  <c r="H20" i="40"/>
  <c r="AV22" i="1" l="1"/>
  <c r="O20" i="39" s="1"/>
  <c r="M20" i="39"/>
  <c r="AT13" i="1"/>
  <c r="D11" i="39"/>
  <c r="AV23" i="1"/>
  <c r="O21" i="39" s="1"/>
  <c r="M21" i="39"/>
  <c r="AV24" i="1"/>
  <c r="O22" i="39" s="1"/>
  <c r="M22" i="39"/>
  <c r="AV12" i="1"/>
  <c r="O10" i="39" s="1"/>
  <c r="M10" i="39"/>
  <c r="AV20" i="1"/>
  <c r="O18" i="39" s="1"/>
  <c r="M18" i="39"/>
  <c r="AV11" i="1"/>
  <c r="O9" i="39" s="1"/>
  <c r="M9" i="39"/>
  <c r="AV9" i="1"/>
  <c r="O7" i="39" s="1"/>
  <c r="M7" i="39"/>
  <c r="AT14" i="1"/>
  <c r="D12" i="39"/>
  <c r="H31" i="40"/>
  <c r="H11" i="40"/>
  <c r="D62" i="39"/>
  <c r="AT95" i="1"/>
  <c r="M91" i="39" s="1"/>
  <c r="D35" i="39"/>
  <c r="H62" i="40"/>
  <c r="AT87" i="1"/>
  <c r="AV87" i="1" s="1"/>
  <c r="O84" i="39" s="1"/>
  <c r="AT65" i="1"/>
  <c r="M66" i="39" s="1"/>
  <c r="H66" i="40"/>
  <c r="D102" i="39"/>
  <c r="H6" i="40"/>
  <c r="H51" i="40"/>
  <c r="AT97" i="1"/>
  <c r="M93" i="39" s="1"/>
  <c r="AF183" i="1"/>
  <c r="AT60" i="1"/>
  <c r="AV60" i="1" s="1"/>
  <c r="O61" i="39" s="1"/>
  <c r="AT8" i="1"/>
  <c r="H61" i="40"/>
  <c r="H35" i="40"/>
  <c r="AT100" i="1"/>
  <c r="M96" i="39" s="1"/>
  <c r="AT32" i="1"/>
  <c r="AV32" i="1" s="1"/>
  <c r="O30" i="39" s="1"/>
  <c r="AT17" i="1"/>
  <c r="M15" i="39" s="1"/>
  <c r="H29" i="40"/>
  <c r="H25" i="40"/>
  <c r="H63" i="40"/>
  <c r="AT89" i="1"/>
  <c r="M86" i="39" s="1"/>
  <c r="D63" i="39"/>
  <c r="H36" i="40"/>
  <c r="H15" i="40"/>
  <c r="AT93" i="1"/>
  <c r="M89" i="39" s="1"/>
  <c r="D29" i="39"/>
  <c r="AY13" i="32"/>
  <c r="BJ13" i="32" s="1"/>
  <c r="AT90" i="1"/>
  <c r="AV90" i="1" s="1"/>
  <c r="O87" i="39" s="1"/>
  <c r="AT82" i="1"/>
  <c r="AV82" i="1" s="1"/>
  <c r="O79" i="39" s="1"/>
  <c r="D51" i="39"/>
  <c r="AK13" i="32"/>
  <c r="AT13" i="32" s="1"/>
  <c r="AV13" i="32" s="1"/>
  <c r="BL13" i="32" s="1"/>
  <c r="O51" i="39"/>
  <c r="D103" i="39"/>
  <c r="AT108" i="1"/>
  <c r="M101" i="39" s="1"/>
  <c r="AT41" i="1"/>
  <c r="AV41" i="1" s="1"/>
  <c r="O39" i="39" s="1"/>
  <c r="AV102" i="1"/>
  <c r="O97" i="39" s="1"/>
  <c r="N97" i="39"/>
  <c r="AV28" i="1"/>
  <c r="O26" i="39" s="1"/>
  <c r="M103" i="39"/>
  <c r="AV110" i="1"/>
  <c r="O103" i="39" s="1"/>
  <c r="AF176" i="1"/>
  <c r="AH176" i="1" s="1"/>
  <c r="H65" i="40"/>
  <c r="H76" i="40"/>
  <c r="AT94" i="1"/>
  <c r="M90" i="39" s="1"/>
  <c r="AT98" i="1"/>
  <c r="M94" i="39" s="1"/>
  <c r="AT29" i="1"/>
  <c r="H39" i="40"/>
  <c r="H27" i="40"/>
  <c r="AT83" i="1"/>
  <c r="AV83" i="1" s="1"/>
  <c r="O80" i="39" s="1"/>
  <c r="AT64" i="1"/>
  <c r="AV64" i="1" s="1"/>
  <c r="O65" i="39" s="1"/>
  <c r="AT78" i="1"/>
  <c r="AV78" i="1" s="1"/>
  <c r="O76" i="39" s="1"/>
  <c r="AF185" i="1"/>
  <c r="H157" i="40" s="1"/>
  <c r="M51" i="39"/>
  <c r="AV62" i="1"/>
  <c r="O63" i="39" s="1"/>
  <c r="AT35" i="1"/>
  <c r="M33" i="39" s="1"/>
  <c r="AV6" i="1"/>
  <c r="O4" i="39" s="1"/>
  <c r="AT88" i="1"/>
  <c r="AV88" i="1" s="1"/>
  <c r="O85" i="39" s="1"/>
  <c r="AT91" i="1"/>
  <c r="AV91" i="1" s="1"/>
  <c r="O88" i="39" s="1"/>
  <c r="AV39" i="1"/>
  <c r="O37" i="39" s="1"/>
  <c r="M62" i="39"/>
  <c r="M29" i="39"/>
  <c r="J76" i="40"/>
  <c r="AV25" i="1"/>
  <c r="O23" i="39" s="1"/>
  <c r="AT52" i="1"/>
  <c r="M31" i="39"/>
  <c r="AV33" i="1"/>
  <c r="O31" i="39" s="1"/>
  <c r="AV109" i="1"/>
  <c r="O102" i="39" s="1"/>
  <c r="M102" i="39"/>
  <c r="D31" i="39"/>
  <c r="H28" i="40"/>
  <c r="H5" i="40"/>
  <c r="AT85" i="1"/>
  <c r="M82" i="39" s="1"/>
  <c r="AF149" i="1"/>
  <c r="AH149" i="1" s="1"/>
  <c r="M38" i="39"/>
  <c r="AV26" i="1"/>
  <c r="O24" i="39" s="1"/>
  <c r="M35" i="39"/>
  <c r="AV16" i="1"/>
  <c r="O14" i="39" s="1"/>
  <c r="H53" i="40"/>
  <c r="AT96" i="1"/>
  <c r="M92" i="39" s="1"/>
  <c r="AT86" i="1"/>
  <c r="M83" i="39" s="1"/>
  <c r="AT99" i="1"/>
  <c r="M95" i="39" s="1"/>
  <c r="AT7" i="1"/>
  <c r="M78" i="39"/>
  <c r="AF156" i="1"/>
  <c r="G125" i="40"/>
  <c r="AF164" i="1"/>
  <c r="G133" i="40"/>
  <c r="AF157" i="1"/>
  <c r="G126" i="40"/>
  <c r="AF143" i="1"/>
  <c r="G112" i="40"/>
  <c r="AF159" i="1"/>
  <c r="G128" i="40"/>
  <c r="AT59" i="1"/>
  <c r="M60" i="39" s="1"/>
  <c r="D60" i="39"/>
  <c r="AF145" i="1"/>
  <c r="G114" i="40"/>
  <c r="AF166" i="1"/>
  <c r="G135" i="40"/>
  <c r="AF179" i="1"/>
  <c r="G151" i="40"/>
  <c r="AF168" i="1"/>
  <c r="G137" i="40"/>
  <c r="AT58" i="1"/>
  <c r="AV58" i="1" s="1"/>
  <c r="O59" i="39" s="1"/>
  <c r="D59" i="39"/>
  <c r="AT44" i="1"/>
  <c r="M45" i="39" s="1"/>
  <c r="D45" i="39"/>
  <c r="AT55" i="1"/>
  <c r="AV55" i="1" s="1"/>
  <c r="O56" i="39" s="1"/>
  <c r="D56" i="39"/>
  <c r="AH169" i="1"/>
  <c r="H138" i="40"/>
  <c r="AF165" i="1"/>
  <c r="G134" i="40"/>
  <c r="AF162" i="1"/>
  <c r="G131" i="40"/>
  <c r="AF146" i="1"/>
  <c r="G115" i="40"/>
  <c r="AF188" i="1"/>
  <c r="H160" i="40" s="1"/>
  <c r="AF167" i="1"/>
  <c r="G136" i="40"/>
  <c r="AF148" i="1"/>
  <c r="G117" i="40"/>
  <c r="AF184" i="1"/>
  <c r="H156" i="40" s="1"/>
  <c r="AF152" i="1"/>
  <c r="G121" i="40"/>
  <c r="AF186" i="1"/>
  <c r="H158" i="40" s="1"/>
  <c r="AF190" i="1"/>
  <c r="H162" i="40" s="1"/>
  <c r="AF150" i="1"/>
  <c r="G119" i="40"/>
  <c r="AT49" i="1"/>
  <c r="AV49" i="1" s="1"/>
  <c r="D50" i="39"/>
  <c r="AF154" i="1"/>
  <c r="G123" i="40"/>
  <c r="AF182" i="1"/>
  <c r="H154" i="40" s="1"/>
  <c r="AF158" i="1"/>
  <c r="AT38" i="1"/>
  <c r="D36" i="39"/>
  <c r="AF144" i="1"/>
  <c r="G113" i="40"/>
  <c r="AF172" i="1"/>
  <c r="G144" i="40"/>
  <c r="AF175" i="1"/>
  <c r="G147" i="40"/>
  <c r="AF174" i="1"/>
  <c r="G146" i="40"/>
  <c r="AF189" i="1"/>
  <c r="H161" i="40" s="1"/>
  <c r="AT53" i="1"/>
  <c r="D54" i="39"/>
  <c r="AT46" i="1"/>
  <c r="AV46" i="1" s="1"/>
  <c r="D47" i="39"/>
  <c r="AT43" i="1"/>
  <c r="AV43" i="1" s="1"/>
  <c r="O44" i="39" s="1"/>
  <c r="D44" i="39"/>
  <c r="AT45" i="1"/>
  <c r="AV45" i="1" s="1"/>
  <c r="O46" i="39" s="1"/>
  <c r="D46" i="39"/>
  <c r="AT54" i="1"/>
  <c r="M55" i="39" s="1"/>
  <c r="D55" i="39"/>
  <c r="AF191" i="1"/>
  <c r="H163" i="40" s="1"/>
  <c r="AF161" i="1"/>
  <c r="G130" i="40"/>
  <c r="AT51" i="1"/>
  <c r="AV51" i="1" s="1"/>
  <c r="D52" i="39"/>
  <c r="H60" i="40"/>
  <c r="H45" i="40"/>
  <c r="H33" i="40"/>
  <c r="AF147" i="1"/>
  <c r="G116" i="40"/>
  <c r="AF153" i="1"/>
  <c r="G122" i="40"/>
  <c r="AF155" i="1"/>
  <c r="G124" i="40"/>
  <c r="AF181" i="1"/>
  <c r="H153" i="40" s="1"/>
  <c r="AT48" i="1"/>
  <c r="M49" i="39" s="1"/>
  <c r="D49" i="39"/>
  <c r="AT47" i="1"/>
  <c r="AV47" i="1" s="1"/>
  <c r="D48" i="39"/>
  <c r="AT57" i="1"/>
  <c r="M58" i="39" s="1"/>
  <c r="D58" i="39"/>
  <c r="AT42" i="1"/>
  <c r="M43" i="39" s="1"/>
  <c r="D43" i="39"/>
  <c r="AT63" i="1"/>
  <c r="M64" i="39" s="1"/>
  <c r="D64" i="39"/>
  <c r="AT56" i="1"/>
  <c r="AV56" i="1" s="1"/>
  <c r="O57" i="39" s="1"/>
  <c r="D57" i="39"/>
  <c r="AF170" i="1"/>
  <c r="G139" i="40"/>
  <c r="AF177" i="1"/>
  <c r="G149" i="40"/>
  <c r="AF163" i="1"/>
  <c r="G132" i="40"/>
  <c r="AF173" i="1"/>
  <c r="G145" i="40"/>
  <c r="AT27" i="1"/>
  <c r="M25" i="39" s="1"/>
  <c r="AT30" i="1"/>
  <c r="D28" i="39"/>
  <c r="AH178" i="1"/>
  <c r="H150" i="40"/>
  <c r="AV18" i="1"/>
  <c r="O16" i="39" s="1"/>
  <c r="AV21" i="1"/>
  <c r="O19" i="39" s="1"/>
  <c r="AV10" i="1"/>
  <c r="O8" i="39" s="1"/>
  <c r="AV15" i="1"/>
  <c r="O13" i="39" s="1"/>
  <c r="AV34" i="1"/>
  <c r="O32" i="39" s="1"/>
  <c r="M32" i="39"/>
  <c r="AV36" i="1"/>
  <c r="O34" i="39" s="1"/>
  <c r="M34" i="39"/>
  <c r="AV84" i="1"/>
  <c r="O81" i="39" s="1"/>
  <c r="M81" i="39"/>
  <c r="AV19" i="1"/>
  <c r="O17" i="39" s="1"/>
  <c r="H59" i="40"/>
  <c r="H56" i="40"/>
  <c r="H48" i="40"/>
  <c r="H52" i="40"/>
  <c r="H49" i="40"/>
  <c r="H43" i="40"/>
  <c r="H58" i="40"/>
  <c r="H57" i="40"/>
  <c r="H44" i="40"/>
  <c r="H64" i="40"/>
  <c r="H50" i="40"/>
  <c r="H46" i="40"/>
  <c r="H55" i="40"/>
  <c r="H47" i="40"/>
  <c r="AI115" i="1"/>
  <c r="J105" i="40"/>
  <c r="AI116" i="1"/>
  <c r="J106" i="40"/>
  <c r="AI113" i="1"/>
  <c r="J104" i="40"/>
  <c r="BB9" i="32"/>
  <c r="BK9" i="32" s="1"/>
  <c r="AY9" i="32"/>
  <c r="BJ9" i="32" s="1"/>
  <c r="AK12" i="32"/>
  <c r="AT12" i="32" s="1"/>
  <c r="AV12" i="32" s="1"/>
  <c r="BL12" i="32" s="1"/>
  <c r="BB15" i="32"/>
  <c r="BK15" i="32" s="1"/>
  <c r="BB12" i="32"/>
  <c r="BK12" i="32" s="1"/>
  <c r="AY15" i="32"/>
  <c r="BJ15" i="32" s="1"/>
  <c r="AY11" i="32"/>
  <c r="BJ11" i="32" s="1"/>
  <c r="BB11" i="32"/>
  <c r="BK11" i="32" s="1"/>
  <c r="AK14" i="32"/>
  <c r="AT14" i="32" s="1"/>
  <c r="AV14" i="32" s="1"/>
  <c r="BL14" i="32" s="1"/>
  <c r="BB14" i="32"/>
  <c r="BK14" i="32" s="1"/>
  <c r="H7" i="40"/>
  <c r="H102" i="40"/>
  <c r="H103" i="40"/>
  <c r="H101" i="40"/>
  <c r="H54" i="40"/>
  <c r="AH121" i="1"/>
  <c r="AI121" i="1" s="1"/>
  <c r="AK121" i="1" s="1"/>
  <c r="AT121" i="1" s="1"/>
  <c r="BK85" i="1" s="1"/>
  <c r="J82" i="40"/>
  <c r="AF119" i="1"/>
  <c r="H80" i="40"/>
  <c r="AH130" i="1"/>
  <c r="AI130" i="1" s="1"/>
  <c r="AK130" i="1" s="1"/>
  <c r="AT130" i="1" s="1"/>
  <c r="J91" i="40"/>
  <c r="H84" i="40"/>
  <c r="AF123" i="1"/>
  <c r="J87" i="40"/>
  <c r="AH126" i="1"/>
  <c r="AI126" i="1" s="1"/>
  <c r="AK126" i="1" s="1"/>
  <c r="AT126" i="1" s="1"/>
  <c r="BK90" i="1" s="1"/>
  <c r="AH129" i="1"/>
  <c r="AI129" i="1" s="1"/>
  <c r="AK129" i="1" s="1"/>
  <c r="AT129" i="1" s="1"/>
  <c r="J90" i="40"/>
  <c r="AF130" i="1"/>
  <c r="H91" i="40"/>
  <c r="H94" i="40"/>
  <c r="AF133" i="1"/>
  <c r="AF128" i="1"/>
  <c r="H89" i="40"/>
  <c r="AH127" i="1"/>
  <c r="AI127" i="1" s="1"/>
  <c r="AK127" i="1" s="1"/>
  <c r="AT127" i="1" s="1"/>
  <c r="BK91" i="1" s="1"/>
  <c r="J88" i="40"/>
  <c r="H87" i="40"/>
  <c r="AF126" i="1"/>
  <c r="AF132" i="1"/>
  <c r="H93" i="40"/>
  <c r="H96" i="40"/>
  <c r="AF135" i="1"/>
  <c r="AF118" i="1"/>
  <c r="H79" i="40"/>
  <c r="AF131" i="1"/>
  <c r="H92" i="40"/>
  <c r="AH124" i="1"/>
  <c r="AI124" i="1" s="1"/>
  <c r="AK124" i="1" s="1"/>
  <c r="AT124" i="1" s="1"/>
  <c r="BK88" i="1" s="1"/>
  <c r="J85" i="40"/>
  <c r="AH120" i="1"/>
  <c r="AI120" i="1" s="1"/>
  <c r="AK120" i="1" s="1"/>
  <c r="AT120" i="1" s="1"/>
  <c r="BK84" i="1" s="1"/>
  <c r="J81" i="40"/>
  <c r="AF121" i="1"/>
  <c r="H82" i="40"/>
  <c r="AH128" i="1"/>
  <c r="AI128" i="1" s="1"/>
  <c r="AK128" i="1" s="1"/>
  <c r="AT128" i="1" s="1"/>
  <c r="J89" i="40"/>
  <c r="AF120" i="1"/>
  <c r="H81" i="40"/>
  <c r="H85" i="40"/>
  <c r="AF124" i="1"/>
  <c r="J86" i="40"/>
  <c r="AH125" i="1"/>
  <c r="AI125" i="1" s="1"/>
  <c r="AK125" i="1" s="1"/>
  <c r="AT125" i="1" s="1"/>
  <c r="BK89" i="1" s="1"/>
  <c r="AF129" i="1"/>
  <c r="H90" i="40"/>
  <c r="J83" i="40"/>
  <c r="AH122" i="1"/>
  <c r="AI122" i="1" s="1"/>
  <c r="AK122" i="1" s="1"/>
  <c r="AT122" i="1" s="1"/>
  <c r="BK86" i="1" s="1"/>
  <c r="J95" i="40"/>
  <c r="AH134" i="1"/>
  <c r="AI134" i="1" s="1"/>
  <c r="AK134" i="1" s="1"/>
  <c r="AT134" i="1" s="1"/>
  <c r="H86" i="40"/>
  <c r="AF125" i="1"/>
  <c r="H83" i="40"/>
  <c r="AF122" i="1"/>
  <c r="AH118" i="1"/>
  <c r="AI118" i="1" s="1"/>
  <c r="AK118" i="1" s="1"/>
  <c r="AT118" i="1" s="1"/>
  <c r="BK82" i="1" s="1"/>
  <c r="J79" i="40"/>
  <c r="AF127" i="1"/>
  <c r="H88" i="40"/>
  <c r="H95" i="40"/>
  <c r="AF134" i="1"/>
  <c r="H78" i="40"/>
  <c r="K76" i="40"/>
  <c r="H12" i="40"/>
  <c r="J51" i="40"/>
  <c r="J53" i="40"/>
  <c r="J61" i="40"/>
  <c r="J55" i="40"/>
  <c r="J37" i="40"/>
  <c r="J48" i="40"/>
  <c r="AY10" i="32"/>
  <c r="BJ10" i="32" s="1"/>
  <c r="BB10" i="32"/>
  <c r="BK10" i="32" s="1"/>
  <c r="J20" i="40"/>
  <c r="J57" i="40"/>
  <c r="J43" i="40"/>
  <c r="J7" i="40"/>
  <c r="J25" i="40"/>
  <c r="J19" i="40"/>
  <c r="J18" i="40"/>
  <c r="J16" i="40"/>
  <c r="J39" i="40"/>
  <c r="J54" i="40"/>
  <c r="J5" i="40"/>
  <c r="J12" i="40"/>
  <c r="J4" i="40"/>
  <c r="J64" i="40"/>
  <c r="J60" i="40"/>
  <c r="J8" i="40"/>
  <c r="J30" i="40"/>
  <c r="J50" i="40"/>
  <c r="J15" i="40"/>
  <c r="J47" i="40"/>
  <c r="J23" i="40"/>
  <c r="J46" i="40"/>
  <c r="J6" i="40"/>
  <c r="J10" i="40"/>
  <c r="J32" i="40"/>
  <c r="J29" i="40"/>
  <c r="J36" i="40"/>
  <c r="J28" i="40"/>
  <c r="J44" i="40"/>
  <c r="J38" i="40"/>
  <c r="J49" i="40"/>
  <c r="J31" i="40"/>
  <c r="J9" i="40"/>
  <c r="J45" i="40"/>
  <c r="J62" i="40"/>
  <c r="J34" i="40"/>
  <c r="J14" i="40"/>
  <c r="J17" i="40"/>
  <c r="J22" i="40"/>
  <c r="AV13" i="1" l="1"/>
  <c r="O11" i="39" s="1"/>
  <c r="M11" i="39"/>
  <c r="AV8" i="1"/>
  <c r="O6" i="39" s="1"/>
  <c r="M6" i="39"/>
  <c r="AV7" i="1"/>
  <c r="O5" i="39" s="1"/>
  <c r="M5" i="39"/>
  <c r="AV29" i="1"/>
  <c r="O27" i="39" s="1"/>
  <c r="M27" i="39"/>
  <c r="AV14" i="1"/>
  <c r="O12" i="39" s="1"/>
  <c r="M12" i="39"/>
  <c r="AH183" i="1"/>
  <c r="J155" i="40" s="1"/>
  <c r="H155" i="40"/>
  <c r="M84" i="39"/>
  <c r="M87" i="39"/>
  <c r="M30" i="39"/>
  <c r="AV65" i="1"/>
  <c r="O66" i="39" s="1"/>
  <c r="M65" i="39"/>
  <c r="M61" i="39"/>
  <c r="M79" i="39"/>
  <c r="M39" i="39"/>
  <c r="AV42" i="1"/>
  <c r="O43" i="39" s="1"/>
  <c r="AV17" i="1"/>
  <c r="O15" i="39" s="1"/>
  <c r="AV89" i="1"/>
  <c r="O86" i="39" s="1"/>
  <c r="H148" i="40"/>
  <c r="AH185" i="1"/>
  <c r="O50" i="39"/>
  <c r="O48" i="39"/>
  <c r="O52" i="39"/>
  <c r="O47" i="39"/>
  <c r="AV108" i="1"/>
  <c r="O101" i="39" s="1"/>
  <c r="M48" i="39"/>
  <c r="M76" i="39"/>
  <c r="M80" i="39"/>
  <c r="AV35" i="1"/>
  <c r="O33" i="39" s="1"/>
  <c r="AV85" i="1"/>
  <c r="O82" i="39" s="1"/>
  <c r="M56" i="39"/>
  <c r="M44" i="39"/>
  <c r="M88" i="39"/>
  <c r="M85" i="39"/>
  <c r="AV86" i="1"/>
  <c r="O83" i="39" s="1"/>
  <c r="AV54" i="1"/>
  <c r="O55" i="39" s="1"/>
  <c r="M59" i="39"/>
  <c r="M47" i="39"/>
  <c r="AV52" i="1"/>
  <c r="M53" i="39"/>
  <c r="AV57" i="1"/>
  <c r="O58" i="39" s="1"/>
  <c r="AV59" i="1"/>
  <c r="O60" i="39" s="1"/>
  <c r="AV63" i="1"/>
  <c r="O64" i="39" s="1"/>
  <c r="M52" i="39"/>
  <c r="AV48" i="1"/>
  <c r="H118" i="40"/>
  <c r="AV44" i="1"/>
  <c r="O45" i="39" s="1"/>
  <c r="M46" i="39"/>
  <c r="AV53" i="1"/>
  <c r="M54" i="39"/>
  <c r="AH189" i="1"/>
  <c r="J161" i="40" s="1"/>
  <c r="AH144" i="1"/>
  <c r="H113" i="40"/>
  <c r="AH182" i="1"/>
  <c r="J154" i="40" s="1"/>
  <c r="AH150" i="1"/>
  <c r="H119" i="40"/>
  <c r="AH186" i="1"/>
  <c r="J158" i="40" s="1"/>
  <c r="AH184" i="1"/>
  <c r="J156" i="40" s="1"/>
  <c r="AH167" i="1"/>
  <c r="H136" i="40"/>
  <c r="AH146" i="1"/>
  <c r="H115" i="40"/>
  <c r="AH165" i="1"/>
  <c r="H134" i="40"/>
  <c r="AI178" i="1"/>
  <c r="J150" i="40"/>
  <c r="AV27" i="1"/>
  <c r="O25" i="39" s="1"/>
  <c r="AH163" i="1"/>
  <c r="H132" i="40"/>
  <c r="AH177" i="1"/>
  <c r="H149" i="40"/>
  <c r="AH181" i="1"/>
  <c r="J153" i="40" s="1"/>
  <c r="AH153" i="1"/>
  <c r="H122" i="40"/>
  <c r="AH179" i="1"/>
  <c r="H151" i="40"/>
  <c r="AH145" i="1"/>
  <c r="H114" i="40"/>
  <c r="AH159" i="1"/>
  <c r="H128" i="40"/>
  <c r="AH143" i="1"/>
  <c r="H112" i="40"/>
  <c r="AH164" i="1"/>
  <c r="H133" i="40"/>
  <c r="M57" i="39"/>
  <c r="M50" i="39"/>
  <c r="AH161" i="1"/>
  <c r="H130" i="40"/>
  <c r="AI149" i="1"/>
  <c r="J118" i="40"/>
  <c r="AH174" i="1"/>
  <c r="H146" i="40"/>
  <c r="AH172" i="1"/>
  <c r="H144" i="40"/>
  <c r="M36" i="39"/>
  <c r="AV38" i="1"/>
  <c r="O36" i="39" s="1"/>
  <c r="AH158" i="1"/>
  <c r="H127" i="40"/>
  <c r="AH154" i="1"/>
  <c r="H123" i="40"/>
  <c r="AH190" i="1"/>
  <c r="J162" i="40" s="1"/>
  <c r="AH152" i="1"/>
  <c r="H121" i="40"/>
  <c r="AH148" i="1"/>
  <c r="H117" i="40"/>
  <c r="AH188" i="1"/>
  <c r="J160" i="40" s="1"/>
  <c r="AH162" i="1"/>
  <c r="H131" i="40"/>
  <c r="AH191" i="1"/>
  <c r="J163" i="40" s="1"/>
  <c r="AH175" i="1"/>
  <c r="H147" i="40"/>
  <c r="AV30" i="1"/>
  <c r="O28" i="39" s="1"/>
  <c r="M28" i="39"/>
  <c r="AH173" i="1"/>
  <c r="H145" i="40"/>
  <c r="AH170" i="1"/>
  <c r="H139" i="40"/>
  <c r="AH155" i="1"/>
  <c r="H124" i="40"/>
  <c r="AH147" i="1"/>
  <c r="H116" i="40"/>
  <c r="AI169" i="1"/>
  <c r="J138" i="40"/>
  <c r="AH168" i="1"/>
  <c r="H137" i="40"/>
  <c r="AH166" i="1"/>
  <c r="H135" i="40"/>
  <c r="AI176" i="1"/>
  <c r="J148" i="40"/>
  <c r="AH157" i="1"/>
  <c r="H126" i="40"/>
  <c r="AH156" i="1"/>
  <c r="H125" i="40"/>
  <c r="AU93" i="1"/>
  <c r="BK93" i="1"/>
  <c r="AU95" i="1"/>
  <c r="BK95" i="1"/>
  <c r="AU94" i="1"/>
  <c r="BK94" i="1"/>
  <c r="AU99" i="1"/>
  <c r="BK99" i="1"/>
  <c r="AK115" i="1"/>
  <c r="K105" i="40"/>
  <c r="AK116" i="1"/>
  <c r="K106" i="40"/>
  <c r="AK113" i="1"/>
  <c r="AT113" i="1" s="1"/>
  <c r="K104" i="40"/>
  <c r="J52" i="40"/>
  <c r="J103" i="40"/>
  <c r="J101" i="40"/>
  <c r="J102" i="40"/>
  <c r="K81" i="40"/>
  <c r="K79" i="40"/>
  <c r="AH132" i="1"/>
  <c r="AI132" i="1" s="1"/>
  <c r="AK132" i="1" s="1"/>
  <c r="AT132" i="1" s="1"/>
  <c r="J93" i="40"/>
  <c r="AV134" i="1"/>
  <c r="K89" i="40"/>
  <c r="AV124" i="1"/>
  <c r="AH135" i="1"/>
  <c r="AI135" i="1" s="1"/>
  <c r="AK135" i="1" s="1"/>
  <c r="AT135" i="1" s="1"/>
  <c r="J96" i="40"/>
  <c r="K90" i="40"/>
  <c r="AV130" i="1"/>
  <c r="K83" i="40"/>
  <c r="AV125" i="1"/>
  <c r="AV120" i="1"/>
  <c r="K85" i="40"/>
  <c r="AH131" i="1"/>
  <c r="AI131" i="1" s="1"/>
  <c r="AK131" i="1" s="1"/>
  <c r="AT131" i="1" s="1"/>
  <c r="J92" i="40"/>
  <c r="AH123" i="1"/>
  <c r="AI123" i="1" s="1"/>
  <c r="AK123" i="1" s="1"/>
  <c r="AT123" i="1" s="1"/>
  <c r="BK87" i="1" s="1"/>
  <c r="J84" i="40"/>
  <c r="J80" i="40"/>
  <c r="AH119" i="1"/>
  <c r="AI119" i="1" s="1"/>
  <c r="AK119" i="1" s="1"/>
  <c r="AT119" i="1" s="1"/>
  <c r="BK83" i="1" s="1"/>
  <c r="AV126" i="1"/>
  <c r="K91" i="40"/>
  <c r="AH133" i="1"/>
  <c r="AI133" i="1" s="1"/>
  <c r="AK133" i="1" s="1"/>
  <c r="AT133" i="1" s="1"/>
  <c r="J94" i="40"/>
  <c r="AV121" i="1"/>
  <c r="K95" i="40"/>
  <c r="AV127" i="1"/>
  <c r="AV118" i="1"/>
  <c r="AV122" i="1"/>
  <c r="K86" i="40"/>
  <c r="AV128" i="1"/>
  <c r="K88" i="40"/>
  <c r="AV129" i="1"/>
  <c r="K87" i="40"/>
  <c r="K82" i="40"/>
  <c r="J78" i="40"/>
  <c r="J63" i="40"/>
  <c r="J24" i="40"/>
  <c r="J59" i="40"/>
  <c r="K61" i="40"/>
  <c r="J35" i="40"/>
  <c r="J56" i="40"/>
  <c r="J58" i="40"/>
  <c r="J11" i="40"/>
  <c r="J21" i="40"/>
  <c r="J26" i="40"/>
  <c r="J13" i="40"/>
  <c r="K37" i="40"/>
  <c r="J66" i="40"/>
  <c r="J27" i="40"/>
  <c r="J33" i="40"/>
  <c r="K55" i="40"/>
  <c r="J65" i="40"/>
  <c r="K27" i="40"/>
  <c r="K14" i="40"/>
  <c r="K9" i="40"/>
  <c r="K23" i="40"/>
  <c r="K60" i="40"/>
  <c r="K4" i="40"/>
  <c r="K39" i="40"/>
  <c r="K18" i="40"/>
  <c r="K25" i="40"/>
  <c r="K57" i="40"/>
  <c r="K34" i="40"/>
  <c r="K31" i="40"/>
  <c r="K36" i="40"/>
  <c r="K62" i="40"/>
  <c r="K38" i="40"/>
  <c r="K29" i="40"/>
  <c r="K13" i="40"/>
  <c r="K6" i="40"/>
  <c r="K15" i="40"/>
  <c r="K30" i="40"/>
  <c r="K5" i="40"/>
  <c r="K19" i="40"/>
  <c r="K7" i="40"/>
  <c r="K56" i="40"/>
  <c r="K66" i="40"/>
  <c r="K17" i="40"/>
  <c r="K63" i="40"/>
  <c r="K49" i="40"/>
  <c r="K44" i="40"/>
  <c r="K28" i="40"/>
  <c r="K65" i="40"/>
  <c r="K58" i="40"/>
  <c r="K26" i="40"/>
  <c r="K21" i="40"/>
  <c r="K45" i="40"/>
  <c r="K32" i="40"/>
  <c r="K50" i="40"/>
  <c r="K22" i="40"/>
  <c r="K52" i="40"/>
  <c r="K10" i="40"/>
  <c r="K11" i="40"/>
  <c r="K46" i="40"/>
  <c r="K47" i="40"/>
  <c r="K8" i="40"/>
  <c r="K64" i="40"/>
  <c r="K12" i="40"/>
  <c r="K54" i="40"/>
  <c r="K24" i="40"/>
  <c r="K16" i="40"/>
  <c r="K59" i="40"/>
  <c r="K35" i="40"/>
  <c r="K33" i="40"/>
  <c r="K43" i="40"/>
  <c r="K20" i="40"/>
  <c r="AI183" i="1" l="1"/>
  <c r="K155" i="40" s="1"/>
  <c r="AI185" i="1"/>
  <c r="K157" i="40" s="1"/>
  <c r="J157" i="40"/>
  <c r="O54" i="39"/>
  <c r="O49" i="39"/>
  <c r="O53" i="39"/>
  <c r="AV113" i="1"/>
  <c r="O104" i="39" s="1"/>
  <c r="D104" i="39"/>
  <c r="AI166" i="1"/>
  <c r="J135" i="40"/>
  <c r="AK169" i="1"/>
  <c r="K138" i="40"/>
  <c r="AI191" i="1"/>
  <c r="K163" i="40" s="1"/>
  <c r="AI188" i="1"/>
  <c r="K160" i="40" s="1"/>
  <c r="AI158" i="1"/>
  <c r="J127" i="40"/>
  <c r="AI172" i="1"/>
  <c r="J144" i="40"/>
  <c r="AK149" i="1"/>
  <c r="K118" i="40"/>
  <c r="AI161" i="1"/>
  <c r="J130" i="40"/>
  <c r="AI164" i="1"/>
  <c r="J133" i="40"/>
  <c r="AI159" i="1"/>
  <c r="J128" i="40"/>
  <c r="AI179" i="1"/>
  <c r="J151" i="40"/>
  <c r="AI153" i="1"/>
  <c r="J122" i="40"/>
  <c r="AI177" i="1"/>
  <c r="J149" i="40"/>
  <c r="AI165" i="1"/>
  <c r="J134" i="40"/>
  <c r="AI167" i="1"/>
  <c r="J136" i="40"/>
  <c r="AI186" i="1"/>
  <c r="K158" i="40" s="1"/>
  <c r="AI182" i="1"/>
  <c r="K154" i="40" s="1"/>
  <c r="AI189" i="1"/>
  <c r="K161" i="40" s="1"/>
  <c r="AT115" i="1"/>
  <c r="M105" i="39" s="1"/>
  <c r="D105" i="39"/>
  <c r="AI157" i="1"/>
  <c r="J126" i="40"/>
  <c r="AI155" i="1"/>
  <c r="J124" i="40"/>
  <c r="AI152" i="1"/>
  <c r="J121" i="40"/>
  <c r="AT116" i="1"/>
  <c r="AV116" i="1" s="1"/>
  <c r="O106" i="39" s="1"/>
  <c r="D106" i="39"/>
  <c r="AI156" i="1"/>
  <c r="J125" i="40"/>
  <c r="AK176" i="1"/>
  <c r="K148" i="40"/>
  <c r="AI168" i="1"/>
  <c r="J137" i="40"/>
  <c r="AI147" i="1"/>
  <c r="J116" i="40"/>
  <c r="AI170" i="1"/>
  <c r="J139" i="40"/>
  <c r="AI173" i="1"/>
  <c r="J145" i="40"/>
  <c r="AI175" i="1"/>
  <c r="J147" i="40"/>
  <c r="AI162" i="1"/>
  <c r="J131" i="40"/>
  <c r="AI148" i="1"/>
  <c r="J117" i="40"/>
  <c r="AI190" i="1"/>
  <c r="K162" i="40" s="1"/>
  <c r="AI154" i="1"/>
  <c r="J123" i="40"/>
  <c r="AI174" i="1"/>
  <c r="J146" i="40"/>
  <c r="AK183" i="1"/>
  <c r="AI143" i="1"/>
  <c r="J112" i="40"/>
  <c r="AI145" i="1"/>
  <c r="J114" i="40"/>
  <c r="AK185" i="1"/>
  <c r="AI181" i="1"/>
  <c r="K153" i="40" s="1"/>
  <c r="AI163" i="1"/>
  <c r="J132" i="40"/>
  <c r="AK178" i="1"/>
  <c r="K150" i="40"/>
  <c r="AI146" i="1"/>
  <c r="J115" i="40"/>
  <c r="AI184" i="1"/>
  <c r="K156" i="40" s="1"/>
  <c r="AI150" i="1"/>
  <c r="J119" i="40"/>
  <c r="AI144" i="1"/>
  <c r="J113" i="40"/>
  <c r="AV95" i="1"/>
  <c r="O91" i="39" s="1"/>
  <c r="N91" i="39"/>
  <c r="AV99" i="1"/>
  <c r="O95" i="39" s="1"/>
  <c r="N95" i="39"/>
  <c r="AV94" i="1"/>
  <c r="O90" i="39" s="1"/>
  <c r="N90" i="39"/>
  <c r="AV93" i="1"/>
  <c r="O89" i="39" s="1"/>
  <c r="N89" i="39"/>
  <c r="AU98" i="1"/>
  <c r="BK98" i="1"/>
  <c r="AU96" i="1"/>
  <c r="BK96" i="1"/>
  <c r="AU100" i="1"/>
  <c r="BK100" i="1"/>
  <c r="AU97" i="1"/>
  <c r="BK97" i="1"/>
  <c r="K101" i="40"/>
  <c r="K102" i="40"/>
  <c r="K103" i="40"/>
  <c r="K94" i="40"/>
  <c r="AV131" i="1"/>
  <c r="AV135" i="1"/>
  <c r="AV119" i="1"/>
  <c r="AV123" i="1"/>
  <c r="K92" i="40"/>
  <c r="K96" i="40"/>
  <c r="K84" i="40"/>
  <c r="AV132" i="1"/>
  <c r="AV133" i="1"/>
  <c r="K80" i="40"/>
  <c r="K93" i="40"/>
  <c r="K78" i="40"/>
  <c r="K53" i="40"/>
  <c r="K51" i="40"/>
  <c r="K48" i="40"/>
  <c r="AV115" i="1" l="1"/>
  <c r="O105" i="39" s="1"/>
  <c r="M104" i="39"/>
  <c r="AK150" i="1"/>
  <c r="K119" i="40"/>
  <c r="AK163" i="1"/>
  <c r="K132" i="40"/>
  <c r="AT185" i="1"/>
  <c r="D158" i="39"/>
  <c r="AK174" i="1"/>
  <c r="K146" i="40"/>
  <c r="AK190" i="1"/>
  <c r="AK162" i="1"/>
  <c r="K131" i="40"/>
  <c r="AK147" i="1"/>
  <c r="K116" i="40"/>
  <c r="AT176" i="1"/>
  <c r="D149" i="39"/>
  <c r="AK155" i="1"/>
  <c r="K124" i="40"/>
  <c r="AK182" i="1"/>
  <c r="AK167" i="1"/>
  <c r="K136" i="40"/>
  <c r="AK177" i="1"/>
  <c r="K149" i="40"/>
  <c r="AK179" i="1"/>
  <c r="K151" i="40"/>
  <c r="AK164" i="1"/>
  <c r="K133" i="40"/>
  <c r="D119" i="39"/>
  <c r="AT149" i="1"/>
  <c r="AK158" i="1"/>
  <c r="K127" i="40"/>
  <c r="AK188" i="1"/>
  <c r="AK166" i="1"/>
  <c r="K135" i="40"/>
  <c r="M106" i="39"/>
  <c r="AK146" i="1"/>
  <c r="K115" i="40"/>
  <c r="AK143" i="1"/>
  <c r="K112" i="40"/>
  <c r="AK173" i="1"/>
  <c r="K145" i="40"/>
  <c r="AK144" i="1"/>
  <c r="K113" i="40"/>
  <c r="AK184" i="1"/>
  <c r="D151" i="39"/>
  <c r="AT178" i="1"/>
  <c r="AK181" i="1"/>
  <c r="AK145" i="1"/>
  <c r="K114" i="40"/>
  <c r="AT183" i="1"/>
  <c r="D156" i="39"/>
  <c r="AK154" i="1"/>
  <c r="K123" i="40"/>
  <c r="AK148" i="1"/>
  <c r="K117" i="40"/>
  <c r="AK175" i="1"/>
  <c r="K147" i="40"/>
  <c r="AK170" i="1"/>
  <c r="K139" i="40"/>
  <c r="AK168" i="1"/>
  <c r="K137" i="40"/>
  <c r="AK156" i="1"/>
  <c r="K125" i="40"/>
  <c r="AK152" i="1"/>
  <c r="K121" i="40"/>
  <c r="AK157" i="1"/>
  <c r="K126" i="40"/>
  <c r="AK189" i="1"/>
  <c r="AK186" i="1"/>
  <c r="AK165" i="1"/>
  <c r="K134" i="40"/>
  <c r="AK153" i="1"/>
  <c r="K122" i="40"/>
  <c r="AK159" i="1"/>
  <c r="K128" i="40"/>
  <c r="AK161" i="1"/>
  <c r="K130" i="40"/>
  <c r="AK172" i="1"/>
  <c r="K144" i="40"/>
  <c r="AK191" i="1"/>
  <c r="AT169" i="1"/>
  <c r="D139" i="39"/>
  <c r="AV100" i="1"/>
  <c r="O96" i="39" s="1"/>
  <c r="N96" i="39"/>
  <c r="AV98" i="1"/>
  <c r="O94" i="39" s="1"/>
  <c r="N94" i="39"/>
  <c r="AV97" i="1"/>
  <c r="O93" i="39" s="1"/>
  <c r="N93" i="39"/>
  <c r="AV96" i="1"/>
  <c r="O92" i="39" s="1"/>
  <c r="N92" i="39"/>
  <c r="AV169" i="1" l="1"/>
  <c r="O139" i="39" s="1"/>
  <c r="M139" i="39"/>
  <c r="AT161" i="1"/>
  <c r="D131" i="39"/>
  <c r="AT153" i="1"/>
  <c r="D123" i="39"/>
  <c r="AT186" i="1"/>
  <c r="D159" i="39"/>
  <c r="AT157" i="1"/>
  <c r="D127" i="39"/>
  <c r="AT156" i="1"/>
  <c r="D126" i="39"/>
  <c r="AT170" i="1"/>
  <c r="D140" i="39"/>
  <c r="AT148" i="1"/>
  <c r="D118" i="39"/>
  <c r="AV183" i="1"/>
  <c r="O156" i="39" s="1"/>
  <c r="M156" i="39"/>
  <c r="AT181" i="1"/>
  <c r="D154" i="39"/>
  <c r="AT184" i="1"/>
  <c r="D157" i="39"/>
  <c r="AT173" i="1"/>
  <c r="D146" i="39"/>
  <c r="AT146" i="1"/>
  <c r="D116" i="39"/>
  <c r="AV178" i="1"/>
  <c r="O151" i="39" s="1"/>
  <c r="M151" i="39"/>
  <c r="AT158" i="1"/>
  <c r="D128" i="39"/>
  <c r="AT164" i="1"/>
  <c r="D134" i="39"/>
  <c r="AT177" i="1"/>
  <c r="D150" i="39"/>
  <c r="AT182" i="1"/>
  <c r="D155" i="39"/>
  <c r="AV176" i="1"/>
  <c r="O149" i="39" s="1"/>
  <c r="M149" i="39"/>
  <c r="AT162" i="1"/>
  <c r="D132" i="39"/>
  <c r="AT174" i="1"/>
  <c r="D147" i="39"/>
  <c r="AT163" i="1"/>
  <c r="D133" i="39"/>
  <c r="AT191" i="1"/>
  <c r="D164" i="39"/>
  <c r="AT172" i="1"/>
  <c r="D145" i="39"/>
  <c r="AT159" i="1"/>
  <c r="D129" i="39"/>
  <c r="AT165" i="1"/>
  <c r="D135" i="39"/>
  <c r="AT189" i="1"/>
  <c r="D162" i="39"/>
  <c r="AT152" i="1"/>
  <c r="D122" i="39"/>
  <c r="AT168" i="1"/>
  <c r="D138" i="39"/>
  <c r="AT175" i="1"/>
  <c r="D148" i="39"/>
  <c r="AT154" i="1"/>
  <c r="D124" i="39"/>
  <c r="AT145" i="1"/>
  <c r="D115" i="39"/>
  <c r="AT144" i="1"/>
  <c r="D114" i="39"/>
  <c r="AT143" i="1"/>
  <c r="D113" i="39"/>
  <c r="M119" i="39"/>
  <c r="AV149" i="1"/>
  <c r="O119" i="39" s="1"/>
  <c r="AT166" i="1"/>
  <c r="D136" i="39"/>
  <c r="AT188" i="1"/>
  <c r="D161" i="39"/>
  <c r="AT179" i="1"/>
  <c r="D152" i="39"/>
  <c r="AT167" i="1"/>
  <c r="D137" i="39"/>
  <c r="AT155" i="1"/>
  <c r="D125" i="39"/>
  <c r="AT147" i="1"/>
  <c r="D117" i="39"/>
  <c r="AT190" i="1"/>
  <c r="D163" i="39"/>
  <c r="AV185" i="1"/>
  <c r="O158" i="39" s="1"/>
  <c r="M158" i="39"/>
  <c r="AT150" i="1"/>
  <c r="D120" i="39"/>
  <c r="M117" i="39" l="1"/>
  <c r="AV147" i="1"/>
  <c r="O117" i="39" s="1"/>
  <c r="AV188" i="1"/>
  <c r="O161" i="39" s="1"/>
  <c r="M161" i="39"/>
  <c r="M114" i="39"/>
  <c r="AV144" i="1"/>
  <c r="O114" i="39" s="1"/>
  <c r="AV154" i="1"/>
  <c r="O124" i="39" s="1"/>
  <c r="M124" i="39"/>
  <c r="AV189" i="1"/>
  <c r="O162" i="39" s="1"/>
  <c r="M162" i="39"/>
  <c r="M129" i="39"/>
  <c r="AV159" i="1"/>
  <c r="O129" i="39" s="1"/>
  <c r="AV191" i="1"/>
  <c r="O164" i="39" s="1"/>
  <c r="M164" i="39"/>
  <c r="AV177" i="1"/>
  <c r="O150" i="39" s="1"/>
  <c r="M150" i="39"/>
  <c r="AV158" i="1"/>
  <c r="O128" i="39" s="1"/>
  <c r="M128" i="39"/>
  <c r="M146" i="39"/>
  <c r="AV173" i="1"/>
  <c r="O146" i="39" s="1"/>
  <c r="AV181" i="1"/>
  <c r="O154" i="39" s="1"/>
  <c r="M154" i="39"/>
  <c r="AV156" i="1"/>
  <c r="O126" i="39" s="1"/>
  <c r="M126" i="39"/>
  <c r="AV186" i="1"/>
  <c r="O159" i="39" s="1"/>
  <c r="M159" i="39"/>
  <c r="M131" i="39"/>
  <c r="AV161" i="1"/>
  <c r="O131" i="39" s="1"/>
  <c r="AV150" i="1"/>
  <c r="O120" i="39" s="1"/>
  <c r="M120" i="39"/>
  <c r="AV190" i="1"/>
  <c r="O163" i="39" s="1"/>
  <c r="M163" i="39"/>
  <c r="M125" i="39"/>
  <c r="AV155" i="1"/>
  <c r="O125" i="39" s="1"/>
  <c r="AV179" i="1"/>
  <c r="O152" i="39" s="1"/>
  <c r="M152" i="39"/>
  <c r="AV166" i="1"/>
  <c r="O136" i="39" s="1"/>
  <c r="M136" i="39"/>
  <c r="AV143" i="1"/>
  <c r="O113" i="39" s="1"/>
  <c r="M113" i="39"/>
  <c r="AV145" i="1"/>
  <c r="O115" i="39" s="1"/>
  <c r="M115" i="39"/>
  <c r="M148" i="39"/>
  <c r="AV175" i="1"/>
  <c r="O148" i="39" s="1"/>
  <c r="AV152" i="1"/>
  <c r="O122" i="39" s="1"/>
  <c r="M122" i="39"/>
  <c r="AV165" i="1"/>
  <c r="O135" i="39" s="1"/>
  <c r="M135" i="39"/>
  <c r="AV172" i="1"/>
  <c r="O145" i="39" s="1"/>
  <c r="M145" i="39"/>
  <c r="AV163" i="1"/>
  <c r="O133" i="39" s="1"/>
  <c r="M133" i="39"/>
  <c r="AV162" i="1"/>
  <c r="O132" i="39" s="1"/>
  <c r="M132" i="39"/>
  <c r="AV182" i="1"/>
  <c r="O155" i="39" s="1"/>
  <c r="M155" i="39"/>
  <c r="AV164" i="1"/>
  <c r="O134" i="39" s="1"/>
  <c r="M134" i="39"/>
  <c r="AV146" i="1"/>
  <c r="O116" i="39" s="1"/>
  <c r="M116" i="39"/>
  <c r="AV184" i="1"/>
  <c r="O157" i="39" s="1"/>
  <c r="M157" i="39"/>
  <c r="M140" i="39"/>
  <c r="AV170" i="1"/>
  <c r="O140" i="39" s="1"/>
  <c r="AV157" i="1"/>
  <c r="O127" i="39" s="1"/>
  <c r="M127" i="39"/>
  <c r="AV153" i="1"/>
  <c r="O123" i="39" s="1"/>
  <c r="M123" i="39"/>
  <c r="AV167" i="1"/>
  <c r="O137" i="39" s="1"/>
  <c r="M137" i="39"/>
  <c r="AV168" i="1"/>
  <c r="O138" i="39" s="1"/>
  <c r="M138" i="39"/>
  <c r="AV174" i="1"/>
  <c r="O147" i="39" s="1"/>
  <c r="M147" i="39"/>
  <c r="M118" i="39"/>
  <c r="AV148" i="1"/>
  <c r="O118" i="39" s="1"/>
</calcChain>
</file>

<file path=xl/sharedStrings.xml><?xml version="1.0" encoding="utf-8"?>
<sst xmlns="http://schemas.openxmlformats.org/spreadsheetml/2006/main" count="2003" uniqueCount="619">
  <si>
    <t>Technology</t>
  </si>
  <si>
    <t>Fuel</t>
  </si>
  <si>
    <t>Coal</t>
  </si>
  <si>
    <t>Costs</t>
  </si>
  <si>
    <t>Natural Gas</t>
  </si>
  <si>
    <t>Wind</t>
  </si>
  <si>
    <t>Geothermal</t>
  </si>
  <si>
    <t>Solar</t>
  </si>
  <si>
    <t>Nuclear</t>
  </si>
  <si>
    <t>Biomass</t>
  </si>
  <si>
    <t>Advanced Fission</t>
  </si>
  <si>
    <t>IGCC with CCS</t>
  </si>
  <si>
    <t>Var O&amp;M ($/MWh)</t>
  </si>
  <si>
    <t>Fixed O&amp;M ($/KW-yr)</t>
  </si>
  <si>
    <t>Operating Characteristics</t>
  </si>
  <si>
    <t>Environmental</t>
  </si>
  <si>
    <t>SO2 (lbs/MMBtu)</t>
  </si>
  <si>
    <t>CO2 (lbs/MMBtu)</t>
  </si>
  <si>
    <t>Net Capacity (MW)</t>
  </si>
  <si>
    <t>Design Life (yrs)</t>
  </si>
  <si>
    <t>PC CCS retrofit @ 500 MW</t>
  </si>
  <si>
    <t>Description</t>
  </si>
  <si>
    <t>Storage</t>
  </si>
  <si>
    <t>na</t>
  </si>
  <si>
    <t>CCCT Dry "G/H", DF, 2x1</t>
  </si>
  <si>
    <t>CCCT Dry "G/H", 2x1</t>
  </si>
  <si>
    <t>CCCT Dry "G/H", 1x1</t>
  </si>
  <si>
    <t>CCCT Dry "G/H", DF, 1x1</t>
  </si>
  <si>
    <t>CCCT Dry "G/H", 1x1, ISO</t>
  </si>
  <si>
    <t>CCCT Dry "G/H", DF, 1x1, ISO</t>
  </si>
  <si>
    <t>Base Capital ($/KW)</t>
  </si>
  <si>
    <t>SCCT Aero x3</t>
  </si>
  <si>
    <t>SCCT Aero x3, ISO</t>
  </si>
  <si>
    <t>SCCT Frame "F" x1, ISO</t>
  </si>
  <si>
    <t>SCCT Frame "F" x1</t>
  </si>
  <si>
    <t>IC Recips x 6</t>
  </si>
  <si>
    <t>Pumped Storage</t>
  </si>
  <si>
    <t>Water Consumed (Gal/MWh)</t>
  </si>
  <si>
    <t>SCPC with CCS</t>
  </si>
  <si>
    <t>Forestry Byproduct</t>
  </si>
  <si>
    <t>Total Implementation Time (yrs)</t>
  </si>
  <si>
    <t>NOx (lbs/MMBtu)</t>
  </si>
  <si>
    <t>Resource</t>
  </si>
  <si>
    <t>Total</t>
  </si>
  <si>
    <t>Notes</t>
  </si>
  <si>
    <t>Resource Availability Year</t>
  </si>
  <si>
    <t>Commercial Operation Year</t>
  </si>
  <si>
    <t>Hg (lbs/TBTu)</t>
  </si>
  <si>
    <t>Average Full Load Heat Rate (HHV Btu/KWh)/Efficiency</t>
  </si>
  <si>
    <t>n/a</t>
  </si>
  <si>
    <t>Resource Characteristics</t>
  </si>
  <si>
    <t>EFOR (%)</t>
  </si>
  <si>
    <t>POR (%)</t>
  </si>
  <si>
    <t>CCCT Dry "G/H", 2x1, ISO</t>
  </si>
  <si>
    <t>CCCT Dry "G/H", DF, 2x1, ISO</t>
  </si>
  <si>
    <t>Included with CF</t>
  </si>
  <si>
    <t>Elevation (AFSL)</t>
  </si>
  <si>
    <t>CSP Tower 24% CF</t>
  </si>
  <si>
    <t>CSP Tower Molten Salt 30% CF</t>
  </si>
  <si>
    <t>Blundell Dual Flash 90% CF</t>
  </si>
  <si>
    <t>Greenfield Binary 90% CF</t>
  </si>
  <si>
    <t>Fraction Var O&amp;M Capitalized</t>
  </si>
  <si>
    <t>Fraction Var O&amp;M Adjusted by Capacity Changes</t>
  </si>
  <si>
    <t xml:space="preserve">Fraction Fixed O&amp;M Capitalized </t>
  </si>
  <si>
    <t>Generic Geothermal PPA 90% CF</t>
  </si>
  <si>
    <t>Capacity Factor</t>
  </si>
  <si>
    <t>Capital Cost $/kW</t>
  </si>
  <si>
    <t>Fixed Cost</t>
  </si>
  <si>
    <t>Convert to Mills</t>
  </si>
  <si>
    <t>Variable Costs
(mills/kWh)</t>
  </si>
  <si>
    <t>Total Capital Cost</t>
  </si>
  <si>
    <t>Payment Factor</t>
  </si>
  <si>
    <t>Annual Payment ($/kW-Yr)</t>
  </si>
  <si>
    <t>Fixed O&amp;M   $/kW-Yr</t>
  </si>
  <si>
    <t>Total Fixed
($/kW-Yr)</t>
  </si>
  <si>
    <t>Levelized Fuel</t>
  </si>
  <si>
    <t>Resource Description</t>
  </si>
  <si>
    <t>O&amp;M</t>
  </si>
  <si>
    <t>Capitalized Premium</t>
  </si>
  <si>
    <t>O&amp;M Capitalized</t>
  </si>
  <si>
    <t>Gas Transportation</t>
  </si>
  <si>
    <t>Total Fixed
(Mills/kWh)</t>
  </si>
  <si>
    <t xml:space="preserve">¢/mmBtu </t>
  </si>
  <si>
    <t>Mills/kWh</t>
  </si>
  <si>
    <t>Levelized $/Ton</t>
  </si>
  <si>
    <t>Total Resource Cost 
(Mills/kWh)</t>
  </si>
  <si>
    <t>(mills/kWh)</t>
  </si>
  <si>
    <t>Inputs</t>
  </si>
  <si>
    <t>cents mmbtu</t>
  </si>
  <si>
    <t>Integration Cost</t>
  </si>
  <si>
    <t>Tax Rate</t>
  </si>
  <si>
    <t>Green Tag</t>
  </si>
  <si>
    <t>Wind Integration</t>
  </si>
  <si>
    <t>Solar Integration</t>
  </si>
  <si>
    <t>Worksheet Inputs</t>
  </si>
  <si>
    <t>PTC Tax Credits / ITC (Solar Only)</t>
  </si>
  <si>
    <t>Storage Efficiency</t>
  </si>
  <si>
    <t>Total Resource Cost with PTC / ITC
(Mills/kWh)</t>
  </si>
  <si>
    <t>PTC - Geothermal</t>
  </si>
  <si>
    <t>PTC - Wind</t>
  </si>
  <si>
    <t>Total Resource Cost (Mills/kWh)</t>
  </si>
  <si>
    <t>Capacity Factor Duct Fire</t>
  </si>
  <si>
    <t>Capacity Factor CCCT</t>
  </si>
  <si>
    <t>Credits</t>
  </si>
  <si>
    <t xml:space="preserve">Total Resource Cost </t>
  </si>
  <si>
    <t>Total Costs and Credits
(Mills/kWh)</t>
  </si>
  <si>
    <t>Total Resource Cost -
With PTC / ITC Credits</t>
  </si>
  <si>
    <t xml:space="preserve">CO2 Price </t>
  </si>
  <si>
    <t>Small Modular Reactor x 12</t>
  </si>
  <si>
    <t>Resource Lives</t>
  </si>
  <si>
    <t>Levelized Fixed Charge Percentages</t>
  </si>
  <si>
    <t>CRF</t>
  </si>
  <si>
    <t>1st Year</t>
  </si>
  <si>
    <t>Nominal</t>
  </si>
  <si>
    <t>Real</t>
  </si>
  <si>
    <t>Category</t>
  </si>
  <si>
    <t>Asset Weighting</t>
  </si>
  <si>
    <t>Tax Life Weighting</t>
  </si>
  <si>
    <t>Book Life</t>
  </si>
  <si>
    <t>Tax Life</t>
  </si>
  <si>
    <t>ITC</t>
  </si>
  <si>
    <t>LFC</t>
  </si>
  <si>
    <t>Transmission (higher than 69 KV)</t>
  </si>
  <si>
    <t>Transmission</t>
  </si>
  <si>
    <t>-</t>
  </si>
  <si>
    <t>15-yr</t>
  </si>
  <si>
    <t>Transmission (69 KV &amp; Lower)</t>
  </si>
  <si>
    <t>20-yr</t>
  </si>
  <si>
    <t>Coal (Pulverized)</t>
  </si>
  <si>
    <t xml:space="preserve">  Plant without Air PCE</t>
  </si>
  <si>
    <t xml:space="preserve">  Air Pollution Control Equipment</t>
  </si>
  <si>
    <t xml:space="preserve">CAI7 </t>
  </si>
  <si>
    <t>Coal (Pulverized) Weighted</t>
  </si>
  <si>
    <t>Coal (Pulverized) with CCS</t>
  </si>
  <si>
    <t>Power Block</t>
  </si>
  <si>
    <t>CCS (Carbon Capture &amp; Sequestration)</t>
  </si>
  <si>
    <t>CCS Retrofit Existing Coal Plant (Bridger 1 &amp; 2)</t>
  </si>
  <si>
    <t xml:space="preserve">CAI5 </t>
  </si>
  <si>
    <t>CCS Retrofit Existing Coal Plant (Hunter 3)</t>
  </si>
  <si>
    <t>Internal Gasification Combined Cycle (w/o CCS)</t>
  </si>
  <si>
    <t xml:space="preserve">  IGCC Power Block (37%)</t>
  </si>
  <si>
    <t xml:space="preserve">  IGCC Gasifier (63%)</t>
  </si>
  <si>
    <t>10-yr</t>
  </si>
  <si>
    <t>IGCC (Power Block &amp; Gasifier weighted)</t>
  </si>
  <si>
    <t>Internal Gasification Combined Cycle (w/ CCS)</t>
  </si>
  <si>
    <t xml:space="preserve">  IGCC Power Block (29%)</t>
  </si>
  <si>
    <t xml:space="preserve">  IGCC Gasifier (49%)</t>
  </si>
  <si>
    <t xml:space="preserve">  IGCC CCS (22%)</t>
  </si>
  <si>
    <t>IGCC (Power Block, Gasifier, CCS weighted)</t>
  </si>
  <si>
    <t>Combined Cycle Combustion Turbine (CCCT)</t>
  </si>
  <si>
    <t>Single Cycle Combustion Turbine (SCCT) Frame</t>
  </si>
  <si>
    <t>Single Cycle Combustion Turbine (SCCT) Aero</t>
  </si>
  <si>
    <t>Intercooled SCCT Aero</t>
  </si>
  <si>
    <t>Internal Combustion Engines</t>
  </si>
  <si>
    <t>Fuel Cells</t>
  </si>
  <si>
    <t xml:space="preserve">5-yr </t>
  </si>
  <si>
    <t>Renewable</t>
  </si>
  <si>
    <t>Solar Qualifies for 30% ITC</t>
  </si>
  <si>
    <t>Photovoltaic (Utility) 30% ITC</t>
  </si>
  <si>
    <t>Photovoltaic (Utility) 10% ITC</t>
  </si>
  <si>
    <t xml:space="preserve">Concentrating Solar Power Tower </t>
  </si>
  <si>
    <t>Concentrating Solar Power Tower (Thermal Storage)</t>
  </si>
  <si>
    <t>Concentrating Solar Power with Natural Gas (Thermal Storage)</t>
  </si>
  <si>
    <t xml:space="preserve">     Solar</t>
  </si>
  <si>
    <t xml:space="preserve">     Natural Gas Backup</t>
  </si>
  <si>
    <t>Total Natural Gas Concentrating Solar</t>
  </si>
  <si>
    <t>Battery Storage</t>
  </si>
  <si>
    <t>Fly Wheel</t>
  </si>
  <si>
    <t>Compressed Air Energy Storage (CAES)</t>
  </si>
  <si>
    <t>Nuclear Production Plant</t>
  </si>
  <si>
    <t>Nuclear Fuel Assemblies</t>
  </si>
  <si>
    <t>Solar - Rooftop Photovoltaic</t>
  </si>
  <si>
    <t>SO Name</t>
  </si>
  <si>
    <t>I_PNC_SC_Aero</t>
  </si>
  <si>
    <t>VOM Premium %</t>
  </si>
  <si>
    <t>FOM Premium %</t>
  </si>
  <si>
    <t>I_PNC_SC_ICAero</t>
  </si>
  <si>
    <t>I_PNC_SC_Frame</t>
  </si>
  <si>
    <t>I_PNC_SC_ICE</t>
  </si>
  <si>
    <t>I_PNC_CC_GH_1x1</t>
  </si>
  <si>
    <t>I_PNC_CC_GH_1x1_DF</t>
  </si>
  <si>
    <t>I_PNC_CC_GH_2x1</t>
  </si>
  <si>
    <t>I_PNC_CC_GH_2x1_DF</t>
  </si>
  <si>
    <t>I_PNC_CC_J_1x1</t>
  </si>
  <si>
    <t>I_PNC_CC_J_1x1_DF</t>
  </si>
  <si>
    <t>I_WW_SC_Aero</t>
  </si>
  <si>
    <t>I_WW_SC_ICAero</t>
  </si>
  <si>
    <t>I_WW_SC_Frame</t>
  </si>
  <si>
    <t>I_WW_SC_ICE</t>
  </si>
  <si>
    <t>I_WW_CC_GH_2x1</t>
  </si>
  <si>
    <t>I_WW_CC_GH_2x1_DF</t>
  </si>
  <si>
    <t>I_WW_CC_J_1x1</t>
  </si>
  <si>
    <t>I_WW_CC_J_1x1_DF</t>
  </si>
  <si>
    <t>I_SO_SC_Aero</t>
  </si>
  <si>
    <t>I_SO_SC_ICAero</t>
  </si>
  <si>
    <t>I_SO_SC_Frame</t>
  </si>
  <si>
    <t>I_SO_SC_ICE</t>
  </si>
  <si>
    <t>I_SO_CC_GH_2x1</t>
  </si>
  <si>
    <t>I_SO_CC_GH_2x1_DF</t>
  </si>
  <si>
    <t>I_SO_CC_J_1x1</t>
  </si>
  <si>
    <t>I_SO_CC_J_1x1_DF</t>
  </si>
  <si>
    <t>I_JB_SC_Aero</t>
  </si>
  <si>
    <t>I_JB_SC_ICAero</t>
  </si>
  <si>
    <t>I_JB_SC_Frame</t>
  </si>
  <si>
    <t>I_JB_SC_ICE</t>
  </si>
  <si>
    <t>I_JB_CC_GH_2x1</t>
  </si>
  <si>
    <t>I_JB_CC_GH_2x1_DF</t>
  </si>
  <si>
    <t>I_JB_CC_J_1x1</t>
  </si>
  <si>
    <t>I_JB_CC_J_1x1_DF</t>
  </si>
  <si>
    <t>I_GO_SC_Aero</t>
  </si>
  <si>
    <t>I_GO_SC_ICAero</t>
  </si>
  <si>
    <t>I_GO_CC_J_1x1</t>
  </si>
  <si>
    <t>I_GO_CC_J_1x1_DF</t>
  </si>
  <si>
    <t>I_DJ_SC_Aero</t>
  </si>
  <si>
    <t>I_DJ_SC_ICAero</t>
  </si>
  <si>
    <t>I_DJ_SC_Frame</t>
  </si>
  <si>
    <t>I_DJ_SC_ICE</t>
  </si>
  <si>
    <t>I_DJ_CC_GH_1x1</t>
  </si>
  <si>
    <t>I_DJ_CC_GH_1x1_DF</t>
  </si>
  <si>
    <t>I_DJ_CC_GH_2x1</t>
  </si>
  <si>
    <t>I_DJ_CC_GH_2x1_DF</t>
  </si>
  <si>
    <t>I_DJ_CC_J_1x1</t>
  </si>
  <si>
    <t>I_DJ_CC_J_1x1_DF</t>
  </si>
  <si>
    <t>I_HTR_SC_Aero</t>
  </si>
  <si>
    <t>I_HTR_SC_ICAero</t>
  </si>
  <si>
    <t>I_HTR_SC_Frame</t>
  </si>
  <si>
    <t>I_HTR_SC_ICE</t>
  </si>
  <si>
    <t>I_HTR_CC_GH_1x1</t>
  </si>
  <si>
    <t>I_HTR_CC_GH_1x1_DF</t>
  </si>
  <si>
    <t>I_HTR_CC_GH_2x1</t>
  </si>
  <si>
    <t>I_HTR_CC_GH_2x1_DF</t>
  </si>
  <si>
    <t>I_HTR_CC_J_1x1</t>
  </si>
  <si>
    <t>I_HTR_CC_J_1x1_DF</t>
  </si>
  <si>
    <t>I_HTN_SC_Aero</t>
  </si>
  <si>
    <t>I_HTN_SC_ICAero</t>
  </si>
  <si>
    <t>I_HTN_SC_Frame</t>
  </si>
  <si>
    <t>I_HTN_SC_ICE</t>
  </si>
  <si>
    <t>I_HTN_CC_GH_1x1</t>
  </si>
  <si>
    <t>I_HTN_CC_GH_1x1_DF</t>
  </si>
  <si>
    <t>I_HTN_CC_GH_2x1</t>
  </si>
  <si>
    <t>I_HTN_CC_GH_2x1_DF</t>
  </si>
  <si>
    <t>I_HTN_CC_J_1x1</t>
  </si>
  <si>
    <t>I_HTN_CC_J_1x1_DF</t>
  </si>
  <si>
    <t>I_NTN_SC_Aero</t>
  </si>
  <si>
    <t>I_NTN_SC_ICAero</t>
  </si>
  <si>
    <t>I_NTN_SC_Frame</t>
  </si>
  <si>
    <t>I_NTN_SC_ICE</t>
  </si>
  <si>
    <t>I_NTN_CC_J_1x1</t>
  </si>
  <si>
    <t>I_NTN_CC_J_1x1_DF</t>
  </si>
  <si>
    <t>I_WYD_SC_Aero</t>
  </si>
  <si>
    <t>I_WYD_SC_ICAero</t>
  </si>
  <si>
    <t>I_WYD_SC_Frame</t>
  </si>
  <si>
    <t>I_WYD_SC_ICE</t>
  </si>
  <si>
    <t>Fixed Gas Transport</t>
  </si>
  <si>
    <t>Nuclear Fuel</t>
  </si>
  <si>
    <t>included in VOM</t>
  </si>
  <si>
    <t>Brownfield Site</t>
  </si>
  <si>
    <t>Dave Johnston</t>
  </si>
  <si>
    <t>Huntington</t>
  </si>
  <si>
    <t>Hunter</t>
  </si>
  <si>
    <t>Jim Bridger</t>
  </si>
  <si>
    <t>Wyodak</t>
  </si>
  <si>
    <t>Solar includes ITC benefit of 10% continuing after 2016</t>
  </si>
  <si>
    <t>Nuclear fuel cost is included in variable O&amp;M</t>
  </si>
  <si>
    <t>NC</t>
  </si>
  <si>
    <t>"NC" not calculated due to fuel costs not specified due to location specific</t>
  </si>
  <si>
    <t>Gas-Fueled Resource Type</t>
  </si>
  <si>
    <t>Brownfield Gas Plant Multiplier</t>
  </si>
  <si>
    <t>(SC, CC)</t>
  </si>
  <si>
    <t>(BF owners/GF owners)</t>
  </si>
  <si>
    <t>SCCT Aero x 3</t>
  </si>
  <si>
    <t>SC</t>
  </si>
  <si>
    <t>Intercooled SSCT Aero x 1</t>
  </si>
  <si>
    <t>SCCT Frame "F" x 1</t>
  </si>
  <si>
    <t>CC</t>
  </si>
  <si>
    <t>Supply Side Resource Options
Mid-Calendar Year 2014 Dollars ($)</t>
  </si>
  <si>
    <t>Production Tax Credit (PTC) for wind, and geothermal shown as if tax credit were extended</t>
  </si>
  <si>
    <t xml:space="preserve">Capaciy Factor for natural gas resources from Preferred Portfolio new CCCT, peaker is based on EPA regulation max generation </t>
  </si>
  <si>
    <t>Supply Side Resource Options
Mid-Calendar Year</t>
  </si>
  <si>
    <t>Low</t>
  </si>
  <si>
    <t>Med</t>
  </si>
  <si>
    <t>High</t>
  </si>
  <si>
    <t>Item</t>
  </si>
  <si>
    <t>Vintage</t>
  </si>
  <si>
    <t>Table 6.3</t>
  </si>
  <si>
    <t>INPUTS</t>
  </si>
  <si>
    <t>PTC_Wind_40%</t>
  </si>
  <si>
    <t>Intercooled SCCT Aero x2, ISO</t>
  </si>
  <si>
    <t>IC Recips x 6, ISO</t>
  </si>
  <si>
    <t>Not Used</t>
  </si>
  <si>
    <t>CCCT Dry "J/HA.02", 1x1, ISO</t>
  </si>
  <si>
    <t>CCCT Dry "J/HA.02", DF, 1x1, ISO</t>
  </si>
  <si>
    <t>CCCT Dry, "J/HA.02" 2X1, ISO</t>
  </si>
  <si>
    <t>CCCT Dry "J/HA.02", DF, 2X1, ISO</t>
  </si>
  <si>
    <t>Intercooled SCCT Aero x2</t>
  </si>
  <si>
    <t>CCCT Dry "J/HA.02", 1x1</t>
  </si>
  <si>
    <t>CCCT Dry "J/HA.02", DF, 1x1</t>
  </si>
  <si>
    <t>CCCT Dry, "J/HA.02" 2X1</t>
  </si>
  <si>
    <t>CCCT Dry "J/HA.02", DF, 2X1</t>
  </si>
  <si>
    <t>CSP Trough w Natural Gas</t>
  </si>
  <si>
    <t>Pumped Storage 1 (3,800 MWh)</t>
  </si>
  <si>
    <t>Pumped Storage 2 (12,000 MWh)</t>
  </si>
  <si>
    <t>Pumped Storage 3 (7,000 MWh)</t>
  </si>
  <si>
    <t>CAES (15,360 MWh)</t>
  </si>
  <si>
    <t>4/</t>
  </si>
  <si>
    <t>2/</t>
  </si>
  <si>
    <t>Inservice Unit 1 (1974), Unit 2 (1975), Unit 3 (1976), Unit 4 (1979)</t>
  </si>
  <si>
    <t>Inservice Unit 3 (1983)</t>
  </si>
  <si>
    <t>1/</t>
  </si>
  <si>
    <t>Microturbines</t>
  </si>
  <si>
    <t>Hydrokinetic (Wave)</t>
  </si>
  <si>
    <t xml:space="preserve">7-yr </t>
  </si>
  <si>
    <t>PV thin film 21% CF; PV SI Fixed Tilt 25% CF; PV SI Single Tracking 22 CF;</t>
  </si>
  <si>
    <t>24% CF</t>
  </si>
  <si>
    <t>Molten Salt 30% CF</t>
  </si>
  <si>
    <t>NG Backup</t>
  </si>
  <si>
    <t>use Natural Gas factor operates more than solar</t>
  </si>
  <si>
    <t xml:space="preserve">Lithium Ion; Sodium-Sulfur; Vanadium RedOx; </t>
  </si>
  <si>
    <t>Advanced Fusion; Modular Reactor</t>
  </si>
  <si>
    <t>CHP-Reciprocating Engine</t>
  </si>
  <si>
    <t>Customer owned</t>
  </si>
  <si>
    <t>CHP - Gas Turbine</t>
  </si>
  <si>
    <t>CHP - Microturbine</t>
  </si>
  <si>
    <t>CHP - Fuel Cell</t>
  </si>
  <si>
    <t>CHP - Commercial Biomass, Anaerobic Digester</t>
  </si>
  <si>
    <t>CHP - Industrial Biomass Waste</t>
  </si>
  <si>
    <t>Solar - Water Heaters</t>
  </si>
  <si>
    <t>Solar - Attic Fans</t>
  </si>
  <si>
    <t>LFC 3/</t>
  </si>
  <si>
    <t>2017 Integrated Resource Plan</t>
  </si>
  <si>
    <t xml:space="preserve">Discount rate = </t>
  </si>
  <si>
    <t>Esc =</t>
  </si>
  <si>
    <t>General Property Tax Rate =  % of net plant</t>
  </si>
  <si>
    <t>1/ tax department 10 Year tax life on gasification</t>
  </si>
  <si>
    <t xml:space="preserve">2/ air pollution control percent of capital investment from Generation </t>
  </si>
  <si>
    <t>3/ Input to IRP System Optimizer Model</t>
  </si>
  <si>
    <t>4/ 60% of Pollution Control equipment qualifies afor 84 month tax treatment</t>
  </si>
  <si>
    <t>Tax % Pollution Control qualifies for 60 month - 84 month</t>
  </si>
  <si>
    <t xml:space="preserve">Solar Concentrating Natural Gas </t>
  </si>
  <si>
    <t>Generation</t>
  </si>
  <si>
    <t xml:space="preserve">  Solar</t>
  </si>
  <si>
    <t xml:space="preserve">  Natural Gas</t>
  </si>
  <si>
    <t>Total (up to 60%)</t>
  </si>
  <si>
    <t>PV Poly-Si Fixed Tilt 26.8% AC CF (1.35 MWdc/Mwac) UT, 2019</t>
  </si>
  <si>
    <t>PV Poly-Si Single Tracking 31.1% AC CF (1.25 MWdc/Mwac) UT, 2019</t>
  </si>
  <si>
    <t>PV Poly-Si Fixed Tilt 24.9% AC CF (1.35 MWdc/Mwac) OR, 2019</t>
  </si>
  <si>
    <t>PV Poly-Si Single Tracking 28.8% AC CF (1.25 MWdc/Mwac) OR, 2019</t>
  </si>
  <si>
    <t>PV Poly-Si Fixed Tilt 26.8% AC CF (1.35 MWdc/Mwac) UT, 2023</t>
  </si>
  <si>
    <t>PV Poly-Si Single Tracking 31.1% AC CF (1.25 MWdc/Mwac) UT, 2023</t>
  </si>
  <si>
    <t>PV Poly-Si Fixed Tilt 24.9% AC CF (1.35 MWdc/Mwac) OR, 2023</t>
  </si>
  <si>
    <t>PV Poly-Si Single Tracking 28.8% AC CF (1.25 MWdc/Mwac) OR, 2023</t>
  </si>
  <si>
    <t>Solar (2019)</t>
  </si>
  <si>
    <t>Solar (2023)</t>
  </si>
  <si>
    <t>Location</t>
  </si>
  <si>
    <t>I_PNC_</t>
  </si>
  <si>
    <t>I_WW_</t>
  </si>
  <si>
    <t>I_SO_</t>
  </si>
  <si>
    <t>SC_Aero</t>
  </si>
  <si>
    <t>SC_ICAero</t>
  </si>
  <si>
    <t>SC_Frame</t>
  </si>
  <si>
    <t>CC_J_1x1</t>
  </si>
  <si>
    <t>CC_J_1x1_DF</t>
  </si>
  <si>
    <t>CC_J_2x1</t>
  </si>
  <si>
    <t>CC_J_2x1_DF</t>
  </si>
  <si>
    <t>CAES</t>
  </si>
  <si>
    <t>SC_ICE</t>
  </si>
  <si>
    <t>CC_GH_1x1</t>
  </si>
  <si>
    <t>CC_GH_1x1_DF</t>
  </si>
  <si>
    <t>CC_GH_2x1</t>
  </si>
  <si>
    <t>CC_GH_2x1_DF</t>
  </si>
  <si>
    <t>Resource I</t>
  </si>
  <si>
    <t>Resource II</t>
  </si>
  <si>
    <t>I_GO_CC_GH_1x1</t>
  </si>
  <si>
    <t>I_GO_CC_GH_1x1_DF</t>
  </si>
  <si>
    <t>I_GO_SC_Frame</t>
  </si>
  <si>
    <t>I_GO_SC_ICE</t>
  </si>
  <si>
    <t>I_UN_CC_GH_1x1</t>
  </si>
  <si>
    <t>I_UN_CC_GH_1x1_DF</t>
  </si>
  <si>
    <t>I_UN_CC_GH_2x1</t>
  </si>
  <si>
    <t>I_UN_CC_GH_2x1_DF</t>
  </si>
  <si>
    <t>I_UN_CC_J_1x1</t>
  </si>
  <si>
    <t>I_UN_CC_J_1x1_DF</t>
  </si>
  <si>
    <t>I_UN_SC_Aero</t>
  </si>
  <si>
    <t>I_UN_SC_Frame</t>
  </si>
  <si>
    <t>I_UN_SC_ICAero</t>
  </si>
  <si>
    <t>I_UN_SC_ICE</t>
  </si>
  <si>
    <t>I_US_CC_GH_1x1</t>
  </si>
  <si>
    <t>I_US_CC_GH_1x1_DF</t>
  </si>
  <si>
    <t>I_US_CC_GH_2x1</t>
  </si>
  <si>
    <t>I_US_CC_GH_2x1_DF</t>
  </si>
  <si>
    <t>I_US_CC_J_1x1</t>
  </si>
  <si>
    <t>I_US_CC_J_1x1_DF</t>
  </si>
  <si>
    <t>I_US_SC_Aero</t>
  </si>
  <si>
    <t>I_US_SC_Frame</t>
  </si>
  <si>
    <t>I_US_SC_ICAero</t>
  </si>
  <si>
    <t>I_US_SC_ICE</t>
  </si>
  <si>
    <t>I_WNE_CC_GH_1x1</t>
  </si>
  <si>
    <t>I_WNE_CC_GH_1x1_DF</t>
  </si>
  <si>
    <t>I_WNE_CC_GH_2x1</t>
  </si>
  <si>
    <t>I_WNE_CC_GH_2x1_DF</t>
  </si>
  <si>
    <t>I_WNE_CC_J_1x1</t>
  </si>
  <si>
    <t>I_WNE_CC_J_1x1_DF</t>
  </si>
  <si>
    <t>I_WNE_SC_Aero</t>
  </si>
  <si>
    <t>I_WNE_SC_Frame</t>
  </si>
  <si>
    <t>I_WNE_SC_ICAero</t>
  </si>
  <si>
    <t>I_WNE_SC_ICE</t>
  </si>
  <si>
    <t>I_WSW_CC_GH_2x1</t>
  </si>
  <si>
    <t>I_WSW_CC_GH_2x1_DF</t>
  </si>
  <si>
    <t>I_WSW_CC_J_1x1</t>
  </si>
  <si>
    <t>I_WSW_CC_J_1x1_DF</t>
  </si>
  <si>
    <t>I_WSW_SC_Aero</t>
  </si>
  <si>
    <t>I_WSW_SC_Frame</t>
  </si>
  <si>
    <t>I_WSW_SC_ICAero</t>
  </si>
  <si>
    <t>I_WSW_SC_ICE</t>
  </si>
  <si>
    <t>I_WV_CC_GH_2x1</t>
  </si>
  <si>
    <t>I_WV_CC_GH_2x1_DF</t>
  </si>
  <si>
    <t>I_WV_CC_J_1x1</t>
  </si>
  <si>
    <t>I_WV_CC_J_1x1_DF</t>
  </si>
  <si>
    <t>I_WV_SC_Aero</t>
  </si>
  <si>
    <t>I_WV_SC_Frame</t>
  </si>
  <si>
    <t>I_WV_SC_ICAero</t>
  </si>
  <si>
    <t>I_WV_SC_ICE</t>
  </si>
  <si>
    <t>I_PNC_CC_J_2x1</t>
  </si>
  <si>
    <t>I_PNC_CC_J_2x1_DF</t>
  </si>
  <si>
    <t>I_WW_CC_GH_1x1</t>
  </si>
  <si>
    <t>I_WW_CC_GH_1x1_DF</t>
  </si>
  <si>
    <t>I_SO_CC_GH_1x1</t>
  </si>
  <si>
    <t>I_SO_CC_GH_1x1_DF</t>
  </si>
  <si>
    <t>I_SO_CC_J_2x1</t>
  </si>
  <si>
    <t>I_SO_CC_J_2x1_DF</t>
  </si>
  <si>
    <t>I_WNE_CC_J_2x1</t>
  </si>
  <si>
    <t>I_WNE_CC_J_2x1_DF</t>
  </si>
  <si>
    <t>I_WSW_CC_GH_1x1</t>
  </si>
  <si>
    <t>I_WSW_CC_GH_1x1_DF</t>
  </si>
  <si>
    <t>I_WSW_CC_J_2x1</t>
  </si>
  <si>
    <t>I_WSW_CC_J_2x1_DF</t>
  </si>
  <si>
    <t>I_YK_SC_ICAero</t>
  </si>
  <si>
    <t>I_YK_SC_Frame</t>
  </si>
  <si>
    <t>I_YK_CC_GH_1x1</t>
  </si>
  <si>
    <t>I_YK_CC_GH_1x1_DF</t>
  </si>
  <si>
    <t>I_WV_CC_GH_1x1</t>
  </si>
  <si>
    <t>I_WV_CC_GH_1x1_DF</t>
  </si>
  <si>
    <t>I_WV_CC_J_2x1</t>
  </si>
  <si>
    <t>I_WV_CC_J_2x1_DF</t>
  </si>
  <si>
    <t>I_UN_CC_J_2x1</t>
  </si>
  <si>
    <t>I_UN_CC_J_2x1_DF</t>
  </si>
  <si>
    <t>I_JB_CC_GH_1x1</t>
  </si>
  <si>
    <t>I_JB_CC_GH_1x1_DF</t>
  </si>
  <si>
    <t>I_GO_CC_GH_2x1</t>
  </si>
  <si>
    <t>I_GO_CC_GH_2x1_DF</t>
  </si>
  <si>
    <t>I_GO_CC_J_2x1</t>
  </si>
  <si>
    <t>I_GO_CC_J_2x1_DF</t>
  </si>
  <si>
    <t>I_NTN_CC_J_2x1</t>
  </si>
  <si>
    <t>I_NTN_CC_J_2x1_DF</t>
  </si>
  <si>
    <t>I_DJ_CC_J_2x1</t>
  </si>
  <si>
    <t>I_DJ_CC_J_2x1_DF</t>
  </si>
  <si>
    <t>I_HTR_CC_J_2x1</t>
  </si>
  <si>
    <t>I_HTR_CC_J_2x1_DF</t>
  </si>
  <si>
    <t>I_HTN_CC_J_2x1</t>
  </si>
  <si>
    <t>I_HTN_CC_J_2x1_DF</t>
  </si>
  <si>
    <t>I_US_CC_J_2x1</t>
  </si>
  <si>
    <t>I_US_CC_J_2x1_DF</t>
  </si>
  <si>
    <t>I_WW_CC_J_2x1</t>
  </si>
  <si>
    <t>I_WW_CC_J_2x1_DF</t>
  </si>
  <si>
    <t>I_JB_CC_J_2x1</t>
  </si>
  <si>
    <t>I_JB_CC_J_2x1_DF</t>
  </si>
  <si>
    <t>Walla Walla</t>
  </si>
  <si>
    <t>I_US_</t>
  </si>
  <si>
    <t>I_WSW_</t>
  </si>
  <si>
    <t>Location I</t>
  </si>
  <si>
    <t>Location II</t>
  </si>
  <si>
    <t>Pacific Northwest</t>
  </si>
  <si>
    <t>Southern Oregon - California</t>
  </si>
  <si>
    <t>WY-SW</t>
  </si>
  <si>
    <t>I_US_GEO_B35</t>
  </si>
  <si>
    <t>I_US_GEO_PPA</t>
  </si>
  <si>
    <t>GEO_PPA</t>
  </si>
  <si>
    <t>NUC_AD</t>
  </si>
  <si>
    <t>GEO_B35</t>
  </si>
  <si>
    <t>I_DJ_WD</t>
  </si>
  <si>
    <t>I_GO_WD</t>
  </si>
  <si>
    <t>I_Hem_WD</t>
  </si>
  <si>
    <t>I_SO_WD_T</t>
  </si>
  <si>
    <t>I_US_WD</t>
  </si>
  <si>
    <t>I_WAE_WD</t>
  </si>
  <si>
    <t>I_WW_WD</t>
  </si>
  <si>
    <t>I_YK_WD</t>
  </si>
  <si>
    <t>Yakima</t>
  </si>
  <si>
    <t>WD</t>
  </si>
  <si>
    <t>WD_T</t>
  </si>
  <si>
    <t>Goshen</t>
  </si>
  <si>
    <t>I_GO_</t>
  </si>
  <si>
    <t>Wyoming-AE</t>
  </si>
  <si>
    <t>I_WAE_</t>
  </si>
  <si>
    <t>PV50FT</t>
  </si>
  <si>
    <t>PV50ST</t>
  </si>
  <si>
    <t>PUMP</t>
  </si>
  <si>
    <t>Utah North</t>
  </si>
  <si>
    <t>Utah South</t>
  </si>
  <si>
    <t>I_UN_</t>
  </si>
  <si>
    <t>NUC_MD</t>
  </si>
  <si>
    <t>I_YK_</t>
  </si>
  <si>
    <t>I_SO_GEO_PPA</t>
  </si>
  <si>
    <t>I_SO_PV50ST</t>
  </si>
  <si>
    <t>I_SO_PV50ST1</t>
  </si>
  <si>
    <t>I_SO_PV50FT</t>
  </si>
  <si>
    <t>I_SO_PV50FTI</t>
  </si>
  <si>
    <t>I_UN_NUC_AD</t>
  </si>
  <si>
    <t>I_UN_NUC_MD</t>
  </si>
  <si>
    <t>I_US_PV50ST</t>
  </si>
  <si>
    <t>I_US_PV50FT</t>
  </si>
  <si>
    <t>I_US_PV50FTI</t>
  </si>
  <si>
    <t>I_US_PV50ST1</t>
  </si>
  <si>
    <t>I_WSW_NUC_AD</t>
  </si>
  <si>
    <t>I_WSW_NUC_MD</t>
  </si>
  <si>
    <t>I_WW_NUC_MD</t>
  </si>
  <si>
    <t>I_YK_NUC_MD</t>
  </si>
  <si>
    <t>I_YK_PV50ST</t>
  </si>
  <si>
    <t>I_YK_PV50ST1</t>
  </si>
  <si>
    <t>I_YK_PV50FT</t>
  </si>
  <si>
    <t>I_YK_PV50FTI</t>
  </si>
  <si>
    <t>I_SO_PUMP</t>
  </si>
  <si>
    <t>I_WNE_BAT_LI</t>
  </si>
  <si>
    <t>I_WSW_CAES</t>
  </si>
  <si>
    <t>I_WSW_PUMP</t>
  </si>
  <si>
    <t>I_PNC_BAT_LI</t>
  </si>
  <si>
    <t>I_US_CAES</t>
  </si>
  <si>
    <t>I_SO_BAT_LI</t>
  </si>
  <si>
    <t>I_WSW_BAT_LI</t>
  </si>
  <si>
    <t>I_UN_BAT_LI</t>
  </si>
  <si>
    <t>I_US_BAT_LI</t>
  </si>
  <si>
    <t>I_WW_BAT_LI</t>
  </si>
  <si>
    <t>I_WV_BAT_LI</t>
  </si>
  <si>
    <t>I_YK_BAT_LI</t>
  </si>
  <si>
    <t>I_WNE_BAT_FL</t>
  </si>
  <si>
    <t>I_PNC_BAT_FL</t>
  </si>
  <si>
    <t>I_SO_BAT_FL</t>
  </si>
  <si>
    <t>I_WSW_BAT_FL</t>
  </si>
  <si>
    <t>I_UN_BAT_FL</t>
  </si>
  <si>
    <t>I_US_BAT_FL</t>
  </si>
  <si>
    <t>I_WW_BAT_Fl</t>
  </si>
  <si>
    <t>I_WV_BAT_FL</t>
  </si>
  <si>
    <t>I_YK_BAT_FL</t>
  </si>
  <si>
    <t>Tax</t>
  </si>
  <si>
    <t>Fixed O&amp;M ($/KW-year)</t>
  </si>
  <si>
    <t>Heat Rate</t>
  </si>
  <si>
    <t>Wind40</t>
  </si>
  <si>
    <t>Null</t>
  </si>
  <si>
    <t>Unit</t>
  </si>
  <si>
    <t>ID</t>
  </si>
  <si>
    <t>I_WW_PUMP</t>
  </si>
  <si>
    <t>PTC</t>
  </si>
  <si>
    <t/>
  </si>
  <si>
    <t>Resource Type</t>
  </si>
  <si>
    <t>Location Code</t>
  </si>
  <si>
    <t>Location and Resource</t>
  </si>
  <si>
    <t>Turbine</t>
  </si>
  <si>
    <t>Naughton</t>
  </si>
  <si>
    <t>I_DJ_</t>
  </si>
  <si>
    <t>I_JB_</t>
  </si>
  <si>
    <t>I_HTR_</t>
  </si>
  <si>
    <t>I_HTN_</t>
  </si>
  <si>
    <t>I_NTN_</t>
  </si>
  <si>
    <t>I_WYD_</t>
  </si>
  <si>
    <t>WY-NE</t>
  </si>
  <si>
    <t>I_WYNE_</t>
  </si>
  <si>
    <t>assumed  to be 25% of wind</t>
  </si>
  <si>
    <t>Non Renewable/Nuclear</t>
  </si>
  <si>
    <t>Wind/Solar Integration</t>
  </si>
  <si>
    <t>% PTC</t>
  </si>
  <si>
    <t>Index</t>
  </si>
  <si>
    <t>Resource Cost</t>
  </si>
  <si>
    <t>Lithium Ion Battery (4 MWh/day)</t>
  </si>
  <si>
    <t>Flow (4 MWh/day)</t>
  </si>
  <si>
    <t>Technical Life (years)</t>
  </si>
  <si>
    <t>Fixed O&amp;M ($/kW-yr) with capitalized O&amp;M</t>
  </si>
  <si>
    <t>Hours Day</t>
  </si>
  <si>
    <t>System Efficiency (AC out/AC in)</t>
  </si>
  <si>
    <t>Maximum Annual Generation (MWh/yr)</t>
  </si>
  <si>
    <t>Reservoir Size</t>
  </si>
  <si>
    <t>Reserve</t>
  </si>
  <si>
    <t>Max Pump</t>
  </si>
  <si>
    <t>Escalation</t>
  </si>
  <si>
    <t>Flow</t>
  </si>
  <si>
    <t>Lithium</t>
  </si>
  <si>
    <t>Vanadium Flow</t>
  </si>
  <si>
    <t>Lithium Ion</t>
  </si>
  <si>
    <t>Capital Cost</t>
  </si>
  <si>
    <t>Year</t>
  </si>
  <si>
    <t>Name</t>
  </si>
  <si>
    <t xml:space="preserve"> Capital Cost (1MW/4hr, 2016 $)</t>
  </si>
  <si>
    <t>Supply Side Resource Options
Mid-Calendar Year 2016 Dollars ($)</t>
  </si>
  <si>
    <t>Table - 2017 Supply Side Table (2016$)</t>
  </si>
  <si>
    <t>Wind100</t>
  </si>
  <si>
    <t>PTC_Wind_100%</t>
  </si>
  <si>
    <t>2.0 MW turbine 31% CF UT, 2021</t>
  </si>
  <si>
    <t>3.3 MW turbine 43% CF WY, 2021</t>
  </si>
  <si>
    <t>2.0 MW turbine 38% CF WA,2024</t>
  </si>
  <si>
    <t>2.0 MW turbine 38% CF OR, 2024</t>
  </si>
  <si>
    <t>2.0 MW turbine 38% CF ID, 2024</t>
  </si>
  <si>
    <t>2.0 MW turbine 31% CF UT, 2024</t>
  </si>
  <si>
    <t>3.3 MW turbine 43% CF WY, 2024</t>
  </si>
  <si>
    <t>Ian Andrews 30 to 35%</t>
  </si>
  <si>
    <t>CAES Storage Efficiency</t>
  </si>
  <si>
    <t>CSP Trough with Nat Gas (Gas Trans)</t>
  </si>
  <si>
    <t>Coal (Pulverized) with CCS Weighted</t>
  </si>
  <si>
    <t>2.0 MW turbine 38% CF WA</t>
  </si>
  <si>
    <t>2.0 MW turbine 38% CF OR</t>
  </si>
  <si>
    <t>2.0 MW turbine 38% CF ID</t>
  </si>
  <si>
    <t>2.0 MW turbine 31% CF UT</t>
  </si>
  <si>
    <t>3.3 MW turbine 43% CF WY</t>
  </si>
  <si>
    <t>PV Poly-Si Fixed Tilt 26.8% AC CF (1.35 MWdc/Mwac) UT</t>
  </si>
  <si>
    <t>PV Poly-Si Single Tracking 31.1% AC CF (1.25 MWdc/Mwac) UT</t>
  </si>
  <si>
    <t>PV Poly-Si Fixed Tilt 24.9% AC CF (1.35 MWdc/Mwac) OR</t>
  </si>
  <si>
    <t>PV Poly-Si Single Tracking 28.8% AC CF (1.25 MWdc/Mwac) OR</t>
  </si>
  <si>
    <t xml:space="preserve">2.0 MW turbine 38% CF WA,2021 </t>
  </si>
  <si>
    <t>2.0 MW turbine 38% CF OR, 2021</t>
  </si>
  <si>
    <t>2.0 MW turbine 38% CF ID, 2021</t>
  </si>
  <si>
    <t>Variable Costs 
(mills/kWh)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</si>
</sst>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0.0%"/>
    <numFmt numFmtId="168" formatCode="_-* #,##0\ &quot;F&quot;_-;\-* #,##0\ &quot;F&quot;_-;_-* &quot;-&quot;\ &quot;F&quot;_-;_-@_-"/>
    <numFmt numFmtId="169" formatCode="&quot;$&quot;#,##0\ ;\(&quot;$&quot;#,##0\)"/>
    <numFmt numFmtId="170" formatCode="#,##0.000;[Red]\-#,##0.000"/>
    <numFmt numFmtId="171" formatCode="#,##0.0_);\(#,##0.0\);\-\ ;"/>
    <numFmt numFmtId="172" formatCode="0.000%"/>
    <numFmt numFmtId="173" formatCode="0.000"/>
    <numFmt numFmtId="174" formatCode="0.0"/>
    <numFmt numFmtId="175" formatCode="#,##0.0"/>
    <numFmt numFmtId="176" formatCode="_(&quot;$&quot;* #,##0.00_);_(&quot;$&quot;* \(#,##0.00\);_(* &quot;-&quot;??_);_(@_)"/>
    <numFmt numFmtId="177" formatCode="0.00_);\(0.00\)"/>
    <numFmt numFmtId="178" formatCode="0_);\(0\)"/>
    <numFmt numFmtId="179" formatCode="#,##0.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name val="Geneva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5" fillId="2" borderId="0" applyNumberFormat="0" applyBorder="0" applyAlignment="0" applyProtection="0"/>
    <xf numFmtId="0" fontId="6" fillId="0" borderId="0"/>
    <xf numFmtId="0" fontId="7" fillId="0" borderId="10" applyNumberFormat="0" applyAlignment="0" applyProtection="0">
      <alignment horizontal="left" vertical="center"/>
    </xf>
    <xf numFmtId="0" fontId="7" fillId="0" borderId="25">
      <alignment horizontal="left" vertical="center"/>
    </xf>
    <xf numFmtId="10" fontId="5" fillId="3" borderId="26" applyNumberFormat="0" applyBorder="0" applyAlignment="0" applyProtection="0"/>
    <xf numFmtId="170" fontId="2" fillId="0" borderId="0"/>
    <xf numFmtId="171" fontId="8" fillId="0" borderId="0" applyFont="0" applyFill="0" applyBorder="0" applyProtection="0"/>
    <xf numFmtId="10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" fillId="4" borderId="27" applyNumberFormat="0" applyProtection="0">
      <alignment vertical="center"/>
    </xf>
    <xf numFmtId="4" fontId="9" fillId="5" borderId="27" applyNumberFormat="0" applyProtection="0">
      <alignment horizontal="left" vertical="center" indent="1"/>
    </xf>
    <xf numFmtId="4" fontId="9" fillId="6" borderId="0" applyNumberFormat="0" applyProtection="0">
      <alignment horizontal="left" vertical="center" indent="1"/>
    </xf>
    <xf numFmtId="4" fontId="10" fillId="7" borderId="27" applyNumberFormat="0" applyProtection="0">
      <alignment horizontal="right" vertical="center"/>
    </xf>
    <xf numFmtId="4" fontId="10" fillId="8" borderId="27" applyNumberFormat="0" applyProtection="0">
      <alignment horizontal="left" vertical="center" indent="1"/>
    </xf>
    <xf numFmtId="0" fontId="10" fillId="6" borderId="27" applyNumberFormat="0" applyProtection="0">
      <alignment horizontal="left" vertical="top" indent="1"/>
    </xf>
    <xf numFmtId="0" fontId="2" fillId="0" borderId="0">
      <alignment horizontal="left" wrapText="1"/>
    </xf>
    <xf numFmtId="0" fontId="11" fillId="0" borderId="26">
      <alignment horizontal="center" vertical="center" wrapText="1"/>
    </xf>
    <xf numFmtId="38" fontId="10" fillId="0" borderId="22" applyFill="0" applyBorder="0" applyAlignment="0" applyProtection="0">
      <protection locked="0"/>
    </xf>
    <xf numFmtId="0" fontId="14" fillId="9" borderId="47" applyNumberFormat="0" applyAlignment="0" applyProtection="0"/>
    <xf numFmtId="0" fontId="15" fillId="10" borderId="47" applyNumberFormat="0" applyAlignment="0" applyProtection="0"/>
    <xf numFmtId="0" fontId="16" fillId="0" borderId="48" applyNumberFormat="0" applyFill="0" applyAlignment="0" applyProtection="0"/>
    <xf numFmtId="0" fontId="17" fillId="0" borderId="0"/>
    <xf numFmtId="0" fontId="2" fillId="0" borderId="0"/>
    <xf numFmtId="0" fontId="3" fillId="0" borderId="0"/>
    <xf numFmtId="44" fontId="1" fillId="0" borderId="0" applyFont="0" applyFill="0" applyBorder="0" applyAlignment="0" applyProtection="0"/>
  </cellStyleXfs>
  <cellXfs count="960">
    <xf numFmtId="0" fontId="0" fillId="0" borderId="0" xfId="0"/>
    <xf numFmtId="9" fontId="19" fillId="0" borderId="34" xfId="40" applyNumberFormat="1" applyFont="1" applyFill="1" applyBorder="1" applyAlignment="1">
      <alignment horizontal="center" wrapText="1"/>
    </xf>
    <xf numFmtId="43" fontId="19" fillId="0" borderId="24" xfId="40" applyNumberFormat="1" applyFont="1" applyFill="1" applyBorder="1" applyAlignment="1">
      <alignment horizontal="center" wrapText="1"/>
    </xf>
    <xf numFmtId="43" fontId="13" fillId="0" borderId="50" xfId="40" applyNumberFormat="1" applyFont="1" applyFill="1" applyBorder="1" applyAlignment="1">
      <alignment wrapText="1"/>
    </xf>
    <xf numFmtId="0" fontId="18" fillId="0" borderId="16" xfId="0" applyFont="1" applyFill="1" applyBorder="1" applyAlignment="1">
      <alignment horizontal="center" vertical="center" wrapText="1"/>
    </xf>
    <xf numFmtId="9" fontId="13" fillId="0" borderId="16" xfId="40" applyNumberFormat="1" applyFont="1" applyFill="1" applyBorder="1" applyAlignment="1">
      <alignment horizontal="center"/>
    </xf>
    <xf numFmtId="43" fontId="19" fillId="0" borderId="16" xfId="40" applyNumberFormat="1" applyFont="1" applyFill="1" applyBorder="1" applyAlignment="1">
      <alignment horizontal="center"/>
    </xf>
    <xf numFmtId="43" fontId="19" fillId="0" borderId="29" xfId="40" applyNumberFormat="1" applyFont="1" applyFill="1" applyBorder="1" applyAlignment="1">
      <alignment horizontal="center"/>
    </xf>
    <xf numFmtId="43" fontId="20" fillId="0" borderId="49" xfId="40" applyNumberFormat="1" applyFont="1" applyFill="1" applyBorder="1" applyAlignment="1"/>
    <xf numFmtId="43" fontId="20" fillId="0" borderId="25" xfId="40" applyNumberFormat="1" applyFont="1" applyFill="1" applyBorder="1" applyAlignment="1"/>
    <xf numFmtId="43" fontId="20" fillId="0" borderId="50" xfId="40" applyNumberFormat="1" applyFont="1" applyFill="1" applyBorder="1" applyAlignment="1"/>
    <xf numFmtId="43" fontId="13" fillId="0" borderId="26" xfId="40" applyNumberFormat="1" applyFont="1" applyFill="1" applyBorder="1" applyAlignment="1">
      <alignment horizontal="centerContinuous"/>
    </xf>
    <xf numFmtId="0" fontId="18" fillId="0" borderId="34" xfId="0" applyFont="1" applyFill="1" applyBorder="1"/>
    <xf numFmtId="176" fontId="19" fillId="0" borderId="34" xfId="40" applyNumberFormat="1" applyFont="1" applyFill="1" applyBorder="1" applyAlignment="1">
      <alignment horizontal="center"/>
    </xf>
    <xf numFmtId="176" fontId="19" fillId="0" borderId="34" xfId="40" applyNumberFormat="1" applyFont="1" applyFill="1" applyBorder="1" applyAlignment="1">
      <alignment horizontal="centerContinuous"/>
    </xf>
    <xf numFmtId="9" fontId="13" fillId="0" borderId="59" xfId="42" applyNumberFormat="1" applyFont="1" applyFill="1" applyBorder="1" applyAlignment="1">
      <alignment horizontal="center"/>
    </xf>
    <xf numFmtId="43" fontId="13" fillId="0" borderId="50" xfId="42" applyNumberFormat="1" applyFont="1" applyFill="1" applyBorder="1" applyAlignment="1">
      <alignment horizontal="centerContinuous"/>
    </xf>
    <xf numFmtId="166" fontId="13" fillId="0" borderId="29" xfId="42" applyNumberFormat="1" applyFont="1" applyFill="1" applyBorder="1" applyAlignment="1">
      <alignment wrapText="1"/>
    </xf>
    <xf numFmtId="0" fontId="13" fillId="0" borderId="25" xfId="42" applyFont="1" applyFill="1" applyBorder="1" applyAlignment="1">
      <alignment wrapText="1"/>
    </xf>
    <xf numFmtId="166" fontId="13" fillId="0" borderId="16" xfId="42" applyNumberFormat="1" applyFont="1" applyFill="1" applyBorder="1" applyAlignment="1">
      <alignment wrapText="1"/>
    </xf>
    <xf numFmtId="165" fontId="12" fillId="0" borderId="58" xfId="0" applyNumberFormat="1" applyFont="1" applyFill="1" applyBorder="1"/>
    <xf numFmtId="165" fontId="12" fillId="0" borderId="0" xfId="0" applyNumberFormat="1" applyFont="1" applyFill="1" applyBorder="1"/>
    <xf numFmtId="165" fontId="12" fillId="0" borderId="14" xfId="0" applyNumberFormat="1" applyFont="1" applyFill="1" applyBorder="1"/>
    <xf numFmtId="165" fontId="12" fillId="0" borderId="29" xfId="0" applyNumberFormat="1" applyFont="1" applyFill="1" applyBorder="1"/>
    <xf numFmtId="165" fontId="12" fillId="0" borderId="30" xfId="0" applyNumberFormat="1" applyFont="1" applyFill="1" applyBorder="1"/>
    <xf numFmtId="165" fontId="12" fillId="0" borderId="31" xfId="0" applyNumberFormat="1" applyFont="1" applyFill="1" applyBorder="1"/>
    <xf numFmtId="2" fontId="12" fillId="0" borderId="14" xfId="0" applyNumberFormat="1" applyFont="1" applyFill="1" applyBorder="1"/>
    <xf numFmtId="165" fontId="12" fillId="0" borderId="49" xfId="0" applyNumberFormat="1" applyFont="1" applyFill="1" applyBorder="1"/>
    <xf numFmtId="9" fontId="19" fillId="0" borderId="24" xfId="40" applyNumberFormat="1" applyFont="1" applyFill="1" applyBorder="1" applyAlignment="1">
      <alignment horizontal="center" wrapText="1"/>
    </xf>
    <xf numFmtId="2" fontId="12" fillId="0" borderId="58" xfId="0" applyNumberFormat="1" applyFont="1" applyFill="1" applyBorder="1"/>
    <xf numFmtId="2" fontId="12" fillId="0" borderId="0" xfId="0" applyNumberFormat="1" applyFont="1" applyFill="1" applyBorder="1"/>
    <xf numFmtId="2" fontId="12" fillId="0" borderId="25" xfId="0" applyNumberFormat="1" applyFont="1" applyFill="1" applyBorder="1"/>
    <xf numFmtId="176" fontId="13" fillId="0" borderId="59" xfId="42" applyNumberFormat="1" applyFont="1" applyFill="1" applyBorder="1" applyAlignment="1">
      <alignment wrapText="1"/>
    </xf>
    <xf numFmtId="176" fontId="13" fillId="0" borderId="16" xfId="42" applyNumberFormat="1" applyFont="1" applyFill="1" applyBorder="1" applyAlignment="1">
      <alignment wrapText="1"/>
    </xf>
    <xf numFmtId="176" fontId="13" fillId="0" borderId="16" xfId="42" applyNumberFormat="1" applyFont="1" applyFill="1" applyBorder="1" applyAlignment="1">
      <alignment horizontal="center"/>
    </xf>
    <xf numFmtId="176" fontId="13" fillId="0" borderId="16" xfId="42" applyNumberFormat="1" applyFont="1" applyFill="1" applyBorder="1" applyAlignment="1">
      <alignment horizontal="center" wrapText="1"/>
    </xf>
    <xf numFmtId="176" fontId="13" fillId="0" borderId="16" xfId="42" applyNumberFormat="1" applyFont="1" applyFill="1" applyBorder="1" applyAlignment="1">
      <alignment horizontal="centerContinuous"/>
    </xf>
    <xf numFmtId="176" fontId="13" fillId="0" borderId="22" xfId="42" applyNumberFormat="1" applyFont="1" applyFill="1" applyBorder="1" applyAlignment="1">
      <alignment wrapText="1"/>
    </xf>
    <xf numFmtId="0" fontId="13" fillId="0" borderId="16" xfId="42" applyFont="1" applyFill="1" applyBorder="1" applyAlignment="1">
      <alignment horizontal="center" wrapText="1"/>
    </xf>
    <xf numFmtId="165" fontId="13" fillId="0" borderId="16" xfId="0" applyNumberFormat="1" applyFont="1" applyFill="1" applyBorder="1"/>
    <xf numFmtId="165" fontId="13" fillId="0" borderId="28" xfId="0" applyNumberFormat="1" applyFont="1" applyFill="1" applyBorder="1" applyAlignment="1">
      <alignment wrapText="1"/>
    </xf>
    <xf numFmtId="172" fontId="13" fillId="0" borderId="28" xfId="0" applyNumberFormat="1" applyFont="1" applyFill="1" applyBorder="1" applyAlignment="1">
      <alignment horizontal="center" wrapText="1"/>
    </xf>
    <xf numFmtId="172" fontId="12" fillId="0" borderId="58" xfId="0" applyNumberFormat="1" applyFont="1" applyFill="1" applyBorder="1"/>
    <xf numFmtId="172" fontId="12" fillId="0" borderId="0" xfId="0" applyNumberFormat="1" applyFont="1" applyFill="1" applyBorder="1"/>
    <xf numFmtId="172" fontId="12" fillId="0" borderId="14" xfId="0" applyNumberFormat="1" applyFont="1" applyFill="1" applyBorder="1"/>
    <xf numFmtId="172" fontId="12" fillId="0" borderId="0" xfId="0" applyNumberFormat="1" applyFont="1" applyFill="1"/>
    <xf numFmtId="165" fontId="13" fillId="0" borderId="28" xfId="0" applyNumberFormat="1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172" fontId="13" fillId="0" borderId="0" xfId="0" applyNumberFormat="1" applyFont="1" applyFill="1" applyBorder="1" applyAlignment="1">
      <alignment horizontal="center" wrapText="1"/>
    </xf>
    <xf numFmtId="3" fontId="12" fillId="0" borderId="22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 horizontal="center"/>
    </xf>
    <xf numFmtId="172" fontId="12" fillId="0" borderId="25" xfId="0" applyNumberFormat="1" applyFont="1" applyFill="1" applyBorder="1"/>
    <xf numFmtId="3" fontId="12" fillId="0" borderId="0" xfId="0" applyNumberFormat="1" applyFont="1" applyFill="1" applyBorder="1" applyAlignment="1">
      <alignment horizontal="center"/>
    </xf>
    <xf numFmtId="172" fontId="13" fillId="0" borderId="16" xfId="0" applyNumberFormat="1" applyFont="1" applyFill="1" applyBorder="1"/>
    <xf numFmtId="2" fontId="13" fillId="0" borderId="26" xfId="0" applyNumberFormat="1" applyFont="1" applyFill="1" applyBorder="1" applyAlignment="1">
      <alignment horizontal="center" wrapText="1"/>
    </xf>
    <xf numFmtId="172" fontId="13" fillId="0" borderId="26" xfId="0" applyNumberFormat="1" applyFont="1" applyFill="1" applyBorder="1" applyAlignment="1">
      <alignment horizontal="center" wrapText="1"/>
    </xf>
    <xf numFmtId="3" fontId="13" fillId="0" borderId="16" xfId="0" applyNumberFormat="1" applyFont="1" applyFill="1" applyBorder="1" applyAlignment="1">
      <alignment horizontal="center"/>
    </xf>
    <xf numFmtId="3" fontId="13" fillId="0" borderId="28" xfId="0" applyNumberFormat="1" applyFont="1" applyFill="1" applyBorder="1" applyAlignment="1">
      <alignment horizontal="center" wrapText="1"/>
    </xf>
    <xf numFmtId="43" fontId="13" fillId="0" borderId="16" xfId="42" applyNumberFormat="1" applyFont="1" applyFill="1" applyBorder="1" applyAlignment="1">
      <alignment horizontal="center"/>
    </xf>
    <xf numFmtId="43" fontId="13" fillId="0" borderId="29" xfId="42" applyNumberFormat="1" applyFont="1" applyFill="1" applyBorder="1" applyAlignment="1">
      <alignment horizontal="center"/>
    </xf>
    <xf numFmtId="43" fontId="13" fillId="0" borderId="49" xfId="42" applyNumberFormat="1" applyFont="1" applyFill="1" applyBorder="1" applyAlignment="1"/>
    <xf numFmtId="43" fontId="13" fillId="0" borderId="25" xfId="42" applyNumberFormat="1" applyFont="1" applyFill="1" applyBorder="1" applyAlignment="1"/>
    <xf numFmtId="43" fontId="13" fillId="0" borderId="16" xfId="42" applyNumberFormat="1" applyFont="1" applyFill="1" applyBorder="1" applyAlignment="1">
      <alignment wrapText="1"/>
    </xf>
    <xf numFmtId="9" fontId="13" fillId="0" borderId="23" xfId="42" applyNumberFormat="1" applyFont="1" applyFill="1" applyBorder="1" applyAlignment="1">
      <alignment horizontal="center" wrapText="1"/>
    </xf>
    <xf numFmtId="43" fontId="13" fillId="0" borderId="22" xfId="42" applyNumberFormat="1" applyFont="1" applyFill="1" applyBorder="1" applyAlignment="1">
      <alignment horizontal="center" wrapText="1"/>
    </xf>
    <xf numFmtId="9" fontId="13" fillId="0" borderId="22" xfId="42" applyNumberFormat="1" applyFont="1" applyFill="1" applyBorder="1" applyAlignment="1">
      <alignment horizontal="center" wrapText="1"/>
    </xf>
    <xf numFmtId="43" fontId="13" fillId="0" borderId="16" xfId="42" applyNumberFormat="1" applyFont="1" applyFill="1" applyBorder="1" applyAlignment="1">
      <alignment horizontal="center" wrapText="1"/>
    </xf>
    <xf numFmtId="43" fontId="13" fillId="0" borderId="23" xfId="42" applyNumberFormat="1" applyFont="1" applyFill="1" applyBorder="1" applyAlignment="1">
      <alignment horizontal="center" wrapText="1"/>
    </xf>
    <xf numFmtId="176" fontId="13" fillId="0" borderId="22" xfId="42" applyNumberFormat="1" applyFont="1" applyFill="1" applyBorder="1" applyAlignment="1">
      <alignment horizontal="center" wrapText="1"/>
    </xf>
    <xf numFmtId="43" fontId="13" fillId="0" borderId="59" xfId="42" applyNumberFormat="1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8" xfId="0" applyFont="1" applyFill="1" applyBorder="1"/>
    <xf numFmtId="2" fontId="12" fillId="0" borderId="0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1" fontId="12" fillId="0" borderId="30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left" indent="1"/>
    </xf>
    <xf numFmtId="3" fontId="12" fillId="0" borderId="29" xfId="0" applyNumberFormat="1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2" fontId="12" fillId="0" borderId="58" xfId="0" applyNumberFormat="1" applyFont="1" applyFill="1" applyBorder="1" applyAlignment="1">
      <alignment horizontal="center"/>
    </xf>
    <xf numFmtId="2" fontId="12" fillId="0" borderId="59" xfId="0" applyNumberFormat="1" applyFont="1" applyFill="1" applyBorder="1" applyAlignment="1">
      <alignment horizontal="center"/>
    </xf>
    <xf numFmtId="1" fontId="12" fillId="0" borderId="29" xfId="0" applyNumberFormat="1" applyFont="1" applyFill="1" applyBorder="1" applyAlignment="1">
      <alignment horizontal="center"/>
    </xf>
    <xf numFmtId="174" fontId="12" fillId="0" borderId="58" xfId="0" applyNumberFormat="1" applyFont="1" applyFill="1" applyBorder="1" applyAlignment="1">
      <alignment horizontal="center"/>
    </xf>
    <xf numFmtId="1" fontId="12" fillId="0" borderId="5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left" indent="1"/>
    </xf>
    <xf numFmtId="0" fontId="12" fillId="0" borderId="23" xfId="0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" fontId="12" fillId="0" borderId="23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left" indent="1"/>
    </xf>
    <xf numFmtId="3" fontId="12" fillId="0" borderId="31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32" xfId="0" applyNumberFormat="1" applyFont="1" applyFill="1" applyBorder="1" applyAlignment="1">
      <alignment horizontal="center"/>
    </xf>
    <xf numFmtId="1" fontId="12" fillId="0" borderId="31" xfId="0" applyNumberFormat="1" applyFont="1" applyFill="1" applyBorder="1" applyAlignment="1">
      <alignment horizontal="center"/>
    </xf>
    <xf numFmtId="174" fontId="12" fillId="0" borderId="14" xfId="0" applyNumberFormat="1" applyFont="1" applyFill="1" applyBorder="1" applyAlignment="1">
      <alignment horizontal="center"/>
    </xf>
    <xf numFmtId="1" fontId="12" fillId="0" borderId="32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75" fontId="12" fillId="0" borderId="58" xfId="0" applyNumberFormat="1" applyFont="1" applyFill="1" applyBorder="1" applyAlignment="1">
      <alignment horizontal="center"/>
    </xf>
    <xf numFmtId="1" fontId="12" fillId="0" borderId="58" xfId="0" applyNumberFormat="1" applyFont="1" applyFill="1" applyBorder="1" applyAlignment="1">
      <alignment horizontal="center"/>
    </xf>
    <xf numFmtId="175" fontId="12" fillId="0" borderId="0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9" fontId="12" fillId="0" borderId="29" xfId="2" applyFont="1" applyFill="1" applyBorder="1" applyAlignment="1">
      <alignment horizontal="center"/>
    </xf>
    <xf numFmtId="9" fontId="12" fillId="0" borderId="30" xfId="2" applyFont="1" applyFill="1" applyBorder="1" applyAlignment="1">
      <alignment horizontal="center"/>
    </xf>
    <xf numFmtId="9" fontId="12" fillId="0" borderId="31" xfId="2" applyFont="1" applyFill="1" applyBorder="1" applyAlignment="1">
      <alignment horizontal="center"/>
    </xf>
    <xf numFmtId="43" fontId="13" fillId="0" borderId="50" xfId="42" applyNumberFormat="1" applyFont="1" applyFill="1" applyBorder="1" applyAlignment="1">
      <alignment horizontal="center"/>
    </xf>
    <xf numFmtId="176" fontId="19" fillId="0" borderId="24" xfId="40" applyNumberFormat="1" applyFont="1" applyFill="1" applyBorder="1" applyAlignment="1">
      <alignment horizontal="center" wrapText="1"/>
    </xf>
    <xf numFmtId="43" fontId="19" fillId="0" borderId="34" xfId="40" applyNumberFormat="1" applyFont="1" applyFill="1" applyBorder="1" applyAlignment="1">
      <alignment horizontal="center" wrapText="1"/>
    </xf>
    <xf numFmtId="176" fontId="19" fillId="0" borderId="34" xfId="4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6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65" xfId="0" applyFont="1" applyFill="1" applyBorder="1"/>
    <xf numFmtId="0" fontId="21" fillId="0" borderId="29" xfId="0" applyFont="1" applyFill="1" applyBorder="1" applyAlignment="1">
      <alignment horizontal="centerContinuous"/>
    </xf>
    <xf numFmtId="0" fontId="22" fillId="0" borderId="58" xfId="0" applyFont="1" applyFill="1" applyBorder="1" applyAlignment="1">
      <alignment horizontal="centerContinuous"/>
    </xf>
    <xf numFmtId="0" fontId="21" fillId="0" borderId="58" xfId="0" applyFont="1" applyFill="1" applyBorder="1" applyAlignment="1">
      <alignment horizontal="centerContinuous"/>
    </xf>
    <xf numFmtId="0" fontId="21" fillId="0" borderId="59" xfId="0" applyFont="1" applyFill="1" applyBorder="1" applyAlignment="1">
      <alignment horizontal="centerContinuous"/>
    </xf>
    <xf numFmtId="0" fontId="22" fillId="0" borderId="59" xfId="0" applyFont="1" applyFill="1" applyBorder="1" applyAlignment="1">
      <alignment horizontal="centerContinuous"/>
    </xf>
    <xf numFmtId="0" fontId="21" fillId="0" borderId="57" xfId="0" applyFont="1" applyFill="1" applyBorder="1" applyAlignment="1">
      <alignment horizontal="centerContinuous"/>
    </xf>
    <xf numFmtId="0" fontId="12" fillId="0" borderId="98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12" fillId="0" borderId="58" xfId="0" applyFont="1" applyFill="1" applyBorder="1" applyAlignment="1">
      <alignment horizontal="left" indent="1"/>
    </xf>
    <xf numFmtId="2" fontId="12" fillId="0" borderId="58" xfId="0" applyNumberFormat="1" applyFont="1" applyFill="1" applyBorder="1" applyAlignment="1">
      <alignment horizontal="center" wrapText="1"/>
    </xf>
    <xf numFmtId="2" fontId="12" fillId="0" borderId="59" xfId="0" applyNumberFormat="1" applyFont="1" applyFill="1" applyBorder="1" applyAlignment="1">
      <alignment horizontal="center" wrapText="1"/>
    </xf>
    <xf numFmtId="1" fontId="12" fillId="0" borderId="29" xfId="0" applyNumberFormat="1" applyFont="1" applyFill="1" applyBorder="1" applyAlignment="1">
      <alignment horizontal="center" wrapText="1"/>
    </xf>
    <xf numFmtId="0" fontId="12" fillId="0" borderId="58" xfId="0" applyFont="1" applyFill="1" applyBorder="1" applyAlignment="1">
      <alignment horizontal="center" wrapText="1"/>
    </xf>
    <xf numFmtId="174" fontId="12" fillId="0" borderId="58" xfId="0" applyNumberFormat="1" applyFont="1" applyFill="1" applyBorder="1" applyAlignment="1">
      <alignment horizontal="center" wrapText="1"/>
    </xf>
    <xf numFmtId="0" fontId="12" fillId="0" borderId="5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indent="1"/>
    </xf>
    <xf numFmtId="2" fontId="12" fillId="0" borderId="0" xfId="0" applyNumberFormat="1" applyFont="1" applyFill="1" applyBorder="1" applyAlignment="1">
      <alignment horizontal="center" wrapText="1"/>
    </xf>
    <xf numFmtId="2" fontId="12" fillId="0" borderId="23" xfId="0" applyNumberFormat="1" applyFont="1" applyFill="1" applyBorder="1" applyAlignment="1">
      <alignment horizontal="center" wrapText="1"/>
    </xf>
    <xf numFmtId="1" fontId="12" fillId="0" borderId="30" xfId="0" applyNumberFormat="1" applyFont="1" applyFill="1" applyBorder="1" applyAlignment="1">
      <alignment horizontal="center" wrapText="1"/>
    </xf>
    <xf numFmtId="174" fontId="12" fillId="0" borderId="0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left" indent="1"/>
    </xf>
    <xf numFmtId="0" fontId="12" fillId="0" borderId="32" xfId="0" applyFont="1" applyFill="1" applyBorder="1" applyAlignment="1">
      <alignment horizontal="center" wrapText="1"/>
    </xf>
    <xf numFmtId="2" fontId="12" fillId="0" borderId="14" xfId="0" applyNumberFormat="1" applyFont="1" applyFill="1" applyBorder="1" applyAlignment="1">
      <alignment horizontal="center" wrapText="1"/>
    </xf>
    <xf numFmtId="2" fontId="12" fillId="0" borderId="32" xfId="0" applyNumberFormat="1" applyFont="1" applyFill="1" applyBorder="1" applyAlignment="1">
      <alignment horizontal="center" wrapText="1"/>
    </xf>
    <xf numFmtId="1" fontId="12" fillId="0" borderId="31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174" fontId="12" fillId="0" borderId="14" xfId="0" applyNumberFormat="1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center" wrapText="1"/>
    </xf>
    <xf numFmtId="0" fontId="22" fillId="0" borderId="0" xfId="0" applyFont="1" applyFill="1" applyBorder="1"/>
    <xf numFmtId="3" fontId="12" fillId="0" borderId="3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 wrapText="1"/>
    </xf>
    <xf numFmtId="3" fontId="12" fillId="0" borderId="23" xfId="0" applyNumberFormat="1" applyFont="1" applyFill="1" applyBorder="1" applyAlignment="1">
      <alignment horizontal="center"/>
    </xf>
    <xf numFmtId="173" fontId="12" fillId="0" borderId="3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/>
    </xf>
    <xf numFmtId="174" fontId="12" fillId="0" borderId="23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173" fontId="12" fillId="0" borderId="31" xfId="0" applyNumberFormat="1" applyFont="1" applyFill="1" applyBorder="1" applyAlignment="1">
      <alignment horizontal="center"/>
    </xf>
    <xf numFmtId="173" fontId="12" fillId="0" borderId="14" xfId="0" applyNumberFormat="1" applyFont="1" applyFill="1" applyBorder="1" applyAlignment="1">
      <alignment horizontal="center"/>
    </xf>
    <xf numFmtId="174" fontId="12" fillId="0" borderId="32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 wrapText="1"/>
    </xf>
    <xf numFmtId="0" fontId="12" fillId="0" borderId="16" xfId="0" applyFont="1" applyFill="1" applyBorder="1" applyAlignment="1">
      <alignment horizontal="left" indent="1"/>
    </xf>
    <xf numFmtId="164" fontId="12" fillId="0" borderId="59" xfId="0" applyNumberFormat="1" applyFont="1" applyFill="1" applyBorder="1"/>
    <xf numFmtId="2" fontId="12" fillId="0" borderId="59" xfId="0" applyNumberFormat="1" applyFont="1" applyFill="1" applyBorder="1"/>
    <xf numFmtId="0" fontId="12" fillId="0" borderId="22" xfId="0" applyFont="1" applyFill="1" applyBorder="1" applyAlignment="1">
      <alignment horizontal="left" indent="1"/>
    </xf>
    <xf numFmtId="164" fontId="12" fillId="0" borderId="23" xfId="0" applyNumberFormat="1" applyFont="1" applyFill="1" applyBorder="1"/>
    <xf numFmtId="2" fontId="12" fillId="0" borderId="23" xfId="0" applyNumberFormat="1" applyFont="1" applyFill="1" applyBorder="1"/>
    <xf numFmtId="0" fontId="12" fillId="0" borderId="28" xfId="0" applyFont="1" applyFill="1" applyBorder="1" applyAlignment="1">
      <alignment horizontal="left" indent="1"/>
    </xf>
    <xf numFmtId="164" fontId="12" fillId="0" borderId="32" xfId="0" applyNumberFormat="1" applyFont="1" applyFill="1" applyBorder="1"/>
    <xf numFmtId="2" fontId="12" fillId="0" borderId="32" xfId="0" applyNumberFormat="1" applyFont="1" applyFill="1" applyBorder="1"/>
    <xf numFmtId="164" fontId="12" fillId="0" borderId="16" xfId="0" applyNumberFormat="1" applyFont="1" applyFill="1" applyBorder="1"/>
    <xf numFmtId="164" fontId="12" fillId="0" borderId="22" xfId="0" applyNumberFormat="1" applyFont="1" applyFill="1" applyBorder="1"/>
    <xf numFmtId="164" fontId="12" fillId="0" borderId="28" xfId="0" applyNumberFormat="1" applyFont="1" applyFill="1" applyBorder="1"/>
    <xf numFmtId="0" fontId="12" fillId="0" borderId="16" xfId="0" applyFont="1" applyFill="1" applyBorder="1"/>
    <xf numFmtId="3" fontId="23" fillId="0" borderId="16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wrapText="1"/>
    </xf>
    <xf numFmtId="0" fontId="12" fillId="0" borderId="22" xfId="0" applyFont="1" applyFill="1" applyBorder="1"/>
    <xf numFmtId="164" fontId="13" fillId="0" borderId="16" xfId="0" applyNumberFormat="1" applyFont="1" applyFill="1" applyBorder="1"/>
    <xf numFmtId="164" fontId="13" fillId="0" borderId="22" xfId="0" applyNumberFormat="1" applyFont="1" applyFill="1" applyBorder="1"/>
    <xf numFmtId="0" fontId="18" fillId="0" borderId="28" xfId="0" applyFont="1" applyFill="1" applyBorder="1" applyAlignment="1">
      <alignment horizontal="left" indent="1"/>
    </xf>
    <xf numFmtId="3" fontId="23" fillId="0" borderId="28" xfId="0" applyNumberFormat="1" applyFont="1" applyFill="1" applyBorder="1" applyAlignment="1">
      <alignment horizontal="center" wrapText="1"/>
    </xf>
    <xf numFmtId="164" fontId="13" fillId="0" borderId="28" xfId="0" applyNumberFormat="1" applyFont="1" applyFill="1" applyBorder="1" applyAlignment="1">
      <alignment horizontal="center" wrapText="1"/>
    </xf>
    <xf numFmtId="164" fontId="13" fillId="0" borderId="22" xfId="0" applyNumberFormat="1" applyFont="1" applyFill="1" applyBorder="1" applyAlignment="1">
      <alignment horizontal="center" wrapText="1"/>
    </xf>
    <xf numFmtId="43" fontId="12" fillId="0" borderId="0" xfId="0" applyNumberFormat="1" applyFont="1" applyFill="1"/>
    <xf numFmtId="3" fontId="23" fillId="0" borderId="22" xfId="0" applyNumberFormat="1" applyFont="1" applyFill="1" applyBorder="1" applyAlignment="1">
      <alignment horizontal="center" wrapText="1"/>
    </xf>
    <xf numFmtId="164" fontId="13" fillId="0" borderId="28" xfId="0" applyNumberFormat="1" applyFont="1" applyFill="1" applyBorder="1" applyAlignment="1">
      <alignment wrapText="1"/>
    </xf>
    <xf numFmtId="0" fontId="12" fillId="0" borderId="26" xfId="0" applyFont="1" applyFill="1" applyBorder="1" applyAlignment="1">
      <alignment horizontal="left" indent="1"/>
    </xf>
    <xf numFmtId="3" fontId="12" fillId="0" borderId="26" xfId="0" applyNumberFormat="1" applyFont="1" applyFill="1" applyBorder="1" applyAlignment="1">
      <alignment horizontal="center"/>
    </xf>
    <xf numFmtId="164" fontId="12" fillId="0" borderId="50" xfId="0" applyNumberFormat="1" applyFont="1" applyFill="1" applyBorder="1"/>
    <xf numFmtId="164" fontId="12" fillId="0" borderId="26" xfId="0" applyNumberFormat="1" applyFont="1" applyFill="1" applyBorder="1"/>
    <xf numFmtId="0" fontId="13" fillId="0" borderId="22" xfId="0" applyFont="1" applyFill="1" applyBorder="1"/>
    <xf numFmtId="0" fontId="13" fillId="0" borderId="16" xfId="0" applyFont="1" applyFill="1" applyBorder="1"/>
    <xf numFmtId="0" fontId="13" fillId="0" borderId="28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wrapText="1"/>
    </xf>
    <xf numFmtId="0" fontId="23" fillId="0" borderId="49" xfId="0" applyFont="1" applyFill="1" applyBorder="1"/>
    <xf numFmtId="0" fontId="12" fillId="0" borderId="25" xfId="0" applyFont="1" applyFill="1" applyBorder="1"/>
    <xf numFmtId="0" fontId="12" fillId="0" borderId="50" xfId="0" applyFont="1" applyFill="1" applyBorder="1"/>
    <xf numFmtId="0" fontId="23" fillId="0" borderId="28" xfId="0" applyFont="1" applyFill="1" applyBorder="1" applyAlignment="1">
      <alignment horizontal="left" indent="1"/>
    </xf>
    <xf numFmtId="2" fontId="12" fillId="0" borderId="0" xfId="0" applyNumberFormat="1" applyFont="1" applyFill="1"/>
    <xf numFmtId="164" fontId="12" fillId="0" borderId="0" xfId="0" applyNumberFormat="1" applyFont="1" applyFill="1"/>
    <xf numFmtId="0" fontId="13" fillId="0" borderId="59" xfId="0" applyFont="1" applyFill="1" applyBorder="1" applyAlignment="1">
      <alignment vertical="center"/>
    </xf>
    <xf numFmtId="9" fontId="12" fillId="0" borderId="29" xfId="0" applyNumberFormat="1" applyFont="1" applyFill="1" applyBorder="1"/>
    <xf numFmtId="43" fontId="12" fillId="0" borderId="58" xfId="1" applyFont="1" applyFill="1" applyBorder="1"/>
    <xf numFmtId="9" fontId="12" fillId="0" borderId="58" xfId="0" applyNumberFormat="1" applyFont="1" applyFill="1" applyBorder="1" applyAlignment="1">
      <alignment horizontal="center"/>
    </xf>
    <xf numFmtId="1" fontId="12" fillId="0" borderId="58" xfId="0" applyNumberFormat="1" applyFont="1" applyFill="1" applyBorder="1"/>
    <xf numFmtId="43" fontId="12" fillId="0" borderId="59" xfId="42" applyNumberFormat="1" applyFont="1" applyFill="1" applyBorder="1"/>
    <xf numFmtId="10" fontId="12" fillId="0" borderId="58" xfId="0" applyNumberFormat="1" applyFont="1" applyFill="1" applyBorder="1"/>
    <xf numFmtId="43" fontId="12" fillId="0" borderId="58" xfId="42" applyNumberFormat="1" applyFont="1" applyFill="1" applyBorder="1" applyAlignment="1">
      <alignment horizontal="right"/>
    </xf>
    <xf numFmtId="43" fontId="12" fillId="0" borderId="16" xfId="0" applyNumberFormat="1" applyFont="1" applyFill="1" applyBorder="1"/>
    <xf numFmtId="43" fontId="12" fillId="0" borderId="59" xfId="1" applyFont="1" applyFill="1" applyBorder="1"/>
    <xf numFmtId="43" fontId="12" fillId="0" borderId="59" xfId="0" applyNumberFormat="1" applyFont="1" applyFill="1" applyBorder="1"/>
    <xf numFmtId="43" fontId="12" fillId="0" borderId="0" xfId="0" applyNumberFormat="1" applyFont="1" applyFill="1" applyBorder="1"/>
    <xf numFmtId="9" fontId="12" fillId="0" borderId="30" xfId="0" applyNumberFormat="1" applyFont="1" applyFill="1" applyBorder="1"/>
    <xf numFmtId="43" fontId="12" fillId="0" borderId="0" xfId="1" applyFont="1" applyFill="1" applyBorder="1"/>
    <xf numFmtId="9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/>
    <xf numFmtId="43" fontId="12" fillId="0" borderId="23" xfId="42" applyNumberFormat="1" applyFont="1" applyFill="1" applyBorder="1"/>
    <xf numFmtId="10" fontId="12" fillId="0" borderId="0" xfId="0" applyNumberFormat="1" applyFont="1" applyFill="1" applyBorder="1"/>
    <xf numFmtId="43" fontId="12" fillId="0" borderId="0" xfId="42" applyNumberFormat="1" applyFont="1" applyFill="1" applyBorder="1" applyAlignment="1">
      <alignment horizontal="right"/>
    </xf>
    <xf numFmtId="43" fontId="12" fillId="0" borderId="22" xfId="0" applyNumberFormat="1" applyFont="1" applyFill="1" applyBorder="1"/>
    <xf numFmtId="43" fontId="12" fillId="0" borderId="23" xfId="1" applyFont="1" applyFill="1" applyBorder="1"/>
    <xf numFmtId="43" fontId="12" fillId="0" borderId="23" xfId="0" applyNumberFormat="1" applyFont="1" applyFill="1" applyBorder="1"/>
    <xf numFmtId="9" fontId="12" fillId="0" borderId="31" xfId="0" applyNumberFormat="1" applyFont="1" applyFill="1" applyBorder="1"/>
    <xf numFmtId="43" fontId="12" fillId="0" borderId="14" xfId="1" applyFont="1" applyFill="1" applyBorder="1"/>
    <xf numFmtId="9" fontId="12" fillId="0" borderId="14" xfId="0" applyNumberFormat="1" applyFont="1" applyFill="1" applyBorder="1" applyAlignment="1">
      <alignment horizontal="center"/>
    </xf>
    <xf numFmtId="1" fontId="12" fillId="0" borderId="14" xfId="0" applyNumberFormat="1" applyFont="1" applyFill="1" applyBorder="1"/>
    <xf numFmtId="43" fontId="12" fillId="0" borderId="32" xfId="42" applyNumberFormat="1" applyFont="1" applyFill="1" applyBorder="1"/>
    <xf numFmtId="10" fontId="12" fillId="0" borderId="14" xfId="0" applyNumberFormat="1" applyFont="1" applyFill="1" applyBorder="1"/>
    <xf numFmtId="43" fontId="12" fillId="0" borderId="14" xfId="42" applyNumberFormat="1" applyFont="1" applyFill="1" applyBorder="1" applyAlignment="1">
      <alignment horizontal="right"/>
    </xf>
    <xf numFmtId="43" fontId="12" fillId="0" borderId="28" xfId="0" applyNumberFormat="1" applyFont="1" applyFill="1" applyBorder="1"/>
    <xf numFmtId="43" fontId="12" fillId="0" borderId="32" xfId="1" applyFont="1" applyFill="1" applyBorder="1"/>
    <xf numFmtId="43" fontId="12" fillId="0" borderId="32" xfId="0" applyNumberFormat="1" applyFont="1" applyFill="1" applyBorder="1"/>
    <xf numFmtId="9" fontId="12" fillId="0" borderId="49" xfId="0" applyNumberFormat="1" applyFont="1" applyFill="1" applyBorder="1"/>
    <xf numFmtId="43" fontId="12" fillId="0" borderId="25" xfId="1" applyFont="1" applyFill="1" applyBorder="1"/>
    <xf numFmtId="9" fontId="12" fillId="0" borderId="25" xfId="0" applyNumberFormat="1" applyFont="1" applyFill="1" applyBorder="1" applyAlignment="1">
      <alignment horizontal="center"/>
    </xf>
    <xf numFmtId="1" fontId="12" fillId="0" borderId="25" xfId="0" applyNumberFormat="1" applyFont="1" applyFill="1" applyBorder="1"/>
    <xf numFmtId="43" fontId="12" fillId="0" borderId="50" xfId="42" applyNumberFormat="1" applyFont="1" applyFill="1" applyBorder="1"/>
    <xf numFmtId="10" fontId="12" fillId="0" borderId="25" xfId="0" applyNumberFormat="1" applyFont="1" applyFill="1" applyBorder="1"/>
    <xf numFmtId="43" fontId="12" fillId="0" borderId="25" xfId="42" applyNumberFormat="1" applyFont="1" applyFill="1" applyBorder="1" applyAlignment="1">
      <alignment horizontal="right"/>
    </xf>
    <xf numFmtId="43" fontId="12" fillId="0" borderId="26" xfId="0" applyNumberFormat="1" applyFont="1" applyFill="1" applyBorder="1"/>
    <xf numFmtId="43" fontId="12" fillId="0" borderId="50" xfId="1" applyFont="1" applyFill="1" applyBorder="1"/>
    <xf numFmtId="43" fontId="12" fillId="0" borderId="50" xfId="0" applyNumberFormat="1" applyFont="1" applyFill="1" applyBorder="1"/>
    <xf numFmtId="9" fontId="12" fillId="0" borderId="0" xfId="0" applyNumberFormat="1" applyFont="1" applyFill="1" applyBorder="1"/>
    <xf numFmtId="43" fontId="12" fillId="0" borderId="0" xfId="42" applyNumberFormat="1" applyFont="1" applyFill="1" applyBorder="1"/>
    <xf numFmtId="0" fontId="23" fillId="0" borderId="26" xfId="0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wrapText="1"/>
    </xf>
    <xf numFmtId="167" fontId="12" fillId="0" borderId="0" xfId="0" applyNumberFormat="1" applyFont="1" applyFill="1"/>
    <xf numFmtId="0" fontId="6" fillId="0" borderId="29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Continuous"/>
    </xf>
    <xf numFmtId="0" fontId="22" fillId="0" borderId="3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167" fontId="21" fillId="0" borderId="3" xfId="0" applyNumberFormat="1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167" fontId="12" fillId="0" borderId="6" xfId="0" applyNumberFormat="1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3" fillId="0" borderId="26" xfId="0" applyFont="1" applyFill="1" applyBorder="1" applyAlignment="1">
      <alignment horizontal="centerContinuous" wrapText="1"/>
    </xf>
    <xf numFmtId="9" fontId="23" fillId="0" borderId="26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left" indent="1"/>
    </xf>
    <xf numFmtId="0" fontId="12" fillId="0" borderId="8" xfId="0" applyFont="1" applyFill="1" applyBorder="1" applyAlignment="1">
      <alignment horizontal="left" indent="1"/>
    </xf>
    <xf numFmtId="3" fontId="12" fillId="0" borderId="7" xfId="0" applyNumberFormat="1" applyFont="1" applyFill="1" applyBorder="1" applyAlignment="1">
      <alignment horizontal="right" indent="3"/>
    </xf>
    <xf numFmtId="2" fontId="12" fillId="0" borderId="0" xfId="0" applyNumberFormat="1" applyFont="1" applyFill="1" applyBorder="1" applyAlignment="1">
      <alignment horizontal="right" indent="2"/>
    </xf>
    <xf numFmtId="2" fontId="12" fillId="0" borderId="8" xfId="0" applyNumberFormat="1" applyFont="1" applyFill="1" applyBorder="1" applyAlignment="1">
      <alignment horizontal="right" indent="2"/>
    </xf>
    <xf numFmtId="3" fontId="12" fillId="0" borderId="0" xfId="0" applyNumberFormat="1" applyFont="1" applyFill="1" applyBorder="1" applyAlignment="1">
      <alignment horizontal="right" indent="6"/>
    </xf>
    <xf numFmtId="0" fontId="12" fillId="0" borderId="0" xfId="0" applyFont="1" applyFill="1" applyBorder="1" applyAlignment="1">
      <alignment horizontal="right" indent="3"/>
    </xf>
    <xf numFmtId="0" fontId="12" fillId="0" borderId="7" xfId="0" applyFont="1" applyFill="1" applyBorder="1" applyAlignment="1">
      <alignment horizontal="right" indent="4"/>
    </xf>
    <xf numFmtId="0" fontId="12" fillId="0" borderId="0" xfId="0" applyFont="1" applyFill="1" applyBorder="1" applyAlignment="1">
      <alignment horizontal="right" indent="4"/>
    </xf>
    <xf numFmtId="0" fontId="12" fillId="0" borderId="8" xfId="0" applyFont="1" applyFill="1" applyBorder="1" applyAlignment="1">
      <alignment horizontal="right" indent="4"/>
    </xf>
    <xf numFmtId="164" fontId="12" fillId="0" borderId="14" xfId="0" applyNumberFormat="1" applyFont="1" applyFill="1" applyBorder="1"/>
    <xf numFmtId="9" fontId="12" fillId="0" borderId="32" xfId="0" applyNumberFormat="1" applyFont="1" applyFill="1" applyBorder="1"/>
    <xf numFmtId="43" fontId="24" fillId="0" borderId="28" xfId="1" applyFont="1" applyFill="1" applyBorder="1"/>
    <xf numFmtId="9" fontId="12" fillId="0" borderId="14" xfId="0" applyNumberFormat="1" applyFont="1" applyFill="1" applyBorder="1"/>
    <xf numFmtId="1" fontId="24" fillId="0" borderId="26" xfId="0" applyNumberFormat="1" applyFont="1" applyFill="1" applyBorder="1"/>
    <xf numFmtId="43" fontId="24" fillId="0" borderId="28" xfId="40" applyNumberFormat="1" applyFont="1" applyFill="1" applyBorder="1"/>
    <xf numFmtId="2" fontId="12" fillId="0" borderId="31" xfId="0" applyNumberFormat="1" applyFont="1" applyFill="1" applyBorder="1"/>
    <xf numFmtId="10" fontId="12" fillId="0" borderId="26" xfId="0" applyNumberFormat="1" applyFont="1" applyFill="1" applyBorder="1"/>
    <xf numFmtId="2" fontId="12" fillId="0" borderId="28" xfId="0" applyNumberFormat="1" applyFont="1" applyFill="1" applyBorder="1"/>
    <xf numFmtId="0" fontId="12" fillId="0" borderId="14" xfId="0" applyFont="1" applyFill="1" applyBorder="1"/>
    <xf numFmtId="43" fontId="24" fillId="0" borderId="26" xfId="40" applyNumberFormat="1" applyFont="1" applyFill="1" applyBorder="1" applyAlignment="1">
      <alignment horizontal="right"/>
    </xf>
    <xf numFmtId="43" fontId="12" fillId="0" borderId="51" xfId="0" applyNumberFormat="1" applyFont="1" applyFill="1" applyBorder="1"/>
    <xf numFmtId="43" fontId="24" fillId="0" borderId="0" xfId="1" applyFont="1" applyFill="1" applyBorder="1"/>
    <xf numFmtId="0" fontId="12" fillId="0" borderId="26" xfId="0" applyFont="1" applyFill="1" applyBorder="1"/>
    <xf numFmtId="164" fontId="12" fillId="0" borderId="26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166" fontId="13" fillId="0" borderId="1" xfId="40" applyNumberFormat="1" applyFont="1" applyFill="1" applyBorder="1" applyAlignment="1">
      <alignment wrapText="1"/>
    </xf>
    <xf numFmtId="0" fontId="13" fillId="0" borderId="20" xfId="40" applyFont="1" applyFill="1" applyBorder="1" applyAlignment="1">
      <alignment wrapText="1"/>
    </xf>
    <xf numFmtId="176" fontId="19" fillId="0" borderId="3" xfId="40" applyNumberFormat="1" applyFont="1" applyFill="1" applyBorder="1" applyAlignment="1">
      <alignment wrapText="1"/>
    </xf>
    <xf numFmtId="176" fontId="19" fillId="0" borderId="17" xfId="40" applyNumberFormat="1" applyFont="1" applyFill="1" applyBorder="1" applyAlignment="1">
      <alignment wrapText="1"/>
    </xf>
    <xf numFmtId="9" fontId="13" fillId="0" borderId="19" xfId="40" applyNumberFormat="1" applyFont="1" applyFill="1" applyBorder="1" applyAlignment="1">
      <alignment horizontal="center"/>
    </xf>
    <xf numFmtId="43" fontId="19" fillId="0" borderId="20" xfId="40" applyNumberFormat="1" applyFont="1" applyFill="1" applyBorder="1" applyAlignment="1">
      <alignment horizontal="center"/>
    </xf>
    <xf numFmtId="43" fontId="19" fillId="0" borderId="33" xfId="40" applyNumberFormat="1" applyFont="1" applyFill="1" applyBorder="1" applyAlignment="1">
      <alignment horizontal="center"/>
    </xf>
    <xf numFmtId="43" fontId="20" fillId="0" borderId="35" xfId="40" applyNumberFormat="1" applyFont="1" applyFill="1" applyBorder="1" applyAlignment="1"/>
    <xf numFmtId="43" fontId="20" fillId="0" borderId="42" xfId="40" applyNumberFormat="1" applyFont="1" applyFill="1" applyBorder="1" applyAlignment="1"/>
    <xf numFmtId="43" fontId="20" fillId="0" borderId="55" xfId="40" applyNumberFormat="1" applyFont="1" applyFill="1" applyBorder="1" applyAlignment="1"/>
    <xf numFmtId="43" fontId="13" fillId="0" borderId="45" xfId="40" applyNumberFormat="1" applyFont="1" applyFill="1" applyBorder="1" applyAlignment="1">
      <alignment horizontal="centerContinuous"/>
    </xf>
    <xf numFmtId="43" fontId="19" fillId="0" borderId="17" xfId="40" applyNumberFormat="1" applyFont="1" applyFill="1" applyBorder="1" applyAlignment="1">
      <alignment wrapText="1"/>
    </xf>
    <xf numFmtId="43" fontId="20" fillId="0" borderId="43" xfId="40" applyNumberFormat="1" applyFont="1" applyFill="1" applyBorder="1" applyAlignment="1">
      <alignment horizontal="center"/>
    </xf>
    <xf numFmtId="38" fontId="24" fillId="0" borderId="0" xfId="0" applyNumberFormat="1" applyFont="1" applyFill="1" applyBorder="1" applyAlignment="1">
      <alignment horizontal="center" wrapText="1"/>
    </xf>
    <xf numFmtId="0" fontId="18" fillId="0" borderId="15" xfId="0" applyFont="1" applyFill="1" applyBorder="1"/>
    <xf numFmtId="166" fontId="13" fillId="0" borderId="56" xfId="40" applyNumberFormat="1" applyFont="1" applyFill="1" applyBorder="1" applyAlignment="1">
      <alignment wrapText="1"/>
    </xf>
    <xf numFmtId="0" fontId="13" fillId="0" borderId="34" xfId="40" applyFont="1" applyFill="1" applyBorder="1" applyAlignment="1">
      <alignment wrapText="1"/>
    </xf>
    <xf numFmtId="176" fontId="19" fillId="0" borderId="53" xfId="40" applyNumberFormat="1" applyFont="1" applyFill="1" applyBorder="1" applyAlignment="1">
      <alignment wrapText="1"/>
    </xf>
    <xf numFmtId="176" fontId="19" fillId="0" borderId="40" xfId="40" applyNumberFormat="1" applyFont="1" applyFill="1" applyBorder="1" applyAlignment="1">
      <alignment horizontal="center"/>
    </xf>
    <xf numFmtId="176" fontId="19" fillId="0" borderId="41" xfId="40" applyNumberFormat="1" applyFont="1" applyFill="1" applyBorder="1" applyAlignment="1">
      <alignment horizontal="centerContinuous"/>
    </xf>
    <xf numFmtId="9" fontId="19" fillId="0" borderId="52" xfId="40" applyNumberFormat="1" applyFont="1" applyFill="1" applyBorder="1" applyAlignment="1">
      <alignment horizontal="center" wrapText="1"/>
    </xf>
    <xf numFmtId="43" fontId="19" fillId="0" borderId="41" xfId="40" applyNumberFormat="1" applyFont="1" applyFill="1" applyBorder="1" applyAlignment="1">
      <alignment horizontal="center" wrapText="1"/>
    </xf>
    <xf numFmtId="43" fontId="19" fillId="0" borderId="52" xfId="40" applyNumberFormat="1" applyFont="1" applyFill="1" applyBorder="1" applyAlignment="1">
      <alignment horizontal="center" wrapText="1"/>
    </xf>
    <xf numFmtId="43" fontId="19" fillId="0" borderId="53" xfId="40" applyNumberFormat="1" applyFont="1" applyFill="1" applyBorder="1" applyAlignment="1">
      <alignment horizontal="center" wrapText="1"/>
    </xf>
    <xf numFmtId="43" fontId="19" fillId="0" borderId="15" xfId="40" applyNumberFormat="1" applyFont="1" applyFill="1" applyBorder="1" applyAlignment="1">
      <alignment wrapText="1"/>
    </xf>
    <xf numFmtId="43" fontId="19" fillId="0" borderId="46" xfId="40" applyNumberFormat="1" applyFont="1" applyFill="1" applyBorder="1" applyAlignment="1">
      <alignment horizontal="center" wrapText="1"/>
    </xf>
    <xf numFmtId="2" fontId="12" fillId="0" borderId="8" xfId="0" applyNumberFormat="1" applyFont="1" applyFill="1" applyBorder="1" applyAlignment="1">
      <alignment horizontal="center" wrapText="1"/>
    </xf>
    <xf numFmtId="0" fontId="24" fillId="0" borderId="0" xfId="41" applyFont="1" applyFill="1"/>
    <xf numFmtId="0" fontId="12" fillId="0" borderId="1" xfId="0" applyFont="1" applyFill="1" applyBorder="1" applyAlignment="1">
      <alignment horizontal="left" indent="1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74" fontId="12" fillId="0" borderId="2" xfId="0" applyNumberFormat="1" applyFont="1" applyFill="1" applyBorder="1" applyAlignment="1">
      <alignment horizontal="right" indent="3"/>
    </xf>
    <xf numFmtId="174" fontId="12" fillId="0" borderId="2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right" indent="3"/>
    </xf>
    <xf numFmtId="0" fontId="12" fillId="0" borderId="2" xfId="0" applyFont="1" applyFill="1" applyBorder="1" applyAlignment="1">
      <alignment horizontal="right" indent="4"/>
    </xf>
    <xf numFmtId="0" fontId="12" fillId="0" borderId="3" xfId="0" applyFont="1" applyFill="1" applyBorder="1" applyAlignment="1">
      <alignment horizontal="right" indent="4"/>
    </xf>
    <xf numFmtId="3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right" indent="3"/>
    </xf>
    <xf numFmtId="1" fontId="12" fillId="0" borderId="8" xfId="0" applyNumberFormat="1" applyFont="1" applyFill="1" applyBorder="1" applyAlignment="1">
      <alignment horizontal="right" indent="3"/>
    </xf>
    <xf numFmtId="0" fontId="12" fillId="0" borderId="4" xfId="0" applyFont="1" applyFill="1" applyBorder="1" applyAlignment="1">
      <alignment horizontal="left" indent="1"/>
    </xf>
    <xf numFmtId="3" fontId="12" fillId="0" borderId="4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 horizontal="right" indent="3"/>
    </xf>
    <xf numFmtId="2" fontId="12" fillId="0" borderId="5" xfId="0" applyNumberFormat="1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174" fontId="12" fillId="0" borderId="5" xfId="0" applyNumberFormat="1" applyFont="1" applyFill="1" applyBorder="1" applyAlignment="1">
      <alignment horizontal="right" indent="3"/>
    </xf>
    <xf numFmtId="174" fontId="12" fillId="0" borderId="5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right" indent="3"/>
    </xf>
    <xf numFmtId="0" fontId="12" fillId="0" borderId="5" xfId="0" applyFont="1" applyFill="1" applyBorder="1" applyAlignment="1">
      <alignment horizontal="right" indent="4"/>
    </xf>
    <xf numFmtId="0" fontId="12" fillId="0" borderId="6" xfId="0" applyFont="1" applyFill="1" applyBorder="1" applyAlignment="1">
      <alignment horizontal="right" indent="4"/>
    </xf>
    <xf numFmtId="0" fontId="12" fillId="0" borderId="2" xfId="0" applyFont="1" applyFill="1" applyBorder="1" applyAlignment="1">
      <alignment horizontal="left" indent="3"/>
    </xf>
    <xf numFmtId="0" fontId="12" fillId="0" borderId="2" xfId="0" applyFont="1" applyFill="1" applyBorder="1" applyAlignment="1">
      <alignment horizontal="right" indent="3"/>
    </xf>
    <xf numFmtId="0" fontId="12" fillId="0" borderId="3" xfId="0" applyFont="1" applyFill="1" applyBorder="1" applyAlignment="1">
      <alignment horizontal="right" indent="3"/>
    </xf>
    <xf numFmtId="0" fontId="12" fillId="0" borderId="0" xfId="0" applyFont="1" applyFill="1" applyBorder="1" applyAlignment="1">
      <alignment horizontal="left" indent="3"/>
    </xf>
    <xf numFmtId="0" fontId="12" fillId="0" borderId="8" xfId="0" applyFont="1" applyFill="1" applyBorder="1" applyAlignment="1">
      <alignment horizontal="right" indent="3"/>
    </xf>
    <xf numFmtId="0" fontId="12" fillId="0" borderId="5" xfId="0" applyFont="1" applyFill="1" applyBorder="1" applyAlignment="1">
      <alignment horizontal="left" indent="3"/>
    </xf>
    <xf numFmtId="0" fontId="12" fillId="0" borderId="5" xfId="0" applyFont="1" applyFill="1" applyBorder="1" applyAlignment="1">
      <alignment horizontal="right" indent="3"/>
    </xf>
    <xf numFmtId="0" fontId="12" fillId="0" borderId="6" xfId="0" applyFont="1" applyFill="1" applyBorder="1" applyAlignment="1">
      <alignment horizontal="right" indent="3"/>
    </xf>
    <xf numFmtId="4" fontId="12" fillId="0" borderId="0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175" fontId="12" fillId="0" borderId="2" xfId="0" applyNumberFormat="1" applyFont="1" applyFill="1" applyBorder="1" applyAlignment="1">
      <alignment horizontal="center"/>
    </xf>
    <xf numFmtId="175" fontId="12" fillId="0" borderId="5" xfId="0" applyNumberFormat="1" applyFont="1" applyFill="1" applyBorder="1" applyAlignment="1">
      <alignment horizontal="center"/>
    </xf>
    <xf numFmtId="9" fontId="12" fillId="0" borderId="2" xfId="2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 indent="4"/>
    </xf>
    <xf numFmtId="9" fontId="12" fillId="0" borderId="0" xfId="2" applyFont="1" applyFill="1" applyBorder="1" applyAlignment="1">
      <alignment horizontal="center"/>
    </xf>
    <xf numFmtId="9" fontId="12" fillId="0" borderId="5" xfId="2" applyFont="1" applyFill="1" applyBorder="1" applyAlignment="1">
      <alignment horizontal="center"/>
    </xf>
    <xf numFmtId="0" fontId="12" fillId="0" borderId="4" xfId="0" applyFont="1" applyFill="1" applyBorder="1" applyAlignment="1">
      <alignment horizontal="right" indent="4"/>
    </xf>
    <xf numFmtId="167" fontId="12" fillId="0" borderId="0" xfId="0" applyNumberFormat="1" applyFont="1" applyFill="1" applyBorder="1" applyAlignment="1">
      <alignment horizontal="right" indent="6"/>
    </xf>
    <xf numFmtId="3" fontId="12" fillId="0" borderId="5" xfId="0" applyNumberFormat="1" applyFont="1" applyFill="1" applyBorder="1" applyAlignment="1">
      <alignment horizontal="right" indent="6"/>
    </xf>
    <xf numFmtId="3" fontId="12" fillId="0" borderId="1" xfId="0" applyNumberFormat="1" applyFont="1" applyFill="1" applyBorder="1" applyAlignment="1">
      <alignment horizontal="right" indent="3"/>
    </xf>
    <xf numFmtId="3" fontId="12" fillId="0" borderId="2" xfId="0" applyNumberFormat="1" applyFont="1" applyFill="1" applyBorder="1" applyAlignment="1">
      <alignment horizontal="right" indent="6"/>
    </xf>
    <xf numFmtId="2" fontId="12" fillId="0" borderId="5" xfId="0" applyNumberFormat="1" applyFont="1" applyFill="1" applyBorder="1"/>
    <xf numFmtId="0" fontId="12" fillId="0" borderId="9" xfId="0" applyFont="1" applyFill="1" applyBorder="1" applyAlignment="1">
      <alignment horizontal="left" indent="1"/>
    </xf>
    <xf numFmtId="0" fontId="12" fillId="0" borderId="10" xfId="0" applyFont="1" applyFill="1" applyBorder="1" applyAlignment="1">
      <alignment horizontal="left" indent="1"/>
    </xf>
    <xf numFmtId="3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right" indent="3"/>
    </xf>
    <xf numFmtId="2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right" indent="6"/>
    </xf>
    <xf numFmtId="0" fontId="12" fillId="0" borderId="10" xfId="0" applyFont="1" applyFill="1" applyBorder="1" applyAlignment="1">
      <alignment horizontal="right" indent="3"/>
    </xf>
    <xf numFmtId="1" fontId="12" fillId="0" borderId="10" xfId="0" applyNumberFormat="1" applyFont="1" applyFill="1" applyBorder="1" applyAlignment="1">
      <alignment horizontal="right" indent="3"/>
    </xf>
    <xf numFmtId="0" fontId="12" fillId="0" borderId="10" xfId="0" applyFont="1" applyFill="1" applyBorder="1" applyAlignment="1">
      <alignment horizontal="right" indent="4"/>
    </xf>
    <xf numFmtId="0" fontId="12" fillId="0" borderId="11" xfId="0" applyFont="1" applyFill="1" applyBorder="1" applyAlignment="1">
      <alignment horizontal="right" indent="4"/>
    </xf>
    <xf numFmtId="2" fontId="12" fillId="0" borderId="10" xfId="0" applyNumberFormat="1" applyFont="1" applyFill="1" applyBorder="1"/>
    <xf numFmtId="0" fontId="12" fillId="0" borderId="82" xfId="0" applyFont="1" applyFill="1" applyBorder="1" applyAlignment="1">
      <alignment horizontal="left" indent="1"/>
    </xf>
    <xf numFmtId="3" fontId="12" fillId="0" borderId="76" xfId="0" applyNumberFormat="1" applyFont="1" applyFill="1" applyBorder="1" applyAlignment="1">
      <alignment horizontal="center"/>
    </xf>
    <xf numFmtId="3" fontId="12" fillId="0" borderId="77" xfId="0" applyNumberFormat="1" applyFont="1" applyFill="1" applyBorder="1" applyAlignment="1">
      <alignment horizontal="center"/>
    </xf>
    <xf numFmtId="0" fontId="12" fillId="0" borderId="63" xfId="0" applyFont="1" applyFill="1" applyBorder="1" applyAlignment="1">
      <alignment horizontal="left" indent="1"/>
    </xf>
    <xf numFmtId="3" fontId="12" fillId="0" borderId="61" xfId="0" applyNumberFormat="1" applyFont="1" applyFill="1" applyBorder="1" applyAlignment="1">
      <alignment horizontal="center"/>
    </xf>
    <xf numFmtId="3" fontId="12" fillId="0" borderId="78" xfId="0" applyNumberFormat="1" applyFont="1" applyFill="1" applyBorder="1" applyAlignment="1">
      <alignment horizontal="center"/>
    </xf>
    <xf numFmtId="0" fontId="12" fillId="0" borderId="83" xfId="0" applyFont="1" applyFill="1" applyBorder="1" applyAlignment="1">
      <alignment horizontal="left" indent="1"/>
    </xf>
    <xf numFmtId="3" fontId="12" fillId="0" borderId="84" xfId="0" applyNumberFormat="1" applyFont="1" applyFill="1" applyBorder="1" applyAlignment="1">
      <alignment horizontal="center"/>
    </xf>
    <xf numFmtId="3" fontId="12" fillId="0" borderId="85" xfId="0" applyNumberFormat="1" applyFont="1" applyFill="1" applyBorder="1" applyAlignment="1">
      <alignment horizontal="center"/>
    </xf>
    <xf numFmtId="0" fontId="12" fillId="0" borderId="60" xfId="0" applyFont="1" applyFill="1" applyBorder="1"/>
    <xf numFmtId="0" fontId="23" fillId="0" borderId="0" xfId="38" applyFont="1" applyFill="1" applyBorder="1"/>
    <xf numFmtId="0" fontId="12" fillId="0" borderId="0" xfId="37" applyFont="1" applyFill="1" applyBorder="1"/>
    <xf numFmtId="0" fontId="12" fillId="0" borderId="0" xfId="39" applyFont="1" applyFill="1" applyBorder="1"/>
    <xf numFmtId="0" fontId="23" fillId="0" borderId="0" xfId="0" applyFont="1" applyFill="1"/>
    <xf numFmtId="0" fontId="12" fillId="0" borderId="79" xfId="0" applyFont="1" applyFill="1" applyBorder="1"/>
    <xf numFmtId="3" fontId="12" fillId="0" borderId="19" xfId="0" applyNumberFormat="1" applyFont="1" applyFill="1" applyBorder="1"/>
    <xf numFmtId="0" fontId="12" fillId="0" borderId="47" xfId="37" applyFont="1" applyFill="1"/>
    <xf numFmtId="0" fontId="12" fillId="0" borderId="87" xfId="0" applyFont="1" applyFill="1" applyBorder="1"/>
    <xf numFmtId="0" fontId="12" fillId="0" borderId="88" xfId="0" applyFont="1" applyFill="1" applyBorder="1"/>
    <xf numFmtId="0" fontId="12" fillId="0" borderId="19" xfId="0" applyFont="1" applyFill="1" applyBorder="1"/>
    <xf numFmtId="0" fontId="12" fillId="0" borderId="20" xfId="0" applyFont="1" applyFill="1" applyBorder="1"/>
    <xf numFmtId="0" fontId="12" fillId="0" borderId="86" xfId="0" applyFont="1" applyFill="1" applyBorder="1"/>
    <xf numFmtId="0" fontId="12" fillId="0" borderId="20" xfId="0" applyNumberFormat="1" applyFont="1" applyFill="1" applyBorder="1"/>
    <xf numFmtId="9" fontId="12" fillId="0" borderId="96" xfId="2" applyFont="1" applyFill="1" applyBorder="1" applyAlignment="1">
      <alignment horizontal="center"/>
    </xf>
    <xf numFmtId="0" fontId="12" fillId="0" borderId="75" xfId="0" applyFont="1" applyFill="1" applyBorder="1"/>
    <xf numFmtId="0" fontId="12" fillId="0" borderId="62" xfId="0" applyFont="1" applyFill="1" applyBorder="1"/>
    <xf numFmtId="0" fontId="12" fillId="0" borderId="80" xfId="0" applyFont="1" applyFill="1" applyBorder="1"/>
    <xf numFmtId="3" fontId="12" fillId="0" borderId="56" xfId="0" applyNumberFormat="1" applyFont="1" applyFill="1" applyBorder="1"/>
    <xf numFmtId="0" fontId="12" fillId="0" borderId="90" xfId="0" applyFont="1" applyFill="1" applyBorder="1"/>
    <xf numFmtId="0" fontId="12" fillId="0" borderId="91" xfId="0" applyFont="1" applyFill="1" applyBorder="1"/>
    <xf numFmtId="0" fontId="12" fillId="0" borderId="56" xfId="0" applyFont="1" applyFill="1" applyBorder="1"/>
    <xf numFmtId="0" fontId="12" fillId="0" borderId="89" xfId="0" applyFont="1" applyFill="1" applyBorder="1"/>
    <xf numFmtId="0" fontId="12" fillId="0" borderId="22" xfId="0" applyNumberFormat="1" applyFont="1" applyFill="1" applyBorder="1"/>
    <xf numFmtId="9" fontId="12" fillId="0" borderId="94" xfId="2" applyFont="1" applyFill="1" applyBorder="1" applyAlignment="1">
      <alignment horizontal="center"/>
    </xf>
    <xf numFmtId="0" fontId="25" fillId="0" borderId="60" xfId="0" applyFont="1" applyFill="1" applyBorder="1"/>
    <xf numFmtId="0" fontId="25" fillId="0" borderId="0" xfId="0" applyFont="1" applyFill="1"/>
    <xf numFmtId="0" fontId="25" fillId="0" borderId="81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80" xfId="0" applyFont="1" applyFill="1" applyBorder="1"/>
    <xf numFmtId="0" fontId="25" fillId="0" borderId="90" xfId="0" applyFont="1" applyFill="1" applyBorder="1"/>
    <xf numFmtId="0" fontId="25" fillId="0" borderId="91" xfId="0" applyFont="1" applyFill="1" applyBorder="1"/>
    <xf numFmtId="0" fontId="25" fillId="0" borderId="0" xfId="0" applyFont="1" applyFill="1" applyBorder="1"/>
    <xf numFmtId="0" fontId="25" fillId="0" borderId="56" xfId="0" applyFont="1" applyFill="1" applyBorder="1"/>
    <xf numFmtId="0" fontId="25" fillId="0" borderId="22" xfId="0" applyFont="1" applyFill="1" applyBorder="1"/>
    <xf numFmtId="0" fontId="25" fillId="0" borderId="89" xfId="0" applyFont="1" applyFill="1" applyBorder="1"/>
    <xf numFmtId="0" fontId="25" fillId="0" borderId="22" xfId="0" applyNumberFormat="1" applyFont="1" applyFill="1" applyBorder="1"/>
    <xf numFmtId="9" fontId="25" fillId="0" borderId="94" xfId="2" applyFont="1" applyFill="1" applyBorder="1" applyAlignment="1">
      <alignment horizontal="center"/>
    </xf>
    <xf numFmtId="0" fontId="25" fillId="0" borderId="75" xfId="0" applyFont="1" applyFill="1" applyBorder="1"/>
    <xf numFmtId="0" fontId="25" fillId="0" borderId="62" xfId="0" applyFont="1" applyFill="1" applyBorder="1"/>
    <xf numFmtId="0" fontId="21" fillId="0" borderId="0" xfId="0" applyFont="1" applyFill="1" applyAlignment="1">
      <alignment horizontal="left" wrapText="1"/>
    </xf>
    <xf numFmtId="0" fontId="23" fillId="0" borderId="7" xfId="0" applyFont="1" applyFill="1" applyBorder="1" applyAlignment="1">
      <alignment horizontal="center" wrapText="1"/>
    </xf>
    <xf numFmtId="0" fontId="12" fillId="0" borderId="60" xfId="0" applyFont="1" applyFill="1" applyBorder="1" applyAlignment="1">
      <alignment horizontal="center" wrapText="1"/>
    </xf>
    <xf numFmtId="0" fontId="12" fillId="0" borderId="80" xfId="0" applyFont="1" applyFill="1" applyBorder="1" applyAlignment="1">
      <alignment horizontal="center" wrapText="1"/>
    </xf>
    <xf numFmtId="0" fontId="23" fillId="0" borderId="92" xfId="0" applyFont="1" applyFill="1" applyBorder="1" applyAlignment="1">
      <alignment horizontal="center" wrapText="1"/>
    </xf>
    <xf numFmtId="0" fontId="12" fillId="0" borderId="47" xfId="37" applyFont="1" applyFill="1" applyAlignment="1">
      <alignment horizontal="center" wrapText="1"/>
    </xf>
    <xf numFmtId="0" fontId="23" fillId="0" borderId="89" xfId="0" applyFont="1" applyFill="1" applyBorder="1" applyAlignment="1">
      <alignment horizontal="center" wrapText="1"/>
    </xf>
    <xf numFmtId="0" fontId="23" fillId="0" borderId="91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9" fontId="23" fillId="0" borderId="91" xfId="2" applyFont="1" applyFill="1" applyBorder="1" applyAlignment="1">
      <alignment horizontal="center" wrapText="1"/>
    </xf>
    <xf numFmtId="0" fontId="12" fillId="0" borderId="75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3" fontId="12" fillId="0" borderId="17" xfId="0" applyNumberFormat="1" applyFont="1" applyFill="1" applyBorder="1" applyAlignment="1">
      <alignment horizontal="center"/>
    </xf>
    <xf numFmtId="165" fontId="12" fillId="0" borderId="1" xfId="0" applyNumberFormat="1" applyFont="1" applyFill="1" applyBorder="1"/>
    <xf numFmtId="164" fontId="12" fillId="0" borderId="8" xfId="0" applyNumberFormat="1" applyFont="1" applyFill="1" applyBorder="1"/>
    <xf numFmtId="2" fontId="12" fillId="0" borderId="1" xfId="0" applyNumberFormat="1" applyFont="1" applyFill="1" applyBorder="1"/>
    <xf numFmtId="10" fontId="12" fillId="0" borderId="0" xfId="0" applyNumberFormat="1" applyFont="1" applyFill="1"/>
    <xf numFmtId="2" fontId="12" fillId="0" borderId="2" xfId="0" applyNumberFormat="1" applyFont="1" applyFill="1" applyBorder="1"/>
    <xf numFmtId="2" fontId="12" fillId="0" borderId="3" xfId="0" applyNumberFormat="1" applyFont="1" applyFill="1" applyBorder="1"/>
    <xf numFmtId="164" fontId="12" fillId="0" borderId="1" xfId="0" applyNumberFormat="1" applyFont="1" applyFill="1" applyBorder="1"/>
    <xf numFmtId="9" fontId="12" fillId="0" borderId="1" xfId="0" applyNumberFormat="1" applyFont="1" applyFill="1" applyBorder="1"/>
    <xf numFmtId="43" fontId="12" fillId="0" borderId="2" xfId="1" applyFont="1" applyFill="1" applyBorder="1"/>
    <xf numFmtId="9" fontId="12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/>
    <xf numFmtId="43" fontId="12" fillId="0" borderId="3" xfId="40" applyNumberFormat="1" applyFont="1" applyFill="1" applyBorder="1"/>
    <xf numFmtId="43" fontId="12" fillId="0" borderId="3" xfId="40" applyNumberFormat="1" applyFont="1" applyFill="1" applyBorder="1" applyAlignment="1">
      <alignment horizontal="right"/>
    </xf>
    <xf numFmtId="43" fontId="12" fillId="0" borderId="17" xfId="0" applyNumberFormat="1" applyFont="1" applyFill="1" applyBorder="1"/>
    <xf numFmtId="43" fontId="12" fillId="0" borderId="17" xfId="1" applyFont="1" applyFill="1" applyBorder="1"/>
    <xf numFmtId="3" fontId="12" fillId="0" borderId="56" xfId="0" applyNumberFormat="1" applyFont="1" applyFill="1" applyBorder="1" applyAlignment="1">
      <alignment horizontal="center"/>
    </xf>
    <xf numFmtId="3" fontId="12" fillId="0" borderId="47" xfId="37" applyNumberFormat="1" applyFont="1" applyFill="1"/>
    <xf numFmtId="3" fontId="12" fillId="0" borderId="22" xfId="0" applyNumberFormat="1" applyFont="1" applyFill="1" applyBorder="1"/>
    <xf numFmtId="3" fontId="12" fillId="0" borderId="89" xfId="0" applyNumberFormat="1" applyFont="1" applyFill="1" applyBorder="1"/>
    <xf numFmtId="0" fontId="12" fillId="0" borderId="18" xfId="0" applyFont="1" applyFill="1" applyBorder="1" applyAlignment="1">
      <alignment horizontal="center"/>
    </xf>
    <xf numFmtId="165" fontId="12" fillId="0" borderId="7" xfId="0" applyNumberFormat="1" applyFont="1" applyFill="1" applyBorder="1"/>
    <xf numFmtId="2" fontId="12" fillId="0" borderId="7" xfId="0" applyNumberFormat="1" applyFont="1" applyFill="1" applyBorder="1"/>
    <xf numFmtId="2" fontId="12" fillId="0" borderId="8" xfId="0" applyNumberFormat="1" applyFont="1" applyFill="1" applyBorder="1"/>
    <xf numFmtId="164" fontId="12" fillId="0" borderId="7" xfId="0" applyNumberFormat="1" applyFont="1" applyFill="1" applyBorder="1"/>
    <xf numFmtId="9" fontId="12" fillId="0" borderId="7" xfId="0" applyNumberFormat="1" applyFont="1" applyFill="1" applyBorder="1"/>
    <xf numFmtId="43" fontId="12" fillId="0" borderId="8" xfId="40" applyNumberFormat="1" applyFont="1" applyFill="1" applyBorder="1"/>
    <xf numFmtId="43" fontId="12" fillId="0" borderId="8" xfId="40" applyNumberFormat="1" applyFont="1" applyFill="1" applyBorder="1" applyAlignment="1">
      <alignment horizontal="right"/>
    </xf>
    <xf numFmtId="43" fontId="12" fillId="0" borderId="18" xfId="0" applyNumberFormat="1" applyFont="1" applyFill="1" applyBorder="1"/>
    <xf numFmtId="43" fontId="12" fillId="0" borderId="18" xfId="1" applyFont="1" applyFill="1" applyBorder="1"/>
    <xf numFmtId="0" fontId="12" fillId="0" borderId="6" xfId="0" applyFont="1" applyFill="1" applyBorder="1" applyAlignment="1">
      <alignment horizontal="left" indent="1"/>
    </xf>
    <xf numFmtId="0" fontId="12" fillId="0" borderId="5" xfId="0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 horizontal="center" wrapText="1"/>
    </xf>
    <xf numFmtId="2" fontId="12" fillId="0" borderId="6" xfId="0" applyNumberFormat="1" applyFont="1" applyFill="1" applyBorder="1" applyAlignment="1">
      <alignment horizontal="center" wrapText="1"/>
    </xf>
    <xf numFmtId="1" fontId="12" fillId="0" borderId="5" xfId="0" applyNumberFormat="1" applyFont="1" applyFill="1" applyBorder="1" applyAlignment="1">
      <alignment horizontal="center" wrapText="1"/>
    </xf>
    <xf numFmtId="174" fontId="12" fillId="0" borderId="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165" fontId="12" fillId="0" borderId="4" xfId="0" applyNumberFormat="1" applyFont="1" applyFill="1" applyBorder="1"/>
    <xf numFmtId="172" fontId="12" fillId="0" borderId="5" xfId="0" applyNumberFormat="1" applyFont="1" applyFill="1" applyBorder="1"/>
    <xf numFmtId="164" fontId="12" fillId="0" borderId="6" xfId="0" applyNumberFormat="1" applyFont="1" applyFill="1" applyBorder="1"/>
    <xf numFmtId="2" fontId="12" fillId="0" borderId="4" xfId="0" applyNumberFormat="1" applyFont="1" applyFill="1" applyBorder="1"/>
    <xf numFmtId="10" fontId="12" fillId="0" borderId="5" xfId="0" applyNumberFormat="1" applyFont="1" applyFill="1" applyBorder="1"/>
    <xf numFmtId="2" fontId="12" fillId="0" borderId="6" xfId="0" applyNumberFormat="1" applyFont="1" applyFill="1" applyBorder="1"/>
    <xf numFmtId="164" fontId="12" fillId="0" borderId="4" xfId="0" applyNumberFormat="1" applyFont="1" applyFill="1" applyBorder="1"/>
    <xf numFmtId="9" fontId="12" fillId="0" borderId="4" xfId="0" applyNumberFormat="1" applyFont="1" applyFill="1" applyBorder="1"/>
    <xf numFmtId="43" fontId="12" fillId="0" borderId="5" xfId="1" applyFont="1" applyFill="1" applyBorder="1"/>
    <xf numFmtId="9" fontId="12" fillId="0" borderId="5" xfId="0" applyNumberFormat="1" applyFont="1" applyFill="1" applyBorder="1" applyAlignment="1">
      <alignment horizontal="center"/>
    </xf>
    <xf numFmtId="1" fontId="12" fillId="0" borderId="5" xfId="0" applyNumberFormat="1" applyFont="1" applyFill="1" applyBorder="1"/>
    <xf numFmtId="43" fontId="12" fillId="0" borderId="6" xfId="40" applyNumberFormat="1" applyFont="1" applyFill="1" applyBorder="1"/>
    <xf numFmtId="43" fontId="12" fillId="0" borderId="6" xfId="40" applyNumberFormat="1" applyFont="1" applyFill="1" applyBorder="1" applyAlignment="1">
      <alignment horizontal="right"/>
    </xf>
    <xf numFmtId="43" fontId="12" fillId="0" borderId="15" xfId="0" applyNumberFormat="1" applyFont="1" applyFill="1" applyBorder="1"/>
    <xf numFmtId="43" fontId="12" fillId="0" borderId="15" xfId="1" applyFont="1" applyFill="1" applyBorder="1"/>
    <xf numFmtId="164" fontId="12" fillId="0" borderId="18" xfId="0" applyNumberFormat="1" applyFont="1" applyFill="1" applyBorder="1"/>
    <xf numFmtId="173" fontId="12" fillId="0" borderId="0" xfId="0" applyNumberFormat="1" applyFont="1" applyFill="1" applyBorder="1" applyAlignment="1">
      <alignment horizontal="right" indent="4"/>
    </xf>
    <xf numFmtId="164" fontId="12" fillId="0" borderId="15" xfId="0" applyNumberFormat="1" applyFont="1" applyFill="1" applyBorder="1"/>
    <xf numFmtId="43" fontId="12" fillId="0" borderId="23" xfId="40" applyNumberFormat="1" applyFont="1" applyFill="1" applyBorder="1"/>
    <xf numFmtId="2" fontId="12" fillId="0" borderId="30" xfId="0" applyNumberFormat="1" applyFont="1" applyFill="1" applyBorder="1"/>
    <xf numFmtId="43" fontId="12" fillId="0" borderId="8" xfId="0" applyNumberFormat="1" applyFont="1" applyFill="1" applyBorder="1"/>
    <xf numFmtId="0" fontId="12" fillId="0" borderId="3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 wrapText="1"/>
    </xf>
    <xf numFmtId="2" fontId="12" fillId="0" borderId="3" xfId="0" applyNumberFormat="1" applyFont="1" applyFill="1" applyBorder="1" applyAlignment="1">
      <alignment horizontal="center" wrapText="1"/>
    </xf>
    <xf numFmtId="174" fontId="12" fillId="0" borderId="2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172" fontId="12" fillId="0" borderId="2" xfId="0" applyNumberFormat="1" applyFont="1" applyFill="1" applyBorder="1"/>
    <xf numFmtId="164" fontId="12" fillId="0" borderId="3" xfId="0" applyNumberFormat="1" applyFont="1" applyFill="1" applyBorder="1"/>
    <xf numFmtId="10" fontId="12" fillId="0" borderId="2" xfId="0" applyNumberFormat="1" applyFont="1" applyFill="1" applyBorder="1"/>
    <xf numFmtId="164" fontId="12" fillId="0" borderId="17" xfId="0" applyNumberFormat="1" applyFont="1" applyFill="1" applyBorder="1"/>
    <xf numFmtId="164" fontId="12" fillId="0" borderId="0" xfId="0" applyNumberFormat="1" applyFont="1" applyFill="1" applyBorder="1"/>
    <xf numFmtId="3" fontId="12" fillId="0" borderId="3" xfId="0" applyNumberFormat="1" applyFont="1" applyFill="1" applyBorder="1" applyAlignment="1">
      <alignment horizontal="right" indent="3"/>
    </xf>
    <xf numFmtId="173" fontId="12" fillId="0" borderId="2" xfId="0" applyNumberFormat="1" applyFont="1" applyFill="1" applyBorder="1" applyAlignment="1">
      <alignment horizontal="right" indent="4"/>
    </xf>
    <xf numFmtId="174" fontId="12" fillId="0" borderId="3" xfId="0" applyNumberFormat="1" applyFont="1" applyFill="1" applyBorder="1" applyAlignment="1">
      <alignment horizontal="right" indent="4"/>
    </xf>
    <xf numFmtId="43" fontId="12" fillId="0" borderId="17" xfId="0" applyNumberFormat="1" applyFont="1" applyFill="1" applyBorder="1" applyAlignment="1">
      <alignment horizontal="right"/>
    </xf>
    <xf numFmtId="3" fontId="12" fillId="0" borderId="8" xfId="0" applyNumberFormat="1" applyFont="1" applyFill="1" applyBorder="1" applyAlignment="1">
      <alignment horizontal="right" indent="3"/>
    </xf>
    <xf numFmtId="174" fontId="12" fillId="0" borderId="8" xfId="0" applyNumberFormat="1" applyFont="1" applyFill="1" applyBorder="1" applyAlignment="1">
      <alignment horizontal="right" indent="4"/>
    </xf>
    <xf numFmtId="43" fontId="12" fillId="0" borderId="18" xfId="0" applyNumberFormat="1" applyFont="1" applyFill="1" applyBorder="1" applyAlignment="1">
      <alignment horizontal="right"/>
    </xf>
    <xf numFmtId="43" fontId="12" fillId="0" borderId="8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indent="1"/>
    </xf>
    <xf numFmtId="0" fontId="12" fillId="0" borderId="13" xfId="0" applyFont="1" applyFill="1" applyBorder="1" applyAlignment="1">
      <alignment horizontal="left" indent="1"/>
    </xf>
    <xf numFmtId="3" fontId="12" fillId="0" borderId="12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right" indent="3"/>
    </xf>
    <xf numFmtId="2" fontId="12" fillId="0" borderId="13" xfId="0" applyNumberFormat="1" applyFont="1" applyFill="1" applyBorder="1" applyAlignment="1">
      <alignment horizontal="center" wrapText="1"/>
    </xf>
    <xf numFmtId="174" fontId="12" fillId="0" borderId="14" xfId="0" applyNumberFormat="1" applyFont="1" applyFill="1" applyBorder="1" applyAlignment="1">
      <alignment horizontal="right" indent="3"/>
    </xf>
    <xf numFmtId="3" fontId="12" fillId="0" borderId="13" xfId="0" applyNumberFormat="1" applyFont="1" applyFill="1" applyBorder="1" applyAlignment="1">
      <alignment horizontal="right" indent="3"/>
    </xf>
    <xf numFmtId="173" fontId="12" fillId="0" borderId="14" xfId="0" applyNumberFormat="1" applyFont="1" applyFill="1" applyBorder="1" applyAlignment="1">
      <alignment horizontal="right" indent="4"/>
    </xf>
    <xf numFmtId="174" fontId="12" fillId="0" borderId="13" xfId="0" applyNumberFormat="1" applyFont="1" applyFill="1" applyBorder="1" applyAlignment="1">
      <alignment horizontal="right" indent="4"/>
    </xf>
    <xf numFmtId="43" fontId="12" fillId="0" borderId="15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 indent="3"/>
    </xf>
    <xf numFmtId="173" fontId="12" fillId="0" borderId="5" xfId="0" applyNumberFormat="1" applyFont="1" applyFill="1" applyBorder="1" applyAlignment="1">
      <alignment horizontal="right" indent="4"/>
    </xf>
    <xf numFmtId="174" fontId="12" fillId="0" borderId="6" xfId="0" applyNumberFormat="1" applyFont="1" applyFill="1" applyBorder="1" applyAlignment="1">
      <alignment horizontal="right" indent="4"/>
    </xf>
    <xf numFmtId="4" fontId="12" fillId="0" borderId="17" xfId="0" applyNumberFormat="1" applyFont="1" applyFill="1" applyBorder="1" applyAlignment="1">
      <alignment horizontal="right" indent="3"/>
    </xf>
    <xf numFmtId="0" fontId="12" fillId="0" borderId="17" xfId="0" applyFont="1" applyFill="1" applyBorder="1" applyAlignment="1">
      <alignment horizontal="left" indent="1"/>
    </xf>
    <xf numFmtId="39" fontId="12" fillId="0" borderId="2" xfId="1" applyNumberFormat="1" applyFont="1" applyFill="1" applyBorder="1"/>
    <xf numFmtId="2" fontId="12" fillId="0" borderId="22" xfId="0" applyNumberFormat="1" applyFont="1" applyFill="1" applyBorder="1"/>
    <xf numFmtId="0" fontId="12" fillId="0" borderId="18" xfId="0" applyFont="1" applyFill="1" applyBorder="1" applyAlignment="1">
      <alignment horizontal="left" indent="1"/>
    </xf>
    <xf numFmtId="39" fontId="12" fillId="0" borderId="0" xfId="1" applyNumberFormat="1" applyFont="1" applyFill="1" applyBorder="1"/>
    <xf numFmtId="0" fontId="12" fillId="0" borderId="15" xfId="0" applyFont="1" applyFill="1" applyBorder="1" applyAlignment="1">
      <alignment horizontal="left" indent="1"/>
    </xf>
    <xf numFmtId="39" fontId="12" fillId="0" borderId="5" xfId="1" applyNumberFormat="1" applyFont="1" applyFill="1" applyBorder="1"/>
    <xf numFmtId="3" fontId="12" fillId="0" borderId="97" xfId="0" applyNumberFormat="1" applyFont="1" applyFill="1" applyBorder="1"/>
    <xf numFmtId="0" fontId="12" fillId="0" borderId="11" xfId="0" applyFont="1" applyFill="1" applyBorder="1" applyAlignment="1">
      <alignment horizontal="left" indent="1"/>
    </xf>
    <xf numFmtId="0" fontId="12" fillId="0" borderId="11" xfId="0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right" indent="3"/>
    </xf>
    <xf numFmtId="2" fontId="12" fillId="0" borderId="11" xfId="0" applyNumberFormat="1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right" indent="4"/>
    </xf>
    <xf numFmtId="165" fontId="12" fillId="0" borderId="9" xfId="0" applyNumberFormat="1" applyFont="1" applyFill="1" applyBorder="1"/>
    <xf numFmtId="172" fontId="12" fillId="0" borderId="10" xfId="0" applyNumberFormat="1" applyFont="1" applyFill="1" applyBorder="1"/>
    <xf numFmtId="164" fontId="12" fillId="0" borderId="11" xfId="0" applyNumberFormat="1" applyFont="1" applyFill="1" applyBorder="1"/>
    <xf numFmtId="2" fontId="12" fillId="0" borderId="9" xfId="0" applyNumberFormat="1" applyFont="1" applyFill="1" applyBorder="1"/>
    <xf numFmtId="10" fontId="12" fillId="0" borderId="10" xfId="0" applyNumberFormat="1" applyFont="1" applyFill="1" applyBorder="1"/>
    <xf numFmtId="2" fontId="12" fillId="0" borderId="11" xfId="0" applyNumberFormat="1" applyFont="1" applyFill="1" applyBorder="1"/>
    <xf numFmtId="164" fontId="12" fillId="0" borderId="21" xfId="0" applyNumberFormat="1" applyFont="1" applyFill="1" applyBorder="1"/>
    <xf numFmtId="43" fontId="12" fillId="0" borderId="10" xfId="1" applyFont="1" applyFill="1" applyBorder="1"/>
    <xf numFmtId="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/>
    <xf numFmtId="43" fontId="12" fillId="0" borderId="11" xfId="40" applyNumberFormat="1" applyFont="1" applyFill="1" applyBorder="1"/>
    <xf numFmtId="43" fontId="12" fillId="0" borderId="11" xfId="40" applyNumberFormat="1" applyFont="1" applyFill="1" applyBorder="1" applyAlignment="1">
      <alignment horizontal="right"/>
    </xf>
    <xf numFmtId="43" fontId="12" fillId="0" borderId="21" xfId="0" applyNumberFormat="1" applyFont="1" applyFill="1" applyBorder="1" applyAlignment="1">
      <alignment horizontal="right"/>
    </xf>
    <xf numFmtId="43" fontId="12" fillId="0" borderId="21" xfId="1" applyFont="1" applyFill="1" applyBorder="1"/>
    <xf numFmtId="165" fontId="12" fillId="0" borderId="2" xfId="0" applyNumberFormat="1" applyFont="1" applyFill="1" applyBorder="1"/>
    <xf numFmtId="9" fontId="12" fillId="0" borderId="2" xfId="0" applyNumberFormat="1" applyFont="1" applyFill="1" applyBorder="1"/>
    <xf numFmtId="43" fontId="12" fillId="0" borderId="3" xfId="0" applyNumberFormat="1" applyFont="1" applyFill="1" applyBorder="1"/>
    <xf numFmtId="43" fontId="12" fillId="0" borderId="3" xfId="1" applyFont="1" applyFill="1" applyBorder="1"/>
    <xf numFmtId="165" fontId="12" fillId="0" borderId="5" xfId="0" applyNumberFormat="1" applyFont="1" applyFill="1" applyBorder="1"/>
    <xf numFmtId="9" fontId="12" fillId="0" borderId="5" xfId="0" applyNumberFormat="1" applyFont="1" applyFill="1" applyBorder="1"/>
    <xf numFmtId="43" fontId="24" fillId="0" borderId="5" xfId="1" applyFont="1" applyFill="1" applyBorder="1"/>
    <xf numFmtId="1" fontId="24" fillId="0" borderId="5" xfId="0" applyNumberFormat="1" applyFont="1" applyFill="1" applyBorder="1"/>
    <xf numFmtId="43" fontId="24" fillId="0" borderId="6" xfId="40" applyNumberFormat="1" applyFont="1" applyFill="1" applyBorder="1"/>
    <xf numFmtId="43" fontId="12" fillId="0" borderId="6" xfId="1" applyFont="1" applyFill="1" applyBorder="1"/>
    <xf numFmtId="43" fontId="12" fillId="0" borderId="6" xfId="0" applyNumberFormat="1" applyFont="1" applyFill="1" applyBorder="1"/>
    <xf numFmtId="0" fontId="12" fillId="0" borderId="21" xfId="0" applyFont="1" applyFill="1" applyBorder="1" applyAlignment="1">
      <alignment horizontal="center"/>
    </xf>
    <xf numFmtId="165" fontId="12" fillId="0" borderId="10" xfId="0" applyNumberFormat="1" applyFont="1" applyFill="1" applyBorder="1"/>
    <xf numFmtId="9" fontId="12" fillId="0" borderId="10" xfId="0" applyNumberFormat="1" applyFont="1" applyFill="1" applyBorder="1"/>
    <xf numFmtId="43" fontId="24" fillId="0" borderId="10" xfId="1" applyFont="1" applyFill="1" applyBorder="1"/>
    <xf numFmtId="1" fontId="24" fillId="0" borderId="10" xfId="0" applyNumberFormat="1" applyFont="1" applyFill="1" applyBorder="1"/>
    <xf numFmtId="43" fontId="24" fillId="0" borderId="11" xfId="40" applyNumberFormat="1" applyFont="1" applyFill="1" applyBorder="1"/>
    <xf numFmtId="43" fontId="12" fillId="0" borderId="11" xfId="1" applyFont="1" applyFill="1" applyBorder="1"/>
    <xf numFmtId="43" fontId="12" fillId="0" borderId="11" xfId="0" applyNumberFormat="1" applyFont="1" applyFill="1" applyBorder="1"/>
    <xf numFmtId="0" fontId="23" fillId="0" borderId="67" xfId="38" applyFont="1" applyFill="1" applyBorder="1" applyAlignment="1">
      <alignment horizontal="left" indent="1"/>
    </xf>
    <xf numFmtId="0" fontId="23" fillId="0" borderId="68" xfId="38" applyFont="1" applyFill="1" applyBorder="1" applyAlignment="1">
      <alignment horizontal="left" indent="1"/>
    </xf>
    <xf numFmtId="3" fontId="23" fillId="0" borderId="68" xfId="38" applyNumberFormat="1" applyFont="1" applyFill="1" applyBorder="1" applyAlignment="1">
      <alignment horizontal="center"/>
    </xf>
    <xf numFmtId="1" fontId="23" fillId="0" borderId="68" xfId="38" applyNumberFormat="1" applyFont="1" applyFill="1" applyBorder="1" applyAlignment="1">
      <alignment horizontal="center"/>
    </xf>
    <xf numFmtId="0" fontId="23" fillId="0" borderId="68" xfId="38" applyFont="1" applyFill="1" applyBorder="1" applyAlignment="1">
      <alignment horizontal="center"/>
    </xf>
    <xf numFmtId="4" fontId="23" fillId="0" borderId="68" xfId="38" applyNumberFormat="1" applyFont="1" applyFill="1" applyBorder="1" applyAlignment="1">
      <alignment horizontal="center"/>
    </xf>
    <xf numFmtId="3" fontId="23" fillId="0" borderId="69" xfId="38" applyNumberFormat="1" applyFont="1" applyFill="1" applyBorder="1" applyAlignment="1">
      <alignment horizontal="center"/>
    </xf>
    <xf numFmtId="0" fontId="23" fillId="0" borderId="67" xfId="38" applyFont="1" applyFill="1" applyBorder="1"/>
    <xf numFmtId="165" fontId="23" fillId="0" borderId="68" xfId="38" applyNumberFormat="1" applyFont="1" applyFill="1" applyBorder="1"/>
    <xf numFmtId="172" fontId="23" fillId="0" borderId="68" xfId="38" applyNumberFormat="1" applyFont="1" applyFill="1" applyBorder="1"/>
    <xf numFmtId="164" fontId="23" fillId="0" borderId="68" xfId="38" applyNumberFormat="1" applyFont="1" applyFill="1" applyBorder="1"/>
    <xf numFmtId="2" fontId="23" fillId="0" borderId="68" xfId="38" applyNumberFormat="1" applyFont="1" applyFill="1" applyBorder="1"/>
    <xf numFmtId="10" fontId="23" fillId="0" borderId="68" xfId="38" applyNumberFormat="1" applyFont="1" applyFill="1" applyBorder="1"/>
    <xf numFmtId="9" fontId="23" fillId="0" borderId="68" xfId="38" applyNumberFormat="1" applyFont="1" applyFill="1" applyBorder="1"/>
    <xf numFmtId="43" fontId="23" fillId="0" borderId="68" xfId="38" applyNumberFormat="1" applyFont="1" applyFill="1" applyBorder="1"/>
    <xf numFmtId="43" fontId="23" fillId="0" borderId="68" xfId="38" applyNumberFormat="1" applyFont="1" applyFill="1" applyBorder="1" applyAlignment="1">
      <alignment horizontal="center"/>
    </xf>
    <xf numFmtId="39" fontId="23" fillId="0" borderId="68" xfId="38" applyNumberFormat="1" applyFont="1" applyFill="1" applyBorder="1"/>
    <xf numFmtId="43" fontId="23" fillId="0" borderId="68" xfId="38" applyNumberFormat="1" applyFont="1" applyFill="1" applyBorder="1" applyAlignment="1">
      <alignment horizontal="right"/>
    </xf>
    <xf numFmtId="43" fontId="23" fillId="0" borderId="69" xfId="38" applyNumberFormat="1" applyFont="1" applyFill="1" applyBorder="1"/>
    <xf numFmtId="43" fontId="12" fillId="0" borderId="80" xfId="0" applyNumberFormat="1" applyFont="1" applyFill="1" applyBorder="1"/>
    <xf numFmtId="0" fontId="23" fillId="0" borderId="70" xfId="38" applyFont="1" applyFill="1" applyBorder="1" applyAlignment="1">
      <alignment horizontal="left" indent="1"/>
    </xf>
    <xf numFmtId="0" fontId="23" fillId="0" borderId="47" xfId="38" applyFont="1" applyFill="1" applyBorder="1" applyAlignment="1">
      <alignment horizontal="left" indent="1"/>
    </xf>
    <xf numFmtId="3" fontId="23" fillId="0" borderId="47" xfId="38" applyNumberFormat="1" applyFont="1" applyFill="1" applyBorder="1" applyAlignment="1">
      <alignment horizontal="center"/>
    </xf>
    <xf numFmtId="1" fontId="23" fillId="0" borderId="47" xfId="38" applyNumberFormat="1" applyFont="1" applyFill="1" applyBorder="1" applyAlignment="1">
      <alignment horizontal="center"/>
    </xf>
    <xf numFmtId="0" fontId="23" fillId="0" borderId="47" xfId="38" applyFont="1" applyFill="1" applyBorder="1" applyAlignment="1">
      <alignment horizontal="center"/>
    </xf>
    <xf numFmtId="4" fontId="23" fillId="0" borderId="47" xfId="38" applyNumberFormat="1" applyFont="1" applyFill="1" applyBorder="1" applyAlignment="1">
      <alignment horizontal="center"/>
    </xf>
    <xf numFmtId="3" fontId="23" fillId="0" borderId="71" xfId="38" applyNumberFormat="1" applyFont="1" applyFill="1" applyBorder="1" applyAlignment="1">
      <alignment horizontal="center"/>
    </xf>
    <xf numFmtId="0" fontId="23" fillId="0" borderId="70" xfId="38" applyFont="1" applyFill="1" applyBorder="1"/>
    <xf numFmtId="165" fontId="23" fillId="0" borderId="47" xfId="38" applyNumberFormat="1" applyFont="1" applyFill="1" applyBorder="1"/>
    <xf numFmtId="172" fontId="23" fillId="0" borderId="47" xfId="38" applyNumberFormat="1" applyFont="1" applyFill="1" applyBorder="1"/>
    <xf numFmtId="164" fontId="23" fillId="0" borderId="47" xfId="38" applyNumberFormat="1" applyFont="1" applyFill="1" applyBorder="1"/>
    <xf numFmtId="2" fontId="23" fillId="0" borderId="47" xfId="38" applyNumberFormat="1" applyFont="1" applyFill="1" applyBorder="1"/>
    <xf numFmtId="10" fontId="23" fillId="0" borderId="47" xfId="38" applyNumberFormat="1" applyFont="1" applyFill="1" applyBorder="1"/>
    <xf numFmtId="9" fontId="23" fillId="0" borderId="47" xfId="38" applyNumberFormat="1" applyFont="1" applyFill="1" applyBorder="1"/>
    <xf numFmtId="43" fontId="23" fillId="0" borderId="47" xfId="38" applyNumberFormat="1" applyFont="1" applyFill="1" applyBorder="1"/>
    <xf numFmtId="43" fontId="23" fillId="0" borderId="47" xfId="38" applyNumberFormat="1" applyFont="1" applyFill="1" applyBorder="1" applyAlignment="1">
      <alignment horizontal="center"/>
    </xf>
    <xf numFmtId="39" fontId="23" fillId="0" borderId="47" xfId="38" applyNumberFormat="1" applyFont="1" applyFill="1" applyBorder="1"/>
    <xf numFmtId="43" fontId="23" fillId="0" borderId="47" xfId="38" applyNumberFormat="1" applyFont="1" applyFill="1" applyBorder="1" applyAlignment="1">
      <alignment horizontal="right"/>
    </xf>
    <xf numFmtId="43" fontId="23" fillId="0" borderId="71" xfId="38" applyNumberFormat="1" applyFont="1" applyFill="1" applyBorder="1"/>
    <xf numFmtId="0" fontId="23" fillId="0" borderId="72" xfId="38" applyFont="1" applyFill="1" applyBorder="1" applyAlignment="1">
      <alignment horizontal="left" indent="1"/>
    </xf>
    <xf numFmtId="0" fontId="23" fillId="0" borderId="73" xfId="38" applyFont="1" applyFill="1" applyBorder="1" applyAlignment="1">
      <alignment horizontal="left" indent="1"/>
    </xf>
    <xf numFmtId="3" fontId="23" fillId="0" borderId="73" xfId="38" applyNumberFormat="1" applyFont="1" applyFill="1" applyBorder="1" applyAlignment="1">
      <alignment horizontal="center"/>
    </xf>
    <xf numFmtId="1" fontId="23" fillId="0" borderId="73" xfId="38" applyNumberFormat="1" applyFont="1" applyFill="1" applyBorder="1" applyAlignment="1">
      <alignment horizontal="center"/>
    </xf>
    <xf numFmtId="0" fontId="23" fillId="0" borderId="73" xfId="38" applyFont="1" applyFill="1" applyBorder="1" applyAlignment="1">
      <alignment horizontal="center"/>
    </xf>
    <xf numFmtId="4" fontId="23" fillId="0" borderId="73" xfId="38" applyNumberFormat="1" applyFont="1" applyFill="1" applyBorder="1" applyAlignment="1">
      <alignment horizontal="center"/>
    </xf>
    <xf numFmtId="3" fontId="23" fillId="0" borderId="74" xfId="38" applyNumberFormat="1" applyFont="1" applyFill="1" applyBorder="1" applyAlignment="1">
      <alignment horizontal="center"/>
    </xf>
    <xf numFmtId="0" fontId="23" fillId="0" borderId="72" xfId="38" applyFont="1" applyFill="1" applyBorder="1"/>
    <xf numFmtId="165" fontId="23" fillId="0" borderId="73" xfId="38" applyNumberFormat="1" applyFont="1" applyFill="1" applyBorder="1"/>
    <xf numFmtId="172" fontId="23" fillId="0" borderId="73" xfId="38" applyNumberFormat="1" applyFont="1" applyFill="1" applyBorder="1"/>
    <xf numFmtId="164" fontId="23" fillId="0" borderId="73" xfId="38" applyNumberFormat="1" applyFont="1" applyFill="1" applyBorder="1"/>
    <xf numFmtId="2" fontId="23" fillId="0" borderId="73" xfId="38" applyNumberFormat="1" applyFont="1" applyFill="1" applyBorder="1"/>
    <xf numFmtId="10" fontId="23" fillId="0" borderId="73" xfId="38" applyNumberFormat="1" applyFont="1" applyFill="1" applyBorder="1"/>
    <xf numFmtId="9" fontId="23" fillId="0" borderId="73" xfId="38" applyNumberFormat="1" applyFont="1" applyFill="1" applyBorder="1"/>
    <xf numFmtId="43" fontId="23" fillId="0" borderId="73" xfId="38" applyNumberFormat="1" applyFont="1" applyFill="1" applyBorder="1"/>
    <xf numFmtId="43" fontId="23" fillId="0" borderId="73" xfId="38" applyNumberFormat="1" applyFont="1" applyFill="1" applyBorder="1" applyAlignment="1">
      <alignment horizontal="center"/>
    </xf>
    <xf numFmtId="39" fontId="23" fillId="0" borderId="73" xfId="38" applyNumberFormat="1" applyFont="1" applyFill="1" applyBorder="1"/>
    <xf numFmtId="43" fontId="23" fillId="0" borderId="73" xfId="38" applyNumberFormat="1" applyFont="1" applyFill="1" applyBorder="1" applyAlignment="1">
      <alignment horizontal="right"/>
    </xf>
    <xf numFmtId="43" fontId="23" fillId="0" borderId="74" xfId="38" applyNumberFormat="1" applyFont="1" applyFill="1" applyBorder="1"/>
    <xf numFmtId="177" fontId="12" fillId="0" borderId="80" xfId="0" applyNumberFormat="1" applyFont="1" applyFill="1" applyBorder="1"/>
    <xf numFmtId="0" fontId="12" fillId="0" borderId="76" xfId="0" applyFont="1" applyFill="1" applyBorder="1" applyAlignment="1">
      <alignment horizontal="left" indent="1"/>
    </xf>
    <xf numFmtId="0" fontId="12" fillId="0" borderId="82" xfId="0" applyFont="1" applyFill="1" applyBorder="1"/>
    <xf numFmtId="0" fontId="12" fillId="0" borderId="76" xfId="0" applyFont="1" applyFill="1" applyBorder="1" applyAlignment="1">
      <alignment horizontal="center"/>
    </xf>
    <xf numFmtId="165" fontId="12" fillId="0" borderId="76" xfId="0" applyNumberFormat="1" applyFont="1" applyFill="1" applyBorder="1"/>
    <xf numFmtId="172" fontId="12" fillId="0" borderId="76" xfId="0" applyNumberFormat="1" applyFont="1" applyFill="1" applyBorder="1"/>
    <xf numFmtId="164" fontId="12" fillId="0" borderId="76" xfId="0" applyNumberFormat="1" applyFont="1" applyFill="1" applyBorder="1"/>
    <xf numFmtId="2" fontId="12" fillId="0" borderId="76" xfId="0" applyNumberFormat="1" applyFont="1" applyFill="1" applyBorder="1"/>
    <xf numFmtId="10" fontId="12" fillId="0" borderId="76" xfId="0" applyNumberFormat="1" applyFont="1" applyFill="1" applyBorder="1"/>
    <xf numFmtId="2" fontId="12" fillId="0" borderId="100" xfId="0" applyNumberFormat="1" applyFont="1" applyFill="1" applyBorder="1"/>
    <xf numFmtId="9" fontId="12" fillId="0" borderId="76" xfId="0" applyNumberFormat="1" applyFont="1" applyFill="1" applyBorder="1"/>
    <xf numFmtId="43" fontId="24" fillId="0" borderId="76" xfId="1" applyFont="1" applyFill="1" applyBorder="1"/>
    <xf numFmtId="43" fontId="24" fillId="0" borderId="76" xfId="1" applyFont="1" applyFill="1" applyBorder="1" applyAlignment="1">
      <alignment horizontal="center"/>
    </xf>
    <xf numFmtId="41" fontId="24" fillId="0" borderId="76" xfId="40" applyNumberFormat="1" applyFont="1" applyFill="1" applyBorder="1"/>
    <xf numFmtId="43" fontId="24" fillId="0" borderId="76" xfId="40" applyNumberFormat="1" applyFont="1" applyFill="1" applyBorder="1"/>
    <xf numFmtId="39" fontId="12" fillId="0" borderId="76" xfId="0" applyNumberFormat="1" applyFont="1" applyFill="1" applyBorder="1"/>
    <xf numFmtId="43" fontId="24" fillId="0" borderId="76" xfId="40" applyNumberFormat="1" applyFont="1" applyFill="1" applyBorder="1" applyAlignment="1">
      <alignment horizontal="right"/>
    </xf>
    <xf numFmtId="43" fontId="12" fillId="0" borderId="76" xfId="0" applyNumberFormat="1" applyFont="1" applyFill="1" applyBorder="1"/>
    <xf numFmtId="0" fontId="12" fillId="0" borderId="76" xfId="0" applyFont="1" applyFill="1" applyBorder="1"/>
    <xf numFmtId="43" fontId="12" fillId="0" borderId="77" xfId="0" applyNumberFormat="1" applyFont="1" applyFill="1" applyBorder="1"/>
    <xf numFmtId="0" fontId="12" fillId="0" borderId="93" xfId="0" applyFont="1" applyFill="1" applyBorder="1"/>
    <xf numFmtId="0" fontId="12" fillId="0" borderId="61" xfId="0" applyFont="1" applyFill="1" applyBorder="1" applyAlignment="1">
      <alignment horizontal="left" indent="1"/>
    </xf>
    <xf numFmtId="0" fontId="12" fillId="0" borderId="63" xfId="0" applyFont="1" applyFill="1" applyBorder="1"/>
    <xf numFmtId="0" fontId="12" fillId="0" borderId="61" xfId="0" applyFont="1" applyFill="1" applyBorder="1" applyAlignment="1">
      <alignment horizontal="center"/>
    </xf>
    <xf numFmtId="165" fontId="12" fillId="0" borderId="61" xfId="0" applyNumberFormat="1" applyFont="1" applyFill="1" applyBorder="1"/>
    <xf numFmtId="172" fontId="12" fillId="0" borderId="61" xfId="0" applyNumberFormat="1" applyFont="1" applyFill="1" applyBorder="1"/>
    <xf numFmtId="164" fontId="12" fillId="0" borderId="61" xfId="0" applyNumberFormat="1" applyFont="1" applyFill="1" applyBorder="1"/>
    <xf numFmtId="2" fontId="12" fillId="0" borderId="61" xfId="0" applyNumberFormat="1" applyFont="1" applyFill="1" applyBorder="1"/>
    <xf numFmtId="10" fontId="12" fillId="0" borderId="61" xfId="0" applyNumberFormat="1" applyFont="1" applyFill="1" applyBorder="1"/>
    <xf numFmtId="2" fontId="12" fillId="0" borderId="99" xfId="0" applyNumberFormat="1" applyFont="1" applyFill="1" applyBorder="1"/>
    <xf numFmtId="9" fontId="12" fillId="0" borderId="61" xfId="0" applyNumberFormat="1" applyFont="1" applyFill="1" applyBorder="1"/>
    <xf numFmtId="43" fontId="24" fillId="0" borderId="61" xfId="1" applyFont="1" applyFill="1" applyBorder="1"/>
    <xf numFmtId="43" fontId="24" fillId="0" borderId="61" xfId="1" applyFont="1" applyFill="1" applyBorder="1" applyAlignment="1">
      <alignment horizontal="center"/>
    </xf>
    <xf numFmtId="43" fontId="24" fillId="0" borderId="61" xfId="40" applyNumberFormat="1" applyFont="1" applyFill="1" applyBorder="1"/>
    <xf numFmtId="39" fontId="12" fillId="0" borderId="61" xfId="0" applyNumberFormat="1" applyFont="1" applyFill="1" applyBorder="1"/>
    <xf numFmtId="43" fontId="24" fillId="0" borderId="61" xfId="40" applyNumberFormat="1" applyFont="1" applyFill="1" applyBorder="1" applyAlignment="1">
      <alignment horizontal="right"/>
    </xf>
    <xf numFmtId="43" fontId="12" fillId="0" borderId="61" xfId="0" applyNumberFormat="1" applyFont="1" applyFill="1" applyBorder="1"/>
    <xf numFmtId="0" fontId="12" fillId="0" borderId="61" xfId="0" applyFont="1" applyFill="1" applyBorder="1"/>
    <xf numFmtId="43" fontId="12" fillId="0" borderId="78" xfId="0" applyNumberFormat="1" applyFont="1" applyFill="1" applyBorder="1"/>
    <xf numFmtId="0" fontId="12" fillId="0" borderId="94" xfId="0" applyFont="1" applyFill="1" applyBorder="1"/>
    <xf numFmtId="0" fontId="12" fillId="0" borderId="84" xfId="0" applyFont="1" applyFill="1" applyBorder="1" applyAlignment="1">
      <alignment horizontal="left" indent="1"/>
    </xf>
    <xf numFmtId="0" fontId="12" fillId="0" borderId="83" xfId="0" applyFont="1" applyFill="1" applyBorder="1"/>
    <xf numFmtId="0" fontId="12" fillId="0" borderId="84" xfId="0" applyFont="1" applyFill="1" applyBorder="1" applyAlignment="1">
      <alignment horizontal="center"/>
    </xf>
    <xf numFmtId="165" fontId="12" fillId="0" borderId="84" xfId="0" applyNumberFormat="1" applyFont="1" applyFill="1" applyBorder="1"/>
    <xf numFmtId="172" fontId="12" fillId="0" borderId="84" xfId="0" applyNumberFormat="1" applyFont="1" applyFill="1" applyBorder="1"/>
    <xf numFmtId="164" fontId="12" fillId="0" borderId="84" xfId="0" applyNumberFormat="1" applyFont="1" applyFill="1" applyBorder="1"/>
    <xf numFmtId="2" fontId="12" fillId="0" borderId="84" xfId="0" applyNumberFormat="1" applyFont="1" applyFill="1" applyBorder="1"/>
    <xf numFmtId="10" fontId="12" fillId="0" borderId="84" xfId="0" applyNumberFormat="1" applyFont="1" applyFill="1" applyBorder="1"/>
    <xf numFmtId="2" fontId="12" fillId="0" borderId="101" xfId="0" applyNumberFormat="1" applyFont="1" applyFill="1" applyBorder="1"/>
    <xf numFmtId="9" fontId="12" fillId="0" borderId="84" xfId="0" applyNumberFormat="1" applyFont="1" applyFill="1" applyBorder="1"/>
    <xf numFmtId="43" fontId="24" fillId="0" borderId="84" xfId="1" applyFont="1" applyFill="1" applyBorder="1"/>
    <xf numFmtId="43" fontId="24" fillId="0" borderId="84" xfId="1" applyFont="1" applyFill="1" applyBorder="1" applyAlignment="1">
      <alignment horizontal="center"/>
    </xf>
    <xf numFmtId="43" fontId="24" fillId="0" borderId="84" xfId="40" applyNumberFormat="1" applyFont="1" applyFill="1" applyBorder="1"/>
    <xf numFmtId="39" fontId="12" fillId="0" borderId="84" xfId="0" applyNumberFormat="1" applyFont="1" applyFill="1" applyBorder="1"/>
    <xf numFmtId="43" fontId="24" fillId="0" borderId="84" xfId="40" applyNumberFormat="1" applyFont="1" applyFill="1" applyBorder="1" applyAlignment="1">
      <alignment horizontal="right"/>
    </xf>
    <xf numFmtId="43" fontId="12" fillId="0" borderId="84" xfId="0" applyNumberFormat="1" applyFont="1" applyFill="1" applyBorder="1"/>
    <xf numFmtId="0" fontId="12" fillId="0" borderId="84" xfId="0" applyFont="1" applyFill="1" applyBorder="1"/>
    <xf numFmtId="43" fontId="12" fillId="0" borderId="85" xfId="0" applyNumberFormat="1" applyFont="1" applyFill="1" applyBorder="1"/>
    <xf numFmtId="0" fontId="12" fillId="0" borderId="95" xfId="0" applyFont="1" applyFill="1" applyBorder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0" fontId="12" fillId="0" borderId="21" xfId="0" applyFont="1" applyFill="1" applyBorder="1"/>
    <xf numFmtId="0" fontId="23" fillId="0" borderId="15" xfId="0" applyFont="1" applyFill="1" applyBorder="1" applyAlignment="1">
      <alignment wrapText="1"/>
    </xf>
    <xf numFmtId="0" fontId="12" fillId="0" borderId="3" xfId="0" applyFont="1" applyFill="1" applyBorder="1"/>
    <xf numFmtId="0" fontId="23" fillId="0" borderId="9" xfId="0" applyFont="1" applyFill="1" applyBorder="1"/>
    <xf numFmtId="0" fontId="12" fillId="0" borderId="17" xfId="0" applyFont="1" applyFill="1" applyBorder="1"/>
    <xf numFmtId="0" fontId="12" fillId="0" borderId="2" xfId="0" applyFont="1" applyFill="1" applyBorder="1"/>
    <xf numFmtId="0" fontId="12" fillId="0" borderId="1" xfId="0" applyFont="1" applyFill="1" applyBorder="1"/>
    <xf numFmtId="0" fontId="12" fillId="0" borderId="8" xfId="0" applyFont="1" applyFill="1" applyBorder="1"/>
    <xf numFmtId="0" fontId="23" fillId="0" borderId="1" xfId="0" applyFont="1" applyFill="1" applyBorder="1" applyAlignment="1"/>
    <xf numFmtId="0" fontId="12" fillId="0" borderId="4" xfId="0" applyFont="1" applyFill="1" applyBorder="1"/>
    <xf numFmtId="44" fontId="12" fillId="0" borderId="6" xfId="43" applyFont="1" applyFill="1" applyBorder="1"/>
    <xf numFmtId="37" fontId="12" fillId="0" borderId="18" xfId="0" applyNumberFormat="1" applyFont="1" applyFill="1" applyBorder="1" applyAlignment="1">
      <alignment horizontal="center"/>
    </xf>
    <xf numFmtId="179" fontId="12" fillId="0" borderId="8" xfId="0" applyNumberFormat="1" applyFont="1" applyFill="1" applyBorder="1"/>
    <xf numFmtId="0" fontId="12" fillId="0" borderId="7" xfId="0" applyFont="1" applyFill="1" applyBorder="1" applyAlignment="1"/>
    <xf numFmtId="1" fontId="12" fillId="0" borderId="18" xfId="0" applyNumberFormat="1" applyFont="1" applyFill="1" applyBorder="1" applyAlignment="1">
      <alignment horizontal="center"/>
    </xf>
    <xf numFmtId="43" fontId="12" fillId="0" borderId="8" xfId="1" applyFont="1" applyFill="1" applyBorder="1"/>
    <xf numFmtId="0" fontId="12" fillId="0" borderId="18" xfId="0" applyFont="1" applyFill="1" applyBorder="1" applyAlignment="1"/>
    <xf numFmtId="0" fontId="12" fillId="0" borderId="8" xfId="0" applyNumberFormat="1" applyFont="1" applyFill="1" applyBorder="1"/>
    <xf numFmtId="0" fontId="12" fillId="0" borderId="66" xfId="0" applyFont="1" applyFill="1" applyBorder="1"/>
    <xf numFmtId="0" fontId="12" fillId="0" borderId="4" xfId="0" applyFont="1" applyFill="1" applyBorder="1" applyAlignment="1"/>
    <xf numFmtId="1" fontId="12" fillId="0" borderId="15" xfId="0" applyNumberFormat="1" applyFont="1" applyFill="1" applyBorder="1" applyAlignment="1">
      <alignment horizontal="center"/>
    </xf>
    <xf numFmtId="164" fontId="12" fillId="0" borderId="5" xfId="0" applyNumberFormat="1" applyFont="1" applyFill="1" applyBorder="1"/>
    <xf numFmtId="1" fontId="12" fillId="0" borderId="17" xfId="0" applyNumberFormat="1" applyFont="1" applyFill="1" applyBorder="1" applyAlignment="1">
      <alignment horizontal="center"/>
    </xf>
    <xf numFmtId="164" fontId="12" fillId="0" borderId="2" xfId="0" applyNumberFormat="1" applyFont="1" applyFill="1" applyBorder="1"/>
    <xf numFmtId="10" fontId="12" fillId="0" borderId="47" xfId="37" applyNumberFormat="1" applyFont="1" applyFill="1"/>
    <xf numFmtId="10" fontId="12" fillId="0" borderId="22" xfId="0" applyNumberFormat="1" applyFont="1" applyFill="1" applyBorder="1"/>
    <xf numFmtId="10" fontId="12" fillId="0" borderId="89" xfId="0" applyNumberFormat="1" applyFont="1" applyFill="1" applyBorder="1"/>
    <xf numFmtId="37" fontId="12" fillId="0" borderId="15" xfId="0" applyNumberFormat="1" applyFont="1" applyFill="1" applyBorder="1" applyAlignment="1">
      <alignment horizontal="center"/>
    </xf>
    <xf numFmtId="0" fontId="12" fillId="0" borderId="5" xfId="0" applyFont="1" applyFill="1" applyBorder="1"/>
    <xf numFmtId="0" fontId="12" fillId="0" borderId="90" xfId="0" applyFont="1" applyFill="1" applyBorder="1" applyAlignment="1">
      <alignment horizontal="center" wrapText="1"/>
    </xf>
    <xf numFmtId="9" fontId="12" fillId="0" borderId="94" xfId="2" applyFont="1" applyFill="1" applyBorder="1" applyAlignment="1">
      <alignment horizontal="center" wrapText="1"/>
    </xf>
    <xf numFmtId="0" fontId="12" fillId="0" borderId="91" xfId="0" applyFont="1" applyFill="1" applyBorder="1" applyAlignment="1">
      <alignment horizontal="center" wrapText="1"/>
    </xf>
    <xf numFmtId="0" fontId="12" fillId="0" borderId="56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89" xfId="0" applyFont="1" applyFill="1" applyBorder="1" applyAlignment="1">
      <alignment horizontal="center" wrapText="1"/>
    </xf>
    <xf numFmtId="0" fontId="12" fillId="0" borderId="2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165" fontId="12" fillId="0" borderId="0" xfId="0" applyNumberFormat="1" applyFont="1" applyFill="1" applyAlignment="1">
      <alignment horizontal="left"/>
    </xf>
    <xf numFmtId="0" fontId="12" fillId="0" borderId="7" xfId="0" applyFont="1" applyFill="1" applyBorder="1" applyAlignment="1">
      <alignment horizontal="center" wrapText="1"/>
    </xf>
    <xf numFmtId="44" fontId="12" fillId="0" borderId="7" xfId="43" applyFont="1" applyFill="1" applyBorder="1" applyAlignment="1">
      <alignment horizontal="center" wrapText="1"/>
    </xf>
    <xf numFmtId="44" fontId="12" fillId="0" borderId="4" xfId="43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Continuous"/>
    </xf>
    <xf numFmtId="0" fontId="12" fillId="0" borderId="49" xfId="0" applyFont="1" applyFill="1" applyBorder="1" applyAlignment="1">
      <alignment horizontal="left"/>
    </xf>
    <xf numFmtId="0" fontId="12" fillId="0" borderId="50" xfId="0" applyFont="1" applyFill="1" applyBorder="1" applyAlignment="1">
      <alignment horizontal="centerContinuous"/>
    </xf>
    <xf numFmtId="178" fontId="12" fillId="0" borderId="0" xfId="1" applyNumberFormat="1" applyFont="1" applyFill="1"/>
    <xf numFmtId="10" fontId="12" fillId="0" borderId="0" xfId="2" applyNumberFormat="1" applyFont="1" applyFill="1" applyBorder="1" applyAlignment="1">
      <alignment horizontal="right" indent="1"/>
    </xf>
    <xf numFmtId="0" fontId="24" fillId="0" borderId="0" xfId="41" applyFont="1" applyFill="1" applyAlignment="1">
      <alignment horizontal="right"/>
    </xf>
    <xf numFmtId="0" fontId="22" fillId="0" borderId="0" xfId="41" applyFont="1" applyFill="1" applyAlignment="1">
      <alignment horizontal="centerContinuous"/>
    </xf>
    <xf numFmtId="0" fontId="21" fillId="0" borderId="0" xfId="41" applyFont="1" applyFill="1" applyAlignment="1">
      <alignment horizontal="centerContinuous"/>
    </xf>
    <xf numFmtId="0" fontId="8" fillId="0" borderId="0" xfId="41" applyFont="1" applyFill="1" applyAlignment="1">
      <alignment horizontal="centerContinuous"/>
    </xf>
    <xf numFmtId="0" fontId="18" fillId="0" borderId="0" xfId="41" applyFont="1" applyFill="1" applyAlignment="1">
      <alignment horizontal="centerContinuous"/>
    </xf>
    <xf numFmtId="0" fontId="24" fillId="0" borderId="0" xfId="41" applyFont="1" applyFill="1" applyAlignment="1">
      <alignment horizontal="centerContinuous"/>
    </xf>
    <xf numFmtId="0" fontId="24" fillId="0" borderId="0" xfId="41" applyFont="1" applyFill="1" applyAlignment="1">
      <alignment horizontal="center"/>
    </xf>
    <xf numFmtId="0" fontId="26" fillId="0" borderId="0" xfId="41" applyFont="1" applyFill="1"/>
    <xf numFmtId="0" fontId="26" fillId="0" borderId="0" xfId="41" applyFont="1" applyFill="1" applyAlignment="1">
      <alignment horizontal="center" wrapText="1"/>
    </xf>
    <xf numFmtId="0" fontId="26" fillId="0" borderId="0" xfId="41" applyFont="1" applyFill="1" applyAlignment="1">
      <alignment horizontal="center"/>
    </xf>
    <xf numFmtId="9" fontId="24" fillId="0" borderId="0" xfId="2" applyFont="1" applyFill="1" applyAlignment="1">
      <alignment horizontal="center"/>
    </xf>
    <xf numFmtId="172" fontId="24" fillId="0" borderId="0" xfId="41" applyNumberFormat="1" applyFont="1" applyFill="1"/>
    <xf numFmtId="9" fontId="24" fillId="0" borderId="0" xfId="41" applyNumberFormat="1" applyFont="1" applyFill="1"/>
    <xf numFmtId="9" fontId="26" fillId="0" borderId="0" xfId="41" applyNumberFormat="1" applyFont="1" applyFill="1"/>
    <xf numFmtId="172" fontId="24" fillId="0" borderId="0" xfId="27" applyNumberFormat="1" applyFont="1" applyFill="1"/>
    <xf numFmtId="172" fontId="24" fillId="0" borderId="0" xfId="41" applyNumberFormat="1" applyFont="1" applyFill="1" applyAlignment="1">
      <alignment horizontal="right"/>
    </xf>
    <xf numFmtId="0" fontId="27" fillId="0" borderId="0" xfId="41" applyFont="1" applyFill="1"/>
    <xf numFmtId="0" fontId="24" fillId="0" borderId="0" xfId="41" applyFont="1" applyFill="1" applyAlignment="1">
      <alignment wrapText="1"/>
    </xf>
    <xf numFmtId="9" fontId="24" fillId="0" borderId="0" xfId="41" applyNumberFormat="1" applyFont="1" applyFill="1" applyAlignment="1">
      <alignment horizontal="center"/>
    </xf>
    <xf numFmtId="167" fontId="24" fillId="0" borderId="0" xfId="41" applyNumberFormat="1" applyFont="1" applyFill="1" applyAlignment="1">
      <alignment horizontal="right"/>
    </xf>
    <xf numFmtId="167" fontId="26" fillId="0" borderId="0" xfId="41" applyNumberFormat="1" applyFont="1" applyFill="1" applyAlignment="1">
      <alignment horizontal="right"/>
    </xf>
    <xf numFmtId="9" fontId="12" fillId="0" borderId="0" xfId="2" applyFont="1" applyFill="1" applyAlignment="1">
      <alignment horizontal="center"/>
    </xf>
    <xf numFmtId="172" fontId="12" fillId="0" borderId="0" xfId="2" applyNumberFormat="1" applyFont="1" applyFill="1"/>
    <xf numFmtId="0" fontId="23" fillId="0" borderId="28" xfId="0" applyFont="1" applyFill="1" applyBorder="1"/>
    <xf numFmtId="7" fontId="12" fillId="0" borderId="22" xfId="0" applyNumberFormat="1" applyFont="1" applyFill="1" applyBorder="1"/>
    <xf numFmtId="165" fontId="12" fillId="0" borderId="22" xfId="0" applyNumberFormat="1" applyFont="1" applyFill="1" applyBorder="1"/>
    <xf numFmtId="0" fontId="12" fillId="0" borderId="28" xfId="0" applyFont="1" applyFill="1" applyBorder="1"/>
    <xf numFmtId="165" fontId="12" fillId="0" borderId="28" xfId="0" applyNumberFormat="1" applyFont="1" applyFill="1" applyBorder="1"/>
    <xf numFmtId="165" fontId="12" fillId="0" borderId="26" xfId="0" applyNumberFormat="1" applyFont="1" applyFill="1" applyBorder="1"/>
    <xf numFmtId="7" fontId="12" fillId="0" borderId="28" xfId="0" applyNumberFormat="1" applyFont="1" applyFill="1" applyBorder="1"/>
    <xf numFmtId="7" fontId="12" fillId="0" borderId="26" xfId="0" applyNumberFormat="1" applyFont="1" applyFill="1" applyBorder="1"/>
    <xf numFmtId="9" fontId="12" fillId="0" borderId="22" xfId="2" applyFont="1" applyFill="1" applyBorder="1"/>
    <xf numFmtId="0" fontId="12" fillId="0" borderId="28" xfId="0" applyFont="1" applyFill="1" applyBorder="1" applyAlignment="1">
      <alignment wrapText="1"/>
    </xf>
    <xf numFmtId="173" fontId="12" fillId="0" borderId="22" xfId="0" applyNumberFormat="1" applyFont="1" applyFill="1" applyBorder="1"/>
    <xf numFmtId="0" fontId="12" fillId="0" borderId="22" xfId="3" applyFont="1" applyFill="1" applyBorder="1"/>
    <xf numFmtId="10" fontId="12" fillId="0" borderId="22" xfId="2" applyNumberFormat="1" applyFont="1" applyFill="1" applyBorder="1"/>
    <xf numFmtId="9" fontId="12" fillId="0" borderId="22" xfId="2" applyNumberFormat="1" applyFont="1" applyFill="1" applyBorder="1"/>
    <xf numFmtId="2" fontId="12" fillId="0" borderId="22" xfId="2" applyNumberFormat="1" applyFont="1" applyFill="1" applyBorder="1"/>
    <xf numFmtId="0" fontId="12" fillId="0" borderId="22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2" fillId="0" borderId="7" xfId="0" applyFont="1" applyFill="1" applyBorder="1"/>
    <xf numFmtId="1" fontId="12" fillId="0" borderId="8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indent="1"/>
    </xf>
    <xf numFmtId="0" fontId="12" fillId="0" borderId="0" xfId="0" applyNumberFormat="1" applyFont="1" applyFill="1" applyBorder="1"/>
    <xf numFmtId="0" fontId="12" fillId="0" borderId="44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167" fontId="12" fillId="0" borderId="0" xfId="2" applyNumberFormat="1" applyFont="1" applyFill="1" applyBorder="1" applyAlignment="1">
      <alignment horizontal="center"/>
    </xf>
    <xf numFmtId="167" fontId="12" fillId="0" borderId="8" xfId="2" applyNumberFormat="1" applyFont="1" applyFill="1" applyBorder="1" applyAlignment="1">
      <alignment horizontal="center"/>
    </xf>
    <xf numFmtId="0" fontId="12" fillId="0" borderId="38" xfId="0" applyFont="1" applyFill="1" applyBorder="1"/>
    <xf numFmtId="0" fontId="12" fillId="0" borderId="26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left" indent="1"/>
    </xf>
    <xf numFmtId="173" fontId="12" fillId="0" borderId="39" xfId="0" applyNumberFormat="1" applyFont="1" applyFill="1" applyBorder="1" applyAlignment="1">
      <alignment horizontal="center"/>
    </xf>
    <xf numFmtId="0" fontId="12" fillId="0" borderId="56" xfId="0" applyFont="1" applyFill="1" applyBorder="1" applyAlignment="1">
      <alignment horizontal="left" indent="1"/>
    </xf>
    <xf numFmtId="0" fontId="12" fillId="0" borderId="22" xfId="0" applyFont="1" applyFill="1" applyBorder="1" applyAlignment="1">
      <alignment horizontal="center"/>
    </xf>
    <xf numFmtId="173" fontId="12" fillId="0" borderId="64" xfId="0" applyNumberFormat="1" applyFont="1" applyFill="1" applyBorder="1" applyAlignment="1">
      <alignment horizontal="center"/>
    </xf>
    <xf numFmtId="0" fontId="12" fillId="0" borderId="46" xfId="0" applyFont="1" applyFill="1" applyBorder="1"/>
    <xf numFmtId="0" fontId="12" fillId="0" borderId="52" xfId="0" applyFont="1" applyFill="1" applyBorder="1" applyAlignment="1">
      <alignment horizontal="left" indent="1"/>
    </xf>
    <xf numFmtId="0" fontId="12" fillId="0" borderId="34" xfId="0" applyFont="1" applyFill="1" applyBorder="1" applyAlignment="1">
      <alignment horizontal="center"/>
    </xf>
    <xf numFmtId="173" fontId="12" fillId="0" borderId="41" xfId="0" applyNumberFormat="1" applyFont="1" applyFill="1" applyBorder="1" applyAlignment="1">
      <alignment horizontal="center"/>
    </xf>
    <xf numFmtId="0" fontId="24" fillId="0" borderId="8" xfId="41" applyFont="1" applyFill="1" applyBorder="1"/>
    <xf numFmtId="0" fontId="23" fillId="0" borderId="3" xfId="0" applyFont="1" applyFill="1" applyBorder="1"/>
    <xf numFmtId="0" fontId="23" fillId="0" borderId="1" xfId="0" applyFont="1" applyFill="1" applyBorder="1"/>
    <xf numFmtId="0" fontId="12" fillId="0" borderId="7" xfId="0" applyFont="1" applyFill="1" applyBorder="1" applyAlignment="1">
      <alignment horizontal="center"/>
    </xf>
    <xf numFmtId="3" fontId="21" fillId="0" borderId="29" xfId="0" applyNumberFormat="1" applyFont="1" applyFill="1" applyBorder="1" applyAlignment="1">
      <alignment horizontal="center"/>
    </xf>
    <xf numFmtId="3" fontId="21" fillId="0" borderId="58" xfId="0" applyNumberFormat="1" applyFont="1" applyFill="1" applyBorder="1" applyAlignment="1">
      <alignment horizontal="center"/>
    </xf>
    <xf numFmtId="3" fontId="21" fillId="0" borderId="59" xfId="0" applyNumberFormat="1" applyFont="1" applyFill="1" applyBorder="1" applyAlignment="1">
      <alignment horizontal="center"/>
    </xf>
    <xf numFmtId="1" fontId="21" fillId="0" borderId="29" xfId="0" applyNumberFormat="1" applyFont="1" applyFill="1" applyBorder="1" applyAlignment="1">
      <alignment horizontal="center"/>
    </xf>
    <xf numFmtId="1" fontId="21" fillId="0" borderId="58" xfId="0" applyNumberFormat="1" applyFont="1" applyFill="1" applyBorder="1" applyAlignment="1">
      <alignment horizontal="center"/>
    </xf>
    <xf numFmtId="1" fontId="21" fillId="0" borderId="5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58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wrapText="1"/>
    </xf>
    <xf numFmtId="176" fontId="13" fillId="0" borderId="26" xfId="42" applyNumberFormat="1" applyFont="1" applyFill="1" applyBorder="1" applyAlignment="1">
      <alignment horizontal="center"/>
    </xf>
    <xf numFmtId="165" fontId="13" fillId="0" borderId="49" xfId="0" applyNumberFormat="1" applyFont="1" applyFill="1" applyBorder="1" applyAlignment="1">
      <alignment horizontal="center"/>
    </xf>
    <xf numFmtId="165" fontId="13" fillId="0" borderId="25" xfId="0" applyNumberFormat="1" applyFont="1" applyFill="1" applyBorder="1" applyAlignment="1">
      <alignment horizontal="center"/>
    </xf>
    <xf numFmtId="165" fontId="13" fillId="0" borderId="50" xfId="0" applyNumberFormat="1" applyFont="1" applyFill="1" applyBorder="1" applyAlignment="1">
      <alignment horizontal="center"/>
    </xf>
    <xf numFmtId="2" fontId="13" fillId="0" borderId="49" xfId="0" applyNumberFormat="1" applyFont="1" applyFill="1" applyBorder="1" applyAlignment="1">
      <alignment horizontal="center"/>
    </xf>
    <xf numFmtId="2" fontId="13" fillId="0" borderId="25" xfId="0" applyNumberFormat="1" applyFont="1" applyFill="1" applyBorder="1" applyAlignment="1">
      <alignment horizontal="center"/>
    </xf>
    <xf numFmtId="2" fontId="13" fillId="0" borderId="50" xfId="0" applyNumberFormat="1" applyFont="1" applyFill="1" applyBorder="1" applyAlignment="1">
      <alignment horizontal="center"/>
    </xf>
    <xf numFmtId="0" fontId="13" fillId="0" borderId="25" xfId="42" applyFont="1" applyFill="1" applyBorder="1" applyAlignment="1">
      <alignment horizontal="center"/>
    </xf>
    <xf numFmtId="0" fontId="13" fillId="0" borderId="50" xfId="42" applyFont="1" applyFill="1" applyBorder="1" applyAlignment="1">
      <alignment horizontal="center"/>
    </xf>
    <xf numFmtId="176" fontId="13" fillId="0" borderId="49" xfId="42" applyNumberFormat="1" applyFont="1" applyFill="1" applyBorder="1" applyAlignment="1">
      <alignment horizontal="center"/>
    </xf>
    <xf numFmtId="176" fontId="13" fillId="0" borderId="25" xfId="42" applyNumberFormat="1" applyFont="1" applyFill="1" applyBorder="1" applyAlignment="1">
      <alignment horizontal="center"/>
    </xf>
    <xf numFmtId="176" fontId="13" fillId="0" borderId="50" xfId="42" applyNumberFormat="1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165" fontId="13" fillId="0" borderId="49" xfId="0" applyNumberFormat="1" applyFont="1" applyFill="1" applyBorder="1" applyAlignment="1">
      <alignment horizontal="center" wrapText="1"/>
    </xf>
    <xf numFmtId="165" fontId="13" fillId="0" borderId="25" xfId="0" applyNumberFormat="1" applyFont="1" applyFill="1" applyBorder="1" applyAlignment="1">
      <alignment horizontal="center" wrapText="1"/>
    </xf>
    <xf numFmtId="165" fontId="13" fillId="0" borderId="50" xfId="0" applyNumberFormat="1" applyFont="1" applyFill="1" applyBorder="1" applyAlignment="1">
      <alignment horizontal="center" wrapText="1"/>
    </xf>
    <xf numFmtId="2" fontId="13" fillId="0" borderId="49" xfId="0" applyNumberFormat="1" applyFont="1" applyFill="1" applyBorder="1" applyAlignment="1">
      <alignment horizontal="center" wrapText="1"/>
    </xf>
    <xf numFmtId="2" fontId="13" fillId="0" borderId="25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7" fontId="13" fillId="0" borderId="25" xfId="42" applyNumberFormat="1" applyFont="1" applyFill="1" applyBorder="1" applyAlignment="1">
      <alignment horizontal="center"/>
    </xf>
    <xf numFmtId="7" fontId="13" fillId="0" borderId="50" xfId="42" applyNumberFormat="1" applyFont="1" applyFill="1" applyBorder="1" applyAlignment="1">
      <alignment horizontal="center"/>
    </xf>
    <xf numFmtId="43" fontId="13" fillId="0" borderId="49" xfId="42" applyNumberFormat="1" applyFont="1" applyFill="1" applyBorder="1" applyAlignment="1">
      <alignment horizontal="center" wrapText="1"/>
    </xf>
    <xf numFmtId="43" fontId="13" fillId="0" borderId="25" xfId="42" applyNumberFormat="1" applyFont="1" applyFill="1" applyBorder="1" applyAlignment="1">
      <alignment horizontal="center" wrapText="1"/>
    </xf>
    <xf numFmtId="43" fontId="13" fillId="0" borderId="50" xfId="42" applyNumberFormat="1" applyFont="1" applyFill="1" applyBorder="1" applyAlignment="1">
      <alignment horizontal="center" wrapText="1"/>
    </xf>
    <xf numFmtId="0" fontId="13" fillId="0" borderId="59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 wrapText="1"/>
    </xf>
    <xf numFmtId="43" fontId="13" fillId="0" borderId="49" xfId="42" applyNumberFormat="1" applyFont="1" applyFill="1" applyBorder="1" applyAlignment="1">
      <alignment horizontal="center"/>
    </xf>
    <xf numFmtId="43" fontId="13" fillId="0" borderId="50" xfId="42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 wrapText="1"/>
    </xf>
    <xf numFmtId="43" fontId="13" fillId="0" borderId="25" xfId="42" applyNumberFormat="1" applyFont="1" applyFill="1" applyBorder="1" applyAlignment="1">
      <alignment horizontal="center"/>
    </xf>
    <xf numFmtId="166" fontId="13" fillId="0" borderId="26" xfId="40" applyNumberFormat="1" applyFont="1" applyFill="1" applyBorder="1" applyAlignment="1">
      <alignment horizontal="center" wrapText="1"/>
    </xf>
    <xf numFmtId="166" fontId="13" fillId="0" borderId="24" xfId="40" applyNumberFormat="1" applyFont="1" applyFill="1" applyBorder="1" applyAlignment="1">
      <alignment horizontal="center" wrapText="1"/>
    </xf>
    <xf numFmtId="0" fontId="13" fillId="0" borderId="26" xfId="40" applyFont="1" applyFill="1" applyBorder="1" applyAlignment="1">
      <alignment horizontal="center" wrapText="1"/>
    </xf>
    <xf numFmtId="0" fontId="13" fillId="0" borderId="24" xfId="40" applyFont="1" applyFill="1" applyBorder="1" applyAlignment="1">
      <alignment horizontal="center" wrapText="1"/>
    </xf>
    <xf numFmtId="176" fontId="19" fillId="0" borderId="26" xfId="40" applyNumberFormat="1" applyFont="1" applyFill="1" applyBorder="1" applyAlignment="1">
      <alignment horizontal="center" wrapText="1"/>
    </xf>
    <xf numFmtId="176" fontId="19" fillId="0" borderId="24" xfId="40" applyNumberFormat="1" applyFont="1" applyFill="1" applyBorder="1" applyAlignment="1">
      <alignment horizontal="center" wrapText="1"/>
    </xf>
    <xf numFmtId="176" fontId="19" fillId="0" borderId="49" xfId="40" applyNumberFormat="1" applyFont="1" applyFill="1" applyBorder="1" applyAlignment="1">
      <alignment horizontal="center"/>
    </xf>
    <xf numFmtId="176" fontId="19" fillId="0" borderId="25" xfId="40" applyNumberFormat="1" applyFont="1" applyFill="1" applyBorder="1" applyAlignment="1">
      <alignment horizontal="center"/>
    </xf>
    <xf numFmtId="176" fontId="19" fillId="0" borderId="50" xfId="40" applyNumberFormat="1" applyFont="1" applyFill="1" applyBorder="1" applyAlignment="1">
      <alignment horizontal="center"/>
    </xf>
    <xf numFmtId="43" fontId="19" fillId="0" borderId="16" xfId="40" applyNumberFormat="1" applyFont="1" applyFill="1" applyBorder="1" applyAlignment="1">
      <alignment horizontal="center" wrapText="1"/>
    </xf>
    <xf numFmtId="43" fontId="19" fillId="0" borderId="22" xfId="40" applyNumberFormat="1" applyFont="1" applyFill="1" applyBorder="1" applyAlignment="1">
      <alignment horizontal="center" wrapText="1"/>
    </xf>
    <xf numFmtId="43" fontId="19" fillId="0" borderId="34" xfId="40" applyNumberFormat="1" applyFont="1" applyFill="1" applyBorder="1" applyAlignment="1">
      <alignment horizontal="center" wrapText="1"/>
    </xf>
    <xf numFmtId="43" fontId="13" fillId="0" borderId="49" xfId="40" applyNumberFormat="1" applyFont="1" applyFill="1" applyBorder="1" applyAlignment="1">
      <alignment horizontal="center"/>
    </xf>
    <xf numFmtId="43" fontId="13" fillId="0" borderId="50" xfId="40" applyNumberFormat="1" applyFont="1" applyFill="1" applyBorder="1" applyAlignment="1">
      <alignment horizontal="center"/>
    </xf>
    <xf numFmtId="0" fontId="13" fillId="0" borderId="49" xfId="40" applyFont="1" applyFill="1" applyBorder="1" applyAlignment="1">
      <alignment horizontal="center"/>
    </xf>
    <xf numFmtId="0" fontId="13" fillId="0" borderId="25" xfId="40" applyFont="1" applyFill="1" applyBorder="1" applyAlignment="1">
      <alignment horizontal="center"/>
    </xf>
    <xf numFmtId="0" fontId="13" fillId="0" borderId="50" xfId="40" applyFont="1" applyFill="1" applyBorder="1" applyAlignment="1">
      <alignment horizontal="center"/>
    </xf>
    <xf numFmtId="176" fontId="13" fillId="0" borderId="49" xfId="40" applyNumberFormat="1" applyFont="1" applyFill="1" applyBorder="1" applyAlignment="1">
      <alignment horizontal="center"/>
    </xf>
    <xf numFmtId="176" fontId="13" fillId="0" borderId="25" xfId="40" applyNumberFormat="1" applyFont="1" applyFill="1" applyBorder="1" applyAlignment="1">
      <alignment horizontal="center"/>
    </xf>
    <xf numFmtId="176" fontId="13" fillId="0" borderId="50" xfId="40" applyNumberFormat="1" applyFont="1" applyFill="1" applyBorder="1" applyAlignment="1">
      <alignment horizontal="center"/>
    </xf>
    <xf numFmtId="7" fontId="13" fillId="0" borderId="49" xfId="40" applyNumberFormat="1" applyFont="1" applyFill="1" applyBorder="1" applyAlignment="1">
      <alignment horizontal="center"/>
    </xf>
    <xf numFmtId="7" fontId="13" fillId="0" borderId="25" xfId="40" applyNumberFormat="1" applyFont="1" applyFill="1" applyBorder="1" applyAlignment="1">
      <alignment horizontal="center"/>
    </xf>
    <xf numFmtId="7" fontId="13" fillId="0" borderId="50" xfId="40" applyNumberFormat="1" applyFont="1" applyFill="1" applyBorder="1" applyAlignment="1">
      <alignment horizontal="center"/>
    </xf>
    <xf numFmtId="43" fontId="13" fillId="0" borderId="49" xfId="40" applyNumberFormat="1" applyFont="1" applyFill="1" applyBorder="1" applyAlignment="1">
      <alignment horizontal="center" wrapText="1"/>
    </xf>
    <xf numFmtId="43" fontId="13" fillId="0" borderId="25" xfId="40" applyNumberFormat="1" applyFont="1" applyFill="1" applyBorder="1" applyAlignment="1">
      <alignment horizontal="center" wrapText="1"/>
    </xf>
    <xf numFmtId="43" fontId="13" fillId="0" borderId="50" xfId="40" applyNumberFormat="1" applyFont="1" applyFill="1" applyBorder="1" applyAlignment="1">
      <alignment horizontal="center" wrapText="1"/>
    </xf>
    <xf numFmtId="176" fontId="19" fillId="0" borderId="16" xfId="40" applyNumberFormat="1" applyFont="1" applyFill="1" applyBorder="1" applyAlignment="1">
      <alignment horizontal="center" wrapText="1"/>
    </xf>
    <xf numFmtId="176" fontId="19" fillId="0" borderId="34" xfId="40" applyNumberFormat="1" applyFont="1" applyFill="1" applyBorder="1" applyAlignment="1">
      <alignment horizontal="center" wrapText="1"/>
    </xf>
    <xf numFmtId="43" fontId="25" fillId="0" borderId="9" xfId="40" applyNumberFormat="1" applyFont="1" applyFill="1" applyBorder="1" applyAlignment="1">
      <alignment horizontal="center" wrapText="1"/>
    </xf>
    <xf numFmtId="43" fontId="25" fillId="0" borderId="10" xfId="40" applyNumberFormat="1" applyFont="1" applyFill="1" applyBorder="1" applyAlignment="1">
      <alignment horizontal="center" wrapText="1"/>
    </xf>
    <xf numFmtId="43" fontId="25" fillId="0" borderId="11" xfId="40" applyNumberFormat="1" applyFont="1" applyFill="1" applyBorder="1" applyAlignment="1">
      <alignment horizontal="center" wrapText="1"/>
    </xf>
    <xf numFmtId="176" fontId="19" fillId="0" borderId="44" xfId="40" applyNumberFormat="1" applyFont="1" applyFill="1" applyBorder="1" applyAlignment="1">
      <alignment horizontal="center"/>
    </xf>
    <xf numFmtId="176" fontId="19" fillId="0" borderId="36" xfId="40" applyNumberFormat="1" applyFont="1" applyFill="1" applyBorder="1" applyAlignment="1">
      <alignment horizontal="center"/>
    </xf>
    <xf numFmtId="176" fontId="19" fillId="0" borderId="45" xfId="40" applyNumberFormat="1" applyFont="1" applyFill="1" applyBorder="1" applyAlignment="1">
      <alignment horizontal="center"/>
    </xf>
    <xf numFmtId="43" fontId="13" fillId="0" borderId="54" xfId="40" applyNumberFormat="1" applyFont="1" applyFill="1" applyBorder="1" applyAlignment="1">
      <alignment horizontal="center"/>
    </xf>
    <xf numFmtId="43" fontId="13" fillId="0" borderId="37" xfId="40" applyNumberFormat="1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9" xfId="40" applyFont="1" applyFill="1" applyBorder="1" applyAlignment="1">
      <alignment horizontal="center"/>
    </xf>
    <xf numFmtId="0" fontId="25" fillId="0" borderId="10" xfId="40" applyFont="1" applyFill="1" applyBorder="1" applyAlignment="1">
      <alignment horizontal="center"/>
    </xf>
    <xf numFmtId="0" fontId="25" fillId="0" borderId="11" xfId="40" applyFont="1" applyFill="1" applyBorder="1" applyAlignment="1">
      <alignment horizontal="center"/>
    </xf>
    <xf numFmtId="176" fontId="25" fillId="0" borderId="9" xfId="40" applyNumberFormat="1" applyFont="1" applyFill="1" applyBorder="1" applyAlignment="1">
      <alignment horizontal="center"/>
    </xf>
    <xf numFmtId="176" fontId="25" fillId="0" borderId="10" xfId="40" applyNumberFormat="1" applyFont="1" applyFill="1" applyBorder="1" applyAlignment="1">
      <alignment horizontal="center"/>
    </xf>
    <xf numFmtId="176" fontId="25" fillId="0" borderId="11" xfId="40" applyNumberFormat="1" applyFont="1" applyFill="1" applyBorder="1" applyAlignment="1">
      <alignment horizontal="center"/>
    </xf>
    <xf numFmtId="7" fontId="25" fillId="0" borderId="9" xfId="40" applyNumberFormat="1" applyFont="1" applyFill="1" applyBorder="1" applyAlignment="1">
      <alignment horizontal="center"/>
    </xf>
    <xf numFmtId="7" fontId="25" fillId="0" borderId="10" xfId="40" applyNumberFormat="1" applyFont="1" applyFill="1" applyBorder="1" applyAlignment="1">
      <alignment horizontal="center"/>
    </xf>
    <xf numFmtId="7" fontId="25" fillId="0" borderId="11" xfId="40" applyNumberFormat="1" applyFont="1" applyFill="1" applyBorder="1" applyAlignment="1">
      <alignment horizontal="center"/>
    </xf>
    <xf numFmtId="0" fontId="12" fillId="0" borderId="12" xfId="0" applyFont="1" applyFill="1" applyBorder="1"/>
    <xf numFmtId="0" fontId="12" fillId="0" borderId="28" xfId="0" applyFont="1" applyFill="1" applyBorder="1" applyAlignment="1">
      <alignment horizontal="center"/>
    </xf>
    <xf numFmtId="43" fontId="12" fillId="0" borderId="31" xfId="0" applyNumberFormat="1" applyFont="1" applyFill="1" applyBorder="1"/>
    <xf numFmtId="0" fontId="12" fillId="0" borderId="35" xfId="0" applyFont="1" applyFill="1" applyBorder="1"/>
    <xf numFmtId="165" fontId="12" fillId="0" borderId="42" xfId="0" applyNumberFormat="1" applyFont="1" applyFill="1" applyBorder="1"/>
    <xf numFmtId="172" fontId="12" fillId="0" borderId="42" xfId="0" applyNumberFormat="1" applyFont="1" applyFill="1" applyBorder="1"/>
    <xf numFmtId="164" fontId="12" fillId="0" borderId="42" xfId="0" applyNumberFormat="1" applyFont="1" applyFill="1" applyBorder="1"/>
    <xf numFmtId="2" fontId="12" fillId="0" borderId="42" xfId="0" applyNumberFormat="1" applyFont="1" applyFill="1" applyBorder="1"/>
    <xf numFmtId="10" fontId="12" fillId="0" borderId="42" xfId="0" applyNumberFormat="1" applyFont="1" applyFill="1" applyBorder="1"/>
    <xf numFmtId="9" fontId="12" fillId="0" borderId="55" xfId="0" applyNumberFormat="1" applyFont="1" applyFill="1" applyBorder="1"/>
    <xf numFmtId="43" fontId="24" fillId="0" borderId="36" xfId="1" applyFont="1" applyFill="1" applyBorder="1"/>
    <xf numFmtId="9" fontId="12" fillId="0" borderId="42" xfId="0" applyNumberFormat="1" applyFont="1" applyFill="1" applyBorder="1"/>
    <xf numFmtId="1" fontId="24" fillId="0" borderId="36" xfId="0" applyNumberFormat="1" applyFont="1" applyFill="1" applyBorder="1"/>
    <xf numFmtId="43" fontId="24" fillId="0" borderId="36" xfId="40" applyNumberFormat="1" applyFont="1" applyFill="1" applyBorder="1"/>
    <xf numFmtId="2" fontId="12" fillId="0" borderId="54" xfId="0" applyNumberFormat="1" applyFont="1" applyFill="1" applyBorder="1"/>
    <xf numFmtId="10" fontId="12" fillId="0" borderId="36" xfId="0" applyNumberFormat="1" applyFont="1" applyFill="1" applyBorder="1"/>
    <xf numFmtId="2" fontId="12" fillId="0" borderId="36" xfId="0" applyNumberFormat="1" applyFont="1" applyFill="1" applyBorder="1"/>
    <xf numFmtId="0" fontId="12" fillId="0" borderId="42" xfId="0" applyFont="1" applyFill="1" applyBorder="1"/>
    <xf numFmtId="43" fontId="24" fillId="0" borderId="36" xfId="40" applyNumberFormat="1" applyFont="1" applyFill="1" applyBorder="1" applyAlignment="1">
      <alignment horizontal="right"/>
    </xf>
    <xf numFmtId="43" fontId="12" fillId="0" borderId="54" xfId="0" applyNumberFormat="1" applyFont="1" applyFill="1" applyBorder="1"/>
    <xf numFmtId="0" fontId="12" fillId="0" borderId="36" xfId="0" applyFont="1" applyFill="1" applyBorder="1"/>
    <xf numFmtId="43" fontId="12" fillId="0" borderId="45" xfId="0" applyNumberFormat="1" applyFont="1" applyFill="1" applyBorder="1"/>
    <xf numFmtId="9" fontId="12" fillId="0" borderId="102" xfId="0" applyNumberFormat="1" applyFont="1" applyFill="1" applyBorder="1"/>
    <xf numFmtId="43" fontId="24" fillId="0" borderId="34" xfId="1" applyFont="1" applyFill="1" applyBorder="1"/>
    <xf numFmtId="1" fontId="24" fillId="0" borderId="24" xfId="0" applyNumberFormat="1" applyFont="1" applyFill="1" applyBorder="1"/>
    <xf numFmtId="43" fontId="24" fillId="0" borderId="34" xfId="40" applyNumberFormat="1" applyFont="1" applyFill="1" applyBorder="1"/>
    <xf numFmtId="2" fontId="12" fillId="0" borderId="103" xfId="0" applyNumberFormat="1" applyFont="1" applyFill="1" applyBorder="1"/>
    <xf numFmtId="10" fontId="12" fillId="0" borderId="24" xfId="0" applyNumberFormat="1" applyFont="1" applyFill="1" applyBorder="1"/>
    <xf numFmtId="2" fontId="12" fillId="0" borderId="34" xfId="0" applyNumberFormat="1" applyFont="1" applyFill="1" applyBorder="1"/>
    <xf numFmtId="43" fontId="24" fillId="0" borderId="24" xfId="40" applyNumberFormat="1" applyFont="1" applyFill="1" applyBorder="1" applyAlignment="1">
      <alignment horizontal="right"/>
    </xf>
    <xf numFmtId="43" fontId="12" fillId="0" borderId="103" xfId="0" applyNumberFormat="1" applyFont="1" applyFill="1" applyBorder="1"/>
    <xf numFmtId="0" fontId="12" fillId="0" borderId="34" xfId="0" applyFont="1" applyFill="1" applyBorder="1"/>
    <xf numFmtId="43" fontId="12" fillId="0" borderId="53" xfId="0" applyNumberFormat="1" applyFont="1" applyFill="1" applyBorder="1"/>
    <xf numFmtId="2" fontId="12" fillId="0" borderId="2" xfId="0" applyNumberFormat="1" applyFont="1" applyFill="1" applyBorder="1" applyAlignment="1">
      <alignment horizontal="right" indent="2"/>
    </xf>
    <xf numFmtId="2" fontId="12" fillId="0" borderId="3" xfId="0" applyNumberFormat="1" applyFont="1" applyFill="1" applyBorder="1" applyAlignment="1">
      <alignment horizontal="right" indent="2"/>
    </xf>
    <xf numFmtId="2" fontId="12" fillId="0" borderId="5" xfId="0" applyNumberFormat="1" applyFont="1" applyFill="1" applyBorder="1" applyAlignment="1">
      <alignment horizontal="right" indent="2"/>
    </xf>
    <xf numFmtId="2" fontId="12" fillId="0" borderId="6" xfId="0" applyNumberFormat="1" applyFont="1" applyFill="1" applyBorder="1" applyAlignment="1">
      <alignment horizontal="right" indent="2"/>
    </xf>
    <xf numFmtId="43" fontId="24" fillId="0" borderId="45" xfId="1" applyFont="1" applyFill="1" applyBorder="1"/>
    <xf numFmtId="43" fontId="24" fillId="0" borderId="51" xfId="1" applyFont="1" applyFill="1" applyBorder="1"/>
    <xf numFmtId="43" fontId="24" fillId="0" borderId="53" xfId="1" applyFont="1" applyFill="1" applyBorder="1"/>
    <xf numFmtId="0" fontId="12" fillId="0" borderId="18" xfId="0" applyFont="1" applyFill="1" applyBorder="1"/>
    <xf numFmtId="167" fontId="12" fillId="0" borderId="2" xfId="0" applyNumberFormat="1" applyFont="1" applyFill="1" applyBorder="1"/>
    <xf numFmtId="0" fontId="12" fillId="0" borderId="1" xfId="0" applyFont="1" applyFill="1" applyBorder="1" applyAlignment="1"/>
    <xf numFmtId="0" fontId="12" fillId="0" borderId="0" xfId="0" applyFont="1" applyFill="1" applyBorder="1" applyAlignment="1"/>
  </cellXfs>
  <cellStyles count="44">
    <cellStyle name="Calculation" xfId="38" builtinId="22"/>
    <cellStyle name="Comma" xfId="1" builtinId="3"/>
    <cellStyle name="Comma  - Style1" xfId="4"/>
    <cellStyle name="Comma  - Style2" xfId="5"/>
    <cellStyle name="Comma  - Style3" xfId="6"/>
    <cellStyle name="Comma  - Style4" xfId="7"/>
    <cellStyle name="Comma  - Style5" xfId="8"/>
    <cellStyle name="Comma  - Style6" xfId="9"/>
    <cellStyle name="Comma  - Style7" xfId="10"/>
    <cellStyle name="Comma  - Style8" xfId="11"/>
    <cellStyle name="Comma 2" xfId="12"/>
    <cellStyle name="Comma0" xfId="13"/>
    <cellStyle name="Currency" xfId="43" builtinId="4"/>
    <cellStyle name="Currency 2" xfId="14"/>
    <cellStyle name="Currency0" xfId="15"/>
    <cellStyle name="Date" xfId="16"/>
    <cellStyle name="Fixed" xfId="17"/>
    <cellStyle name="Grey" xfId="18"/>
    <cellStyle name="header" xfId="19"/>
    <cellStyle name="Header1" xfId="20"/>
    <cellStyle name="Header2" xfId="21"/>
    <cellStyle name="Input" xfId="37" builtinId="20"/>
    <cellStyle name="Input [yellow]" xfId="22"/>
    <cellStyle name="Linked Cell" xfId="39" builtinId="24"/>
    <cellStyle name="Normal" xfId="0" builtinId="0"/>
    <cellStyle name="Normal - Style1" xfId="23"/>
    <cellStyle name="Normal 2" xfId="3"/>
    <cellStyle name="Normal 5" xfId="41"/>
    <cellStyle name="Normal_Book1" xfId="40"/>
    <cellStyle name="Normal_Book1 2" xfId="42"/>
    <cellStyle name="Number" xfId="24"/>
    <cellStyle name="Percent" xfId="2" builtinId="5"/>
    <cellStyle name="Percent [2]" xfId="25"/>
    <cellStyle name="Percent 2" xfId="26"/>
    <cellStyle name="Percent 3" xfId="27"/>
    <cellStyle name="SAPBEXaggData" xfId="28"/>
    <cellStyle name="SAPBEXaggItem" xfId="29"/>
    <cellStyle name="SAPBEXchaText" xfId="30"/>
    <cellStyle name="SAPBEXstdData" xfId="31"/>
    <cellStyle name="SAPBEXstdItem" xfId="32"/>
    <cellStyle name="SAPBEXstdItemX" xfId="33"/>
    <cellStyle name="Style 1" xfId="34"/>
    <cellStyle name="Titles" xfId="35"/>
    <cellStyle name="UNLocked" xfId="36"/>
  </cellStyles>
  <dxfs count="0"/>
  <tableStyles count="0" defaultTableStyle="TableStyleMedium9" defaultPivotStyle="PivotStyleLight16"/>
  <colors>
    <mruColors>
      <color rgb="FF468BCA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NSR_Legal\Financials\FY%202007%20Budget\Reference%20Case\Reference_CAI%20New%20Model%20Devel_07P_r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WTT\FORECAST\PE_10YearForecast_GRID%20Da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Carbon%20Intensity%20SO%20&amp;%20PaR\SO\Carbon%20Intensity%20Template_20150127%20V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2010%20COMMON\Blundell%20Unit%203\BLN%203%20DF%20EconModel%2009-17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FINANCE\Houmand\Misc%20Projects\2007%20Projects\Thermal%20Model%20Update\Hydro2006D%20(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FINANCE\Loveland\My%20Documents\2008\CAI\Nau%201%20-%202\Nau%201%20chimney%20AFUDC%20cal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ocuments%20and%20Settings\p11180\Local%20Settings\Temporary%20Internet%20Files\Content.Outlook\E2BSB62H\Thermal2012_Q1%20wOR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FINANCE\2008%20COMMON\Asset%20Valuation%20-%2010-year%20Plan\Former%20Asset%20Valuation%20Mod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FINANCE\Houmand\Misc%20Projects\2007%20Projects\Thermal%20Model%20Update\Documents%20and%20Settings\p10463\Local%20Settings\Temporary%20Internet%20Files\OLK49\GenericJan2005%20(version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OsiW01\Outage_Schedules$\CY2006%20OH%20Schedule%20R5%2018Oct06%20Draf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2017%20IRP\3%20-%20Assumptions\SSR\EPM%20Input\2017%20IRP%20VOM%20and%20FOM%20Premium%20Calculation_20161003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2017%20IRP\3%20-%20Assumptions\SSR\EPM%20Input\2017%20IRP%20VOM%20and%20FOM%20Premium%20Calculation_20161003%20tes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2017%20IRP\3%20-%20Assumptions\LCF\2017IRP%20LFC%20Model%208_03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iskDet"/>
      <sheetName val="Notes"/>
      <sheetName val="SO2"/>
      <sheetName val="LNB NOx"/>
      <sheetName val="SCR NOx"/>
      <sheetName val="PM"/>
      <sheetName val="Hg"/>
      <sheetName val="Type In-Use"/>
      <sheetName val="OutageCalcs"/>
      <sheetName val="CapExCF"/>
      <sheetName val="CapCalcs"/>
      <sheetName val="OMCalcs"/>
      <sheetName val="LostGen"/>
      <sheetName val="Assumps"/>
      <sheetName val="Inputs"/>
      <sheetName val="Data"/>
      <sheetName val="Outage"/>
      <sheetName val="Model"/>
      <sheetName val="Reports"/>
      <sheetName val="Summary"/>
      <sheetName val="CaFl"/>
      <sheetName val="RevRqt"/>
      <sheetName val="AtCF"/>
      <sheetName val="CFMonth"/>
      <sheetName val="IA Summary"/>
      <sheetName val="PIR Summary"/>
      <sheetName val="Charts"/>
      <sheetName val="AccumNPV"/>
      <sheetName val="Appendix 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>
            <v>5</v>
          </cell>
          <cell r="C1">
            <v>26</v>
          </cell>
          <cell r="D1">
            <v>2</v>
          </cell>
          <cell r="H1">
            <v>0</v>
          </cell>
        </row>
        <row r="4">
          <cell r="I4">
            <v>7</v>
          </cell>
        </row>
        <row r="10">
          <cell r="E10">
            <v>67</v>
          </cell>
          <cell r="F10">
            <v>67</v>
          </cell>
          <cell r="G10">
            <v>2021</v>
          </cell>
          <cell r="H10">
            <v>0.63700000000000001</v>
          </cell>
          <cell r="I10">
            <v>1954</v>
          </cell>
          <cell r="J10" t="str">
            <v>UT</v>
          </cell>
          <cell r="K10">
            <v>7.4000000000000003E-3</v>
          </cell>
          <cell r="L10">
            <v>11333</v>
          </cell>
          <cell r="M10">
            <v>29.8</v>
          </cell>
          <cell r="N10">
            <v>11500</v>
          </cell>
          <cell r="O10">
            <v>1.2956521739130435</v>
          </cell>
          <cell r="P10">
            <v>6.0000000000000001E-3</v>
          </cell>
          <cell r="Q10">
            <v>5.3E-3</v>
          </cell>
          <cell r="R10">
            <v>4.2370464973199997</v>
          </cell>
          <cell r="T10">
            <v>1</v>
          </cell>
        </row>
        <row r="11">
          <cell r="E11">
            <v>100</v>
          </cell>
          <cell r="F11">
            <v>100</v>
          </cell>
          <cell r="G11">
            <v>2021</v>
          </cell>
          <cell r="H11">
            <v>0.70099999999999996</v>
          </cell>
          <cell r="I11">
            <v>1957</v>
          </cell>
          <cell r="J11" t="str">
            <v>UT</v>
          </cell>
          <cell r="K11">
            <v>7.4000000000000003E-3</v>
          </cell>
          <cell r="L11">
            <v>11067</v>
          </cell>
          <cell r="M11">
            <v>29.8</v>
          </cell>
          <cell r="N11">
            <v>11500</v>
          </cell>
          <cell r="O11">
            <v>1.2956521739130435</v>
          </cell>
          <cell r="P11">
            <v>6.0000000000000001E-3</v>
          </cell>
          <cell r="Q11">
            <v>5.3E-3</v>
          </cell>
          <cell r="R11">
            <v>6.7959790920000005</v>
          </cell>
          <cell r="T11">
            <v>1</v>
          </cell>
        </row>
        <row r="12">
          <cell r="E12">
            <v>106</v>
          </cell>
          <cell r="F12">
            <v>106</v>
          </cell>
          <cell r="G12">
            <v>2021</v>
          </cell>
          <cell r="H12">
            <v>0.85899999999999999</v>
          </cell>
          <cell r="I12">
            <v>1959</v>
          </cell>
          <cell r="J12" t="str">
            <v>WY</v>
          </cell>
          <cell r="K12">
            <v>0</v>
          </cell>
          <cell r="L12">
            <v>11220</v>
          </cell>
          <cell r="M12">
            <v>9.16</v>
          </cell>
          <cell r="N12">
            <v>8400</v>
          </cell>
          <cell r="O12">
            <v>0.5452380952380953</v>
          </cell>
          <cell r="P12">
            <v>6.0000000000000001E-3</v>
          </cell>
          <cell r="Q12">
            <v>6.0000000000000001E-3</v>
          </cell>
          <cell r="R12">
            <v>9.3969148442399995</v>
          </cell>
          <cell r="T12">
            <v>1</v>
          </cell>
        </row>
        <row r="13">
          <cell r="E13">
            <v>106</v>
          </cell>
          <cell r="F13">
            <v>106</v>
          </cell>
          <cell r="G13">
            <v>2021</v>
          </cell>
          <cell r="H13">
            <v>0.872</v>
          </cell>
          <cell r="I13">
            <v>1961</v>
          </cell>
          <cell r="J13" t="str">
            <v>WY</v>
          </cell>
          <cell r="K13">
            <v>0</v>
          </cell>
          <cell r="L13">
            <v>11218</v>
          </cell>
          <cell r="M13">
            <v>9.16</v>
          </cell>
          <cell r="N13">
            <v>8400</v>
          </cell>
          <cell r="O13">
            <v>0.5452380952380953</v>
          </cell>
          <cell r="P13">
            <v>6.0000000000000001E-3</v>
          </cell>
          <cell r="Q13">
            <v>6.0000000000000001E-3</v>
          </cell>
          <cell r="R13">
            <v>9.5374262148480007</v>
          </cell>
          <cell r="T13">
            <v>1</v>
          </cell>
        </row>
        <row r="14">
          <cell r="E14">
            <v>220</v>
          </cell>
          <cell r="F14">
            <v>220</v>
          </cell>
          <cell r="G14">
            <v>2021</v>
          </cell>
          <cell r="H14">
            <v>0.878</v>
          </cell>
          <cell r="I14">
            <v>1964</v>
          </cell>
          <cell r="J14" t="str">
            <v>WY</v>
          </cell>
          <cell r="K14">
            <v>0</v>
          </cell>
          <cell r="L14">
            <v>11102</v>
          </cell>
          <cell r="M14">
            <v>9.16</v>
          </cell>
          <cell r="N14">
            <v>8400</v>
          </cell>
          <cell r="O14">
            <v>0.5452380952380953</v>
          </cell>
          <cell r="P14">
            <v>3.7000000000000002E-3</v>
          </cell>
          <cell r="Q14">
            <v>3.7000000000000002E-3</v>
          </cell>
          <cell r="R14">
            <v>19.72476441936</v>
          </cell>
          <cell r="T14">
            <v>1</v>
          </cell>
        </row>
        <row r="15">
          <cell r="E15">
            <v>330</v>
          </cell>
          <cell r="F15">
            <v>330</v>
          </cell>
          <cell r="G15">
            <v>2021</v>
          </cell>
          <cell r="H15">
            <v>0.85</v>
          </cell>
          <cell r="I15">
            <v>1972</v>
          </cell>
          <cell r="J15" t="str">
            <v>WY</v>
          </cell>
          <cell r="K15">
            <v>0</v>
          </cell>
          <cell r="L15">
            <v>11193</v>
          </cell>
          <cell r="M15">
            <v>9.16</v>
          </cell>
          <cell r="N15">
            <v>8400</v>
          </cell>
          <cell r="O15">
            <v>0.5452380952380953</v>
          </cell>
          <cell r="P15">
            <v>5.0000000000000001E-3</v>
          </cell>
          <cell r="Q15">
            <v>5.0000000000000001E-3</v>
          </cell>
          <cell r="R15">
            <v>33.003858887999996</v>
          </cell>
          <cell r="T15">
            <v>1</v>
          </cell>
        </row>
        <row r="16">
          <cell r="E16">
            <v>430</v>
          </cell>
          <cell r="F16">
            <v>403.1</v>
          </cell>
          <cell r="G16">
            <v>2026</v>
          </cell>
          <cell r="H16">
            <v>0.82499999999999996</v>
          </cell>
          <cell r="I16">
            <v>1978</v>
          </cell>
          <cell r="J16" t="str">
            <v>UT</v>
          </cell>
          <cell r="K16">
            <v>9.2999999999999992E-3</v>
          </cell>
          <cell r="L16">
            <v>10572</v>
          </cell>
          <cell r="M16">
            <v>26.65</v>
          </cell>
          <cell r="N16">
            <v>11500</v>
          </cell>
          <cell r="O16">
            <v>1.1586956521739129</v>
          </cell>
          <cell r="P16">
            <v>5.1999999999999998E-3</v>
          </cell>
          <cell r="Q16">
            <v>5.1999999999999998E-3</v>
          </cell>
          <cell r="R16">
            <v>32.853652920000002</v>
          </cell>
          <cell r="T16">
            <v>0.93744186046511635</v>
          </cell>
        </row>
        <row r="17">
          <cell r="E17">
            <v>430</v>
          </cell>
          <cell r="F17">
            <v>259.3</v>
          </cell>
          <cell r="G17">
            <v>2026</v>
          </cell>
          <cell r="H17">
            <v>0.85599999999999998</v>
          </cell>
          <cell r="I17">
            <v>1980</v>
          </cell>
          <cell r="J17" t="str">
            <v>UT</v>
          </cell>
          <cell r="K17">
            <v>9.2999999999999992E-3</v>
          </cell>
          <cell r="L17">
            <v>10461</v>
          </cell>
          <cell r="M17">
            <v>26.65</v>
          </cell>
          <cell r="N17">
            <v>11500</v>
          </cell>
          <cell r="O17">
            <v>1.1586956521739129</v>
          </cell>
          <cell r="P17">
            <v>5.1999999999999998E-3</v>
          </cell>
          <cell r="Q17">
            <v>5.1999999999999998E-3</v>
          </cell>
          <cell r="R17">
            <v>33.730247548800001</v>
          </cell>
          <cell r="T17">
            <v>0.60302325581395355</v>
          </cell>
        </row>
        <row r="18">
          <cell r="E18">
            <v>460</v>
          </cell>
          <cell r="F18">
            <v>460</v>
          </cell>
          <cell r="G18">
            <v>2026</v>
          </cell>
          <cell r="H18">
            <v>0.82099999999999995</v>
          </cell>
          <cell r="I18">
            <v>1983</v>
          </cell>
          <cell r="J18" t="str">
            <v>UT</v>
          </cell>
          <cell r="K18">
            <v>9.2999999999999992E-3</v>
          </cell>
          <cell r="L18">
            <v>10537</v>
          </cell>
          <cell r="M18">
            <v>26.65</v>
          </cell>
          <cell r="N18">
            <v>11500</v>
          </cell>
          <cell r="O18">
            <v>1.1586956521739129</v>
          </cell>
          <cell r="P18">
            <v>5.1999999999999998E-3</v>
          </cell>
          <cell r="Q18">
            <v>5.1999999999999998E-3</v>
          </cell>
          <cell r="R18">
            <v>34.859573959200006</v>
          </cell>
          <cell r="T18">
            <v>1</v>
          </cell>
        </row>
        <row r="19">
          <cell r="E19">
            <v>445</v>
          </cell>
          <cell r="F19">
            <v>445</v>
          </cell>
          <cell r="G19">
            <v>2020</v>
          </cell>
          <cell r="H19">
            <v>0.76900000000000002</v>
          </cell>
          <cell r="I19">
            <v>1977</v>
          </cell>
          <cell r="J19" t="str">
            <v>UT</v>
          </cell>
          <cell r="K19">
            <v>9.2999999999999992E-3</v>
          </cell>
          <cell r="L19">
            <v>10291</v>
          </cell>
          <cell r="M19">
            <v>27.95</v>
          </cell>
          <cell r="N19">
            <v>11500</v>
          </cell>
          <cell r="O19">
            <v>1.215217391304348</v>
          </cell>
          <cell r="P19">
            <v>5.4999999999999997E-3</v>
          </cell>
          <cell r="Q19">
            <v>5.4999999999999997E-3</v>
          </cell>
          <cell r="R19">
            <v>30.849493297800002</v>
          </cell>
          <cell r="T19">
            <v>1</v>
          </cell>
        </row>
        <row r="20">
          <cell r="E20">
            <v>450</v>
          </cell>
          <cell r="F20">
            <v>450</v>
          </cell>
          <cell r="G20">
            <v>2020</v>
          </cell>
          <cell r="H20">
            <v>0.78700000000000003</v>
          </cell>
          <cell r="I20">
            <v>1974</v>
          </cell>
          <cell r="J20" t="str">
            <v>UT</v>
          </cell>
          <cell r="K20">
            <v>9.2999999999999992E-3</v>
          </cell>
          <cell r="L20">
            <v>10228</v>
          </cell>
          <cell r="M20">
            <v>27.95</v>
          </cell>
          <cell r="N20">
            <v>11500</v>
          </cell>
          <cell r="O20">
            <v>1.215217391304348</v>
          </cell>
          <cell r="P20">
            <v>5.4999999999999997E-3</v>
          </cell>
          <cell r="Q20">
            <v>5.4999999999999997E-3</v>
          </cell>
          <cell r="R20">
            <v>31.730876712000001</v>
          </cell>
          <cell r="T20">
            <v>1</v>
          </cell>
        </row>
        <row r="21">
          <cell r="E21">
            <v>530</v>
          </cell>
          <cell r="F21">
            <v>353.3</v>
          </cell>
          <cell r="G21">
            <v>2021</v>
          </cell>
          <cell r="H21">
            <v>0.84299999999999997</v>
          </cell>
          <cell r="I21">
            <v>1974</v>
          </cell>
          <cell r="J21" t="str">
            <v>WY</v>
          </cell>
          <cell r="K21">
            <v>0</v>
          </cell>
          <cell r="L21">
            <v>10512</v>
          </cell>
          <cell r="M21">
            <v>12</v>
          </cell>
          <cell r="N21">
            <v>9600</v>
          </cell>
          <cell r="O21">
            <v>0.625</v>
          </cell>
          <cell r="P21">
            <v>5.4999999999999997E-3</v>
          </cell>
          <cell r="Q21">
            <v>5.4999999999999997E-3</v>
          </cell>
          <cell r="R21">
            <v>44.022700518336002</v>
          </cell>
          <cell r="T21">
            <v>0.66660377358490563</v>
          </cell>
        </row>
        <row r="22">
          <cell r="E22">
            <v>530</v>
          </cell>
          <cell r="F22">
            <v>353.3</v>
          </cell>
          <cell r="G22">
            <v>2021</v>
          </cell>
          <cell r="H22">
            <v>0.86499999999999999</v>
          </cell>
          <cell r="I22">
            <v>1975</v>
          </cell>
          <cell r="J22" t="str">
            <v>WY</v>
          </cell>
          <cell r="K22">
            <v>0</v>
          </cell>
          <cell r="L22">
            <v>10368</v>
          </cell>
          <cell r="M22">
            <v>12</v>
          </cell>
          <cell r="N22">
            <v>9600</v>
          </cell>
          <cell r="O22">
            <v>0.625</v>
          </cell>
          <cell r="P22">
            <v>5.4999999999999997E-3</v>
          </cell>
          <cell r="Q22">
            <v>5.4999999999999997E-3</v>
          </cell>
          <cell r="R22">
            <v>44.55278422272</v>
          </cell>
          <cell r="T22">
            <v>0.66660377358490563</v>
          </cell>
        </row>
        <row r="23">
          <cell r="E23">
            <v>530</v>
          </cell>
          <cell r="F23">
            <v>353.3</v>
          </cell>
          <cell r="G23">
            <v>2021</v>
          </cell>
          <cell r="H23">
            <v>0.85199999999999998</v>
          </cell>
          <cell r="I23">
            <v>1976</v>
          </cell>
          <cell r="J23" t="str">
            <v>WY</v>
          </cell>
          <cell r="K23">
            <v>0</v>
          </cell>
          <cell r="L23">
            <v>10513</v>
          </cell>
          <cell r="M23">
            <v>12</v>
          </cell>
          <cell r="N23">
            <v>9600</v>
          </cell>
          <cell r="O23">
            <v>0.625</v>
          </cell>
          <cell r="P23">
            <v>5.4999999999999997E-3</v>
          </cell>
          <cell r="Q23">
            <v>5.4999999999999997E-3</v>
          </cell>
          <cell r="R23">
            <v>44.496926324495995</v>
          </cell>
          <cell r="T23">
            <v>0.66660377358490563</v>
          </cell>
        </row>
        <row r="24">
          <cell r="E24">
            <v>530</v>
          </cell>
          <cell r="F24">
            <v>353.3</v>
          </cell>
          <cell r="G24">
            <v>2021</v>
          </cell>
          <cell r="H24">
            <v>0.84899999999999998</v>
          </cell>
          <cell r="I24">
            <v>1979</v>
          </cell>
          <cell r="J24" t="str">
            <v>WY</v>
          </cell>
          <cell r="K24">
            <v>0</v>
          </cell>
          <cell r="L24">
            <v>10525</v>
          </cell>
          <cell r="M24">
            <v>12</v>
          </cell>
          <cell r="N24">
            <v>9600</v>
          </cell>
          <cell r="O24">
            <v>0.625</v>
          </cell>
          <cell r="P24">
            <v>5.4999999999999997E-3</v>
          </cell>
          <cell r="Q24">
            <v>5.4999999999999997E-3</v>
          </cell>
          <cell r="R24">
            <v>44.390858912100008</v>
          </cell>
          <cell r="T24">
            <v>0.66660377358490563</v>
          </cell>
        </row>
        <row r="25">
          <cell r="E25">
            <v>160</v>
          </cell>
          <cell r="F25">
            <v>160</v>
          </cell>
          <cell r="G25">
            <v>2023</v>
          </cell>
          <cell r="H25">
            <v>0.88300000000000001</v>
          </cell>
          <cell r="I25">
            <v>1963</v>
          </cell>
          <cell r="J25" t="str">
            <v>UT</v>
          </cell>
          <cell r="K25">
            <v>0</v>
          </cell>
          <cell r="L25">
            <v>10680</v>
          </cell>
          <cell r="M25">
            <v>12.35</v>
          </cell>
          <cell r="N25">
            <v>10000</v>
          </cell>
          <cell r="O25">
            <v>0.61750000000000005</v>
          </cell>
          <cell r="P25">
            <v>5.7000000000000002E-3</v>
          </cell>
          <cell r="Q25">
            <v>1.2E-2</v>
          </cell>
          <cell r="R25">
            <v>14.5394751744</v>
          </cell>
          <cell r="T25">
            <v>1</v>
          </cell>
        </row>
        <row r="26">
          <cell r="E26">
            <v>210</v>
          </cell>
          <cell r="F26">
            <v>210</v>
          </cell>
          <cell r="G26">
            <v>2023</v>
          </cell>
          <cell r="H26">
            <v>0.87</v>
          </cell>
          <cell r="I26">
            <v>1968</v>
          </cell>
          <cell r="J26" t="str">
            <v>UT</v>
          </cell>
          <cell r="K26">
            <v>0</v>
          </cell>
          <cell r="L26">
            <v>10652</v>
          </cell>
          <cell r="M26">
            <v>12.35</v>
          </cell>
          <cell r="N26">
            <v>10000</v>
          </cell>
          <cell r="O26">
            <v>0.61750000000000005</v>
          </cell>
          <cell r="P26">
            <v>5.7000000000000002E-3</v>
          </cell>
          <cell r="Q26">
            <v>1.2E-2</v>
          </cell>
          <cell r="R26">
            <v>18.752816174400003</v>
          </cell>
          <cell r="T26">
            <v>1</v>
          </cell>
        </row>
        <row r="27">
          <cell r="E27">
            <v>330</v>
          </cell>
          <cell r="F27">
            <v>330</v>
          </cell>
          <cell r="G27">
            <v>2023</v>
          </cell>
          <cell r="H27">
            <v>0.88800000000000001</v>
          </cell>
          <cell r="I27">
            <v>1971</v>
          </cell>
          <cell r="J27" t="str">
            <v>UT</v>
          </cell>
          <cell r="K27">
            <v>0</v>
          </cell>
          <cell r="L27">
            <v>10484</v>
          </cell>
          <cell r="M27">
            <v>12.35</v>
          </cell>
          <cell r="N27">
            <v>10000</v>
          </cell>
          <cell r="O27">
            <v>0.61750000000000005</v>
          </cell>
          <cell r="P27">
            <v>1.2E-2</v>
          </cell>
          <cell r="Q27">
            <v>1.2E-2</v>
          </cell>
          <cell r="R27">
            <v>26.912746713599997</v>
          </cell>
          <cell r="T27">
            <v>1</v>
          </cell>
        </row>
        <row r="28">
          <cell r="E28">
            <v>335</v>
          </cell>
          <cell r="F28">
            <v>268</v>
          </cell>
          <cell r="G28">
            <v>2023</v>
          </cell>
          <cell r="H28">
            <v>0.97</v>
          </cell>
          <cell r="I28">
            <v>1978</v>
          </cell>
          <cell r="J28" t="str">
            <v>WY</v>
          </cell>
          <cell r="K28">
            <v>0</v>
          </cell>
          <cell r="L28">
            <v>11930</v>
          </cell>
          <cell r="M28">
            <v>9.76</v>
          </cell>
          <cell r="N28">
            <v>8050</v>
          </cell>
          <cell r="O28">
            <v>0.60621118012422359</v>
          </cell>
          <cell r="P28">
            <v>7.4999999999999997E-3</v>
          </cell>
          <cell r="Q28">
            <v>7.4999999999999997E-3</v>
          </cell>
          <cell r="R28">
            <v>36.676243432799993</v>
          </cell>
          <cell r="T28">
            <v>0.8</v>
          </cell>
        </row>
        <row r="29">
          <cell r="E29">
            <v>380</v>
          </cell>
          <cell r="F29">
            <v>380</v>
          </cell>
          <cell r="G29">
            <v>2030</v>
          </cell>
          <cell r="H29">
            <v>0.85399999999999998</v>
          </cell>
          <cell r="I29">
            <v>1981</v>
          </cell>
          <cell r="J29" t="str">
            <v>UT</v>
          </cell>
          <cell r="K29">
            <v>5.0499999999999998E-3</v>
          </cell>
          <cell r="L29">
            <v>10605</v>
          </cell>
          <cell r="M29">
            <v>27.93</v>
          </cell>
          <cell r="N29">
            <v>9800</v>
          </cell>
          <cell r="O29">
            <v>1.425</v>
          </cell>
          <cell r="P29">
            <v>5.4999999999999997E-3</v>
          </cell>
          <cell r="Q29">
            <v>5.4999999999999997E-3</v>
          </cell>
          <cell r="R29">
            <v>30.147843096000003</v>
          </cell>
          <cell r="T29">
            <v>1</v>
          </cell>
        </row>
        <row r="30">
          <cell r="E30">
            <v>720</v>
          </cell>
          <cell r="F30">
            <v>72</v>
          </cell>
          <cell r="G30">
            <v>2030</v>
          </cell>
          <cell r="H30">
            <v>0.91871824378831823</v>
          </cell>
          <cell r="I30">
            <v>1984</v>
          </cell>
          <cell r="J30" t="str">
            <v>WY</v>
          </cell>
          <cell r="K30">
            <v>0</v>
          </cell>
          <cell r="L30">
            <v>10686.198299133021</v>
          </cell>
          <cell r="M30">
            <v>7.49</v>
          </cell>
          <cell r="N30">
            <v>8594</v>
          </cell>
          <cell r="O30">
            <v>0.43576914126134514</v>
          </cell>
          <cell r="R30">
            <v>61.921600363571081</v>
          </cell>
          <cell r="T30">
            <v>0.1</v>
          </cell>
        </row>
        <row r="31">
          <cell r="E31">
            <v>720</v>
          </cell>
          <cell r="F31">
            <v>72</v>
          </cell>
          <cell r="G31">
            <v>2030</v>
          </cell>
          <cell r="H31">
            <v>0.91820656942302714</v>
          </cell>
          <cell r="I31">
            <v>1986</v>
          </cell>
          <cell r="J31" t="str">
            <v>WY</v>
          </cell>
          <cell r="K31">
            <v>0</v>
          </cell>
          <cell r="L31">
            <v>10884.524680517014</v>
          </cell>
          <cell r="M31">
            <v>7.49</v>
          </cell>
          <cell r="N31">
            <v>8594</v>
          </cell>
          <cell r="O31">
            <v>0.43576914126134514</v>
          </cell>
          <cell r="R31">
            <v>63.035683563076354</v>
          </cell>
          <cell r="T31">
            <v>0.1</v>
          </cell>
        </row>
        <row r="32">
          <cell r="E32">
            <v>428</v>
          </cell>
          <cell r="F32">
            <v>82.5</v>
          </cell>
          <cell r="G32">
            <v>2025</v>
          </cell>
          <cell r="H32">
            <v>0.89889295176559736</v>
          </cell>
          <cell r="I32">
            <v>1979</v>
          </cell>
          <cell r="J32" t="str">
            <v>UT</v>
          </cell>
          <cell r="K32">
            <v>1.0500000000000001E-2</v>
          </cell>
          <cell r="L32">
            <v>10315.347619925915</v>
          </cell>
          <cell r="M32">
            <v>21.8</v>
          </cell>
          <cell r="N32">
            <v>10500</v>
          </cell>
          <cell r="O32">
            <v>1.0380952380952382</v>
          </cell>
          <cell r="R32">
            <v>34.764798641458079</v>
          </cell>
          <cell r="T32">
            <v>0.1927570093457944</v>
          </cell>
        </row>
        <row r="33">
          <cell r="E33">
            <v>428</v>
          </cell>
          <cell r="F33">
            <v>82.5</v>
          </cell>
          <cell r="G33">
            <v>2025</v>
          </cell>
          <cell r="H33">
            <v>0.87598753578128841</v>
          </cell>
          <cell r="I33">
            <v>1980</v>
          </cell>
          <cell r="J33" t="str">
            <v>UT</v>
          </cell>
          <cell r="K33">
            <v>1.0500000000000001E-2</v>
          </cell>
          <cell r="L33">
            <v>10307.284648830388</v>
          </cell>
          <cell r="M33">
            <v>21.8</v>
          </cell>
          <cell r="N33">
            <v>10500</v>
          </cell>
          <cell r="O33">
            <v>1.0380952380952382</v>
          </cell>
          <cell r="R33">
            <v>33.85244738239593</v>
          </cell>
          <cell r="T33">
            <v>0.1927570093457944</v>
          </cell>
        </row>
        <row r="34">
          <cell r="E34">
            <v>184</v>
          </cell>
          <cell r="F34">
            <v>45</v>
          </cell>
          <cell r="G34">
            <v>2025</v>
          </cell>
          <cell r="H34">
            <v>0.92844120346785441</v>
          </cell>
          <cell r="I34">
            <v>1965</v>
          </cell>
          <cell r="J34" t="str">
            <v>UT</v>
          </cell>
          <cell r="K34">
            <v>9.4999999999999998E-3</v>
          </cell>
          <cell r="L34">
            <v>10510.226158216612</v>
          </cell>
          <cell r="M34">
            <v>18.739999999999998</v>
          </cell>
          <cell r="N34">
            <v>10400</v>
          </cell>
          <cell r="O34">
            <v>0.90096153846153837</v>
          </cell>
          <cell r="R34">
            <v>15.728539460839286</v>
          </cell>
          <cell r="T34">
            <v>0.24456521739130435</v>
          </cell>
        </row>
        <row r="35">
          <cell r="E35">
            <v>262</v>
          </cell>
          <cell r="F35">
            <v>33</v>
          </cell>
          <cell r="G35">
            <v>2025</v>
          </cell>
          <cell r="H35">
            <v>0.92167126825747692</v>
          </cell>
          <cell r="I35">
            <v>1976</v>
          </cell>
          <cell r="J35" t="str">
            <v>UT</v>
          </cell>
          <cell r="K35">
            <v>9.4999999999999998E-3</v>
          </cell>
          <cell r="L35">
            <v>10280.420194223214</v>
          </cell>
          <cell r="M35">
            <v>18.739999999999998</v>
          </cell>
          <cell r="N35">
            <v>10400</v>
          </cell>
          <cell r="O35">
            <v>0.90096153846153837</v>
          </cell>
          <cell r="R35">
            <v>21.74664739340491</v>
          </cell>
          <cell r="T35">
            <v>0.12595419847328243</v>
          </cell>
        </row>
      </sheetData>
      <sheetData sheetId="15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 LTC Market Value"/>
      <sheetName val="GRID Prices (HLH)"/>
      <sheetName val="GRID Nameplate (HLH)"/>
      <sheetName val="GRID De-Rated Avail (HLH)"/>
      <sheetName val="GRID Allocated Spin Res (HLH)"/>
      <sheetName val="GRID Allocated Ready Res (HLH)"/>
      <sheetName val="GRID Contracted Reserves (HLH)"/>
      <sheetName val="GRID Reserve Requirement (HLH)"/>
      <sheetName val="GRID Transmission MWh"/>
      <sheetName val="GRID MMBtu"/>
      <sheetName val="GRID LTC Energy ($)"/>
      <sheetName val="GRID LTC Demand ($)"/>
      <sheetName val="GRID LTC Other ($)"/>
      <sheetName val="GRID LTC (MWH) HLH"/>
      <sheetName val="GRID Load (MWH) HLH"/>
      <sheetName val="GRID Emergency Purch (MWh) HLH"/>
      <sheetName val="GRID Emergency Purchase ($)"/>
      <sheetName val="GRID Transmission Costs ($)"/>
      <sheetName val="GRID Purchases (MWH) HLH"/>
      <sheetName val="GRID Purchases ($) HLH"/>
      <sheetName val="GRID Sales (MWH) HLH"/>
      <sheetName val="GRID Sales ($) HLH"/>
      <sheetName val="GRID ST Firm Sales (MWH) HLH"/>
      <sheetName val="GRID ST Firm Sales ($) HLH"/>
      <sheetName val="GRID ST Firm Purch (MWH) HLH"/>
      <sheetName val="GRID ST Firm Purchases ($) HLH"/>
      <sheetName val="GRID Fuel Cost"/>
      <sheetName val="GRID Hydro Generation (MWH) HLH"/>
      <sheetName val="GRID Thermal Dispatch HLH"/>
      <sheetName val="on off peak hours"/>
      <sheetName val="MacroBuilder"/>
      <sheetName val="GRID Prices (LLH)"/>
      <sheetName val="GRID LTC (MWH) LLH"/>
      <sheetName val="GRID Load (MWH) LLH"/>
      <sheetName val="GRID Emergency Purch (MWh) LLH"/>
      <sheetName val="GRID Purchases (MWH) LLH"/>
      <sheetName val="GRID Purchases ($) LLH"/>
      <sheetName val="GRID Sales (MWH) LLH"/>
      <sheetName val="GRID Sales ($) LLH"/>
      <sheetName val="GRID ST Firm Sales (MWH) LLH"/>
      <sheetName val="GRID ST Firm Sales ($) LLH"/>
      <sheetName val="GRID ST Firm Purch (MWH) LLH"/>
      <sheetName val="GRID ST Firm Purchases ($) LLH"/>
      <sheetName val="GRID Hydro Generation (MWH) LLH"/>
      <sheetName val="GRID Nameplate (LLH)"/>
      <sheetName val="GRID De-Rated Avail (LLH)"/>
      <sheetName val="GRID Allocated Spin Res (LLH)"/>
      <sheetName val="GRID Allocated Ready Res (LLH)"/>
      <sheetName val="GRID Contracted Reserves (LLH)"/>
      <sheetName val="GRID Reserve Requirement (LLH)"/>
      <sheetName val="GRID Thermal Dispatch LLH"/>
      <sheetName val="PE_10YearForecast_GRID Data"/>
      <sheetName val="MonthlyDispatchSum"/>
      <sheetName val="GRID LTC Rating"/>
    </sheetNames>
    <sheetDataSet>
      <sheetData sheetId="0" refreshError="1"/>
      <sheetData sheetId="1" refreshError="1"/>
      <sheetData sheetId="2" refreshError="1">
        <row r="4">
          <cell r="B4" t="str">
            <v>2008/01/01</v>
          </cell>
        </row>
        <row r="5">
          <cell r="A5" t="str">
            <v>Blundell</v>
          </cell>
          <cell r="B5">
            <v>34</v>
          </cell>
          <cell r="C5">
            <v>34</v>
          </cell>
          <cell r="D5">
            <v>34</v>
          </cell>
          <cell r="E5">
            <v>34</v>
          </cell>
          <cell r="F5">
            <v>34</v>
          </cell>
          <cell r="G5">
            <v>34</v>
          </cell>
          <cell r="H5">
            <v>34</v>
          </cell>
          <cell r="I5">
            <v>34</v>
          </cell>
          <cell r="J5">
            <v>34</v>
          </cell>
          <cell r="K5">
            <v>34</v>
          </cell>
          <cell r="L5">
            <v>34</v>
          </cell>
          <cell r="M5">
            <v>34</v>
          </cell>
          <cell r="N5">
            <v>34</v>
          </cell>
          <cell r="O5">
            <v>34</v>
          </cell>
          <cell r="P5">
            <v>34</v>
          </cell>
          <cell r="Q5">
            <v>34</v>
          </cell>
          <cell r="R5">
            <v>34</v>
          </cell>
          <cell r="S5">
            <v>34</v>
          </cell>
          <cell r="T5">
            <v>34</v>
          </cell>
          <cell r="U5">
            <v>34</v>
          </cell>
          <cell r="V5">
            <v>34</v>
          </cell>
          <cell r="W5">
            <v>34</v>
          </cell>
          <cell r="X5">
            <v>34</v>
          </cell>
          <cell r="Y5">
            <v>34</v>
          </cell>
          <cell r="Z5">
            <v>34</v>
          </cell>
          <cell r="AA5">
            <v>34</v>
          </cell>
          <cell r="AB5">
            <v>34</v>
          </cell>
          <cell r="AC5">
            <v>34</v>
          </cell>
          <cell r="AD5">
            <v>34</v>
          </cell>
          <cell r="AE5">
            <v>34</v>
          </cell>
          <cell r="AF5">
            <v>34</v>
          </cell>
          <cell r="AG5">
            <v>34</v>
          </cell>
          <cell r="AH5">
            <v>34</v>
          </cell>
          <cell r="AI5">
            <v>34</v>
          </cell>
          <cell r="AJ5">
            <v>34</v>
          </cell>
          <cell r="AK5">
            <v>34</v>
          </cell>
          <cell r="AL5">
            <v>34</v>
          </cell>
          <cell r="AM5">
            <v>34</v>
          </cell>
          <cell r="AN5">
            <v>34</v>
          </cell>
          <cell r="AO5">
            <v>34</v>
          </cell>
          <cell r="AP5">
            <v>34</v>
          </cell>
          <cell r="AQ5">
            <v>34</v>
          </cell>
          <cell r="AR5">
            <v>34</v>
          </cell>
          <cell r="AS5">
            <v>34</v>
          </cell>
          <cell r="AT5">
            <v>34</v>
          </cell>
          <cell r="AU5">
            <v>34</v>
          </cell>
          <cell r="AV5">
            <v>34</v>
          </cell>
          <cell r="AW5">
            <v>34</v>
          </cell>
          <cell r="AX5">
            <v>34</v>
          </cell>
          <cell r="AY5">
            <v>34</v>
          </cell>
          <cell r="AZ5">
            <v>34</v>
          </cell>
          <cell r="BA5">
            <v>34</v>
          </cell>
          <cell r="BB5">
            <v>34</v>
          </cell>
          <cell r="BC5">
            <v>34</v>
          </cell>
          <cell r="BD5">
            <v>34</v>
          </cell>
          <cell r="BE5">
            <v>34</v>
          </cell>
          <cell r="BF5">
            <v>34</v>
          </cell>
          <cell r="BG5">
            <v>34</v>
          </cell>
          <cell r="BH5">
            <v>34</v>
          </cell>
          <cell r="BI5">
            <v>34</v>
          </cell>
          <cell r="BJ5">
            <v>34</v>
          </cell>
          <cell r="BK5">
            <v>34</v>
          </cell>
          <cell r="BL5">
            <v>34</v>
          </cell>
          <cell r="BM5">
            <v>34</v>
          </cell>
          <cell r="BN5">
            <v>34</v>
          </cell>
          <cell r="BO5">
            <v>34</v>
          </cell>
          <cell r="BP5">
            <v>34</v>
          </cell>
          <cell r="BQ5">
            <v>34</v>
          </cell>
          <cell r="BR5">
            <v>34</v>
          </cell>
          <cell r="BS5">
            <v>34</v>
          </cell>
          <cell r="BT5">
            <v>34</v>
          </cell>
          <cell r="BU5">
            <v>34</v>
          </cell>
          <cell r="BV5">
            <v>34</v>
          </cell>
          <cell r="BW5">
            <v>34</v>
          </cell>
          <cell r="BX5">
            <v>34</v>
          </cell>
          <cell r="BY5">
            <v>34</v>
          </cell>
          <cell r="BZ5">
            <v>34</v>
          </cell>
          <cell r="CA5">
            <v>34</v>
          </cell>
          <cell r="CB5">
            <v>34</v>
          </cell>
          <cell r="CC5">
            <v>34</v>
          </cell>
          <cell r="CD5">
            <v>34</v>
          </cell>
          <cell r="CE5">
            <v>34</v>
          </cell>
          <cell r="CF5">
            <v>34</v>
          </cell>
          <cell r="CG5">
            <v>34</v>
          </cell>
          <cell r="CH5">
            <v>34</v>
          </cell>
          <cell r="CI5">
            <v>34</v>
          </cell>
          <cell r="CJ5">
            <v>34</v>
          </cell>
          <cell r="CK5">
            <v>34</v>
          </cell>
          <cell r="CL5">
            <v>34</v>
          </cell>
          <cell r="CM5">
            <v>34</v>
          </cell>
          <cell r="CN5">
            <v>34</v>
          </cell>
          <cell r="CO5">
            <v>34</v>
          </cell>
          <cell r="CP5">
            <v>34</v>
          </cell>
          <cell r="CQ5">
            <v>34</v>
          </cell>
          <cell r="CR5">
            <v>34</v>
          </cell>
          <cell r="CS5">
            <v>34</v>
          </cell>
          <cell r="CT5">
            <v>34</v>
          </cell>
          <cell r="CU5">
            <v>34</v>
          </cell>
          <cell r="CV5">
            <v>34</v>
          </cell>
          <cell r="CW5">
            <v>34</v>
          </cell>
          <cell r="CX5">
            <v>34</v>
          </cell>
          <cell r="CY5">
            <v>34</v>
          </cell>
          <cell r="CZ5">
            <v>34</v>
          </cell>
          <cell r="DA5">
            <v>34</v>
          </cell>
          <cell r="DB5">
            <v>34</v>
          </cell>
          <cell r="DC5">
            <v>34</v>
          </cell>
          <cell r="DD5">
            <v>34</v>
          </cell>
          <cell r="DE5">
            <v>34</v>
          </cell>
          <cell r="DF5">
            <v>34</v>
          </cell>
          <cell r="DG5">
            <v>34</v>
          </cell>
          <cell r="DH5">
            <v>34</v>
          </cell>
          <cell r="DI5">
            <v>34</v>
          </cell>
          <cell r="DJ5">
            <v>34</v>
          </cell>
          <cell r="DK5">
            <v>34</v>
          </cell>
          <cell r="DL5">
            <v>34</v>
          </cell>
          <cell r="DM5">
            <v>34</v>
          </cell>
          <cell r="DN5">
            <v>34</v>
          </cell>
          <cell r="DO5">
            <v>34</v>
          </cell>
          <cell r="DP5">
            <v>34</v>
          </cell>
          <cell r="DQ5">
            <v>34</v>
          </cell>
        </row>
        <row r="6">
          <cell r="A6" t="str">
            <v>Carbon 1</v>
          </cell>
          <cell r="B6">
            <v>67</v>
          </cell>
          <cell r="C6">
            <v>67</v>
          </cell>
          <cell r="D6">
            <v>67</v>
          </cell>
          <cell r="E6">
            <v>67</v>
          </cell>
          <cell r="F6">
            <v>67</v>
          </cell>
          <cell r="G6">
            <v>67</v>
          </cell>
          <cell r="H6">
            <v>67</v>
          </cell>
          <cell r="I6">
            <v>67</v>
          </cell>
          <cell r="J6">
            <v>67</v>
          </cell>
          <cell r="K6">
            <v>67</v>
          </cell>
          <cell r="L6">
            <v>67</v>
          </cell>
          <cell r="M6">
            <v>67</v>
          </cell>
          <cell r="N6">
            <v>67</v>
          </cell>
          <cell r="O6">
            <v>67</v>
          </cell>
          <cell r="P6">
            <v>67</v>
          </cell>
          <cell r="Q6">
            <v>67</v>
          </cell>
          <cell r="R6">
            <v>67</v>
          </cell>
          <cell r="S6">
            <v>67</v>
          </cell>
          <cell r="T6">
            <v>67</v>
          </cell>
          <cell r="U6">
            <v>67</v>
          </cell>
          <cell r="V6">
            <v>67</v>
          </cell>
          <cell r="W6">
            <v>67</v>
          </cell>
          <cell r="X6">
            <v>67</v>
          </cell>
          <cell r="Y6">
            <v>67</v>
          </cell>
          <cell r="Z6">
            <v>67</v>
          </cell>
          <cell r="AA6">
            <v>67</v>
          </cell>
          <cell r="AB6">
            <v>67</v>
          </cell>
          <cell r="AC6">
            <v>67</v>
          </cell>
          <cell r="AD6">
            <v>67</v>
          </cell>
          <cell r="AE6">
            <v>67</v>
          </cell>
          <cell r="AF6">
            <v>67</v>
          </cell>
          <cell r="AG6">
            <v>67</v>
          </cell>
          <cell r="AH6">
            <v>67</v>
          </cell>
          <cell r="AI6">
            <v>67</v>
          </cell>
          <cell r="AJ6">
            <v>67</v>
          </cell>
          <cell r="AK6">
            <v>67</v>
          </cell>
          <cell r="AL6">
            <v>67</v>
          </cell>
          <cell r="AM6">
            <v>67</v>
          </cell>
          <cell r="AN6">
            <v>67</v>
          </cell>
          <cell r="AO6">
            <v>67</v>
          </cell>
          <cell r="AP6">
            <v>67</v>
          </cell>
          <cell r="AQ6">
            <v>67</v>
          </cell>
          <cell r="AR6">
            <v>67</v>
          </cell>
          <cell r="AS6">
            <v>67</v>
          </cell>
          <cell r="AT6">
            <v>67</v>
          </cell>
          <cell r="AU6">
            <v>67</v>
          </cell>
          <cell r="AV6">
            <v>67</v>
          </cell>
          <cell r="AW6">
            <v>67</v>
          </cell>
          <cell r="AX6">
            <v>67</v>
          </cell>
          <cell r="AY6">
            <v>67</v>
          </cell>
          <cell r="AZ6">
            <v>67</v>
          </cell>
          <cell r="BA6">
            <v>67</v>
          </cell>
          <cell r="BB6">
            <v>67</v>
          </cell>
          <cell r="BC6">
            <v>67</v>
          </cell>
          <cell r="BD6">
            <v>67</v>
          </cell>
          <cell r="BE6">
            <v>67</v>
          </cell>
          <cell r="BF6">
            <v>67</v>
          </cell>
          <cell r="BG6">
            <v>67</v>
          </cell>
          <cell r="BH6">
            <v>67</v>
          </cell>
          <cell r="BI6">
            <v>67</v>
          </cell>
          <cell r="BJ6">
            <v>67</v>
          </cell>
          <cell r="BK6">
            <v>67</v>
          </cell>
          <cell r="BL6">
            <v>67</v>
          </cell>
          <cell r="BM6">
            <v>67</v>
          </cell>
          <cell r="BN6">
            <v>67</v>
          </cell>
          <cell r="BO6">
            <v>67</v>
          </cell>
          <cell r="BP6">
            <v>67</v>
          </cell>
          <cell r="BQ6">
            <v>67</v>
          </cell>
          <cell r="BR6">
            <v>67</v>
          </cell>
          <cell r="BS6">
            <v>67</v>
          </cell>
          <cell r="BT6">
            <v>67</v>
          </cell>
          <cell r="BU6">
            <v>67</v>
          </cell>
          <cell r="BV6">
            <v>67</v>
          </cell>
          <cell r="BW6">
            <v>67</v>
          </cell>
          <cell r="BX6">
            <v>67</v>
          </cell>
          <cell r="BY6">
            <v>67</v>
          </cell>
          <cell r="BZ6">
            <v>67</v>
          </cell>
          <cell r="CA6">
            <v>67</v>
          </cell>
          <cell r="CB6">
            <v>67</v>
          </cell>
          <cell r="CC6">
            <v>67</v>
          </cell>
          <cell r="CD6">
            <v>67</v>
          </cell>
          <cell r="CE6">
            <v>67</v>
          </cell>
          <cell r="CF6">
            <v>67</v>
          </cell>
          <cell r="CG6">
            <v>67</v>
          </cell>
          <cell r="CH6">
            <v>67</v>
          </cell>
          <cell r="CI6">
            <v>67</v>
          </cell>
          <cell r="CJ6">
            <v>67</v>
          </cell>
          <cell r="CK6">
            <v>67</v>
          </cell>
          <cell r="CL6">
            <v>67</v>
          </cell>
          <cell r="CM6">
            <v>67</v>
          </cell>
          <cell r="CN6">
            <v>67</v>
          </cell>
          <cell r="CO6">
            <v>67</v>
          </cell>
          <cell r="CP6">
            <v>67</v>
          </cell>
          <cell r="CQ6">
            <v>67</v>
          </cell>
          <cell r="CR6">
            <v>67</v>
          </cell>
          <cell r="CS6">
            <v>67</v>
          </cell>
          <cell r="CT6">
            <v>67</v>
          </cell>
          <cell r="CU6">
            <v>67</v>
          </cell>
          <cell r="CV6">
            <v>67</v>
          </cell>
          <cell r="CW6">
            <v>67</v>
          </cell>
          <cell r="CX6">
            <v>67</v>
          </cell>
          <cell r="CY6">
            <v>67</v>
          </cell>
          <cell r="CZ6">
            <v>67</v>
          </cell>
          <cell r="DA6">
            <v>67</v>
          </cell>
          <cell r="DB6">
            <v>67</v>
          </cell>
          <cell r="DC6">
            <v>67</v>
          </cell>
          <cell r="DD6">
            <v>67</v>
          </cell>
          <cell r="DE6">
            <v>67</v>
          </cell>
          <cell r="DF6">
            <v>67</v>
          </cell>
          <cell r="DG6">
            <v>67</v>
          </cell>
          <cell r="DH6">
            <v>67</v>
          </cell>
          <cell r="DI6">
            <v>67</v>
          </cell>
          <cell r="DJ6">
            <v>67</v>
          </cell>
          <cell r="DK6">
            <v>67</v>
          </cell>
          <cell r="DL6">
            <v>67</v>
          </cell>
          <cell r="DM6">
            <v>67</v>
          </cell>
          <cell r="DN6">
            <v>67</v>
          </cell>
          <cell r="DO6">
            <v>67</v>
          </cell>
          <cell r="DP6">
            <v>67</v>
          </cell>
          <cell r="DQ6">
            <v>67</v>
          </cell>
        </row>
        <row r="7">
          <cell r="A7" t="str">
            <v>Carbon 2</v>
          </cell>
          <cell r="B7">
            <v>105</v>
          </cell>
          <cell r="C7">
            <v>105</v>
          </cell>
          <cell r="D7">
            <v>105</v>
          </cell>
          <cell r="E7">
            <v>105</v>
          </cell>
          <cell r="F7">
            <v>105</v>
          </cell>
          <cell r="G7">
            <v>105</v>
          </cell>
          <cell r="H7">
            <v>105</v>
          </cell>
          <cell r="I7">
            <v>105</v>
          </cell>
          <cell r="J7">
            <v>105</v>
          </cell>
          <cell r="K7">
            <v>105</v>
          </cell>
          <cell r="L7">
            <v>105</v>
          </cell>
          <cell r="M7">
            <v>105</v>
          </cell>
          <cell r="N7">
            <v>105</v>
          </cell>
          <cell r="O7">
            <v>105</v>
          </cell>
          <cell r="P7">
            <v>105</v>
          </cell>
          <cell r="Q7">
            <v>105</v>
          </cell>
          <cell r="R7">
            <v>105</v>
          </cell>
          <cell r="S7">
            <v>105</v>
          </cell>
          <cell r="T7">
            <v>105</v>
          </cell>
          <cell r="U7">
            <v>105</v>
          </cell>
          <cell r="V7">
            <v>105</v>
          </cell>
          <cell r="W7">
            <v>105</v>
          </cell>
          <cell r="X7">
            <v>105</v>
          </cell>
          <cell r="Y7">
            <v>105</v>
          </cell>
          <cell r="Z7">
            <v>105</v>
          </cell>
          <cell r="AA7">
            <v>105</v>
          </cell>
          <cell r="AB7">
            <v>105</v>
          </cell>
          <cell r="AC7">
            <v>105</v>
          </cell>
          <cell r="AD7">
            <v>105</v>
          </cell>
          <cell r="AE7">
            <v>105</v>
          </cell>
          <cell r="AF7">
            <v>105</v>
          </cell>
          <cell r="AG7">
            <v>105</v>
          </cell>
          <cell r="AH7">
            <v>105</v>
          </cell>
          <cell r="AI7">
            <v>105</v>
          </cell>
          <cell r="AJ7">
            <v>105</v>
          </cell>
          <cell r="AK7">
            <v>105</v>
          </cell>
          <cell r="AL7">
            <v>105</v>
          </cell>
          <cell r="AM7">
            <v>105</v>
          </cell>
          <cell r="AN7">
            <v>105</v>
          </cell>
          <cell r="AO7">
            <v>105</v>
          </cell>
          <cell r="AP7">
            <v>105</v>
          </cell>
          <cell r="AQ7">
            <v>105</v>
          </cell>
          <cell r="AR7">
            <v>105</v>
          </cell>
          <cell r="AS7">
            <v>105</v>
          </cell>
          <cell r="AT7">
            <v>105</v>
          </cell>
          <cell r="AU7">
            <v>105</v>
          </cell>
          <cell r="AV7">
            <v>105</v>
          </cell>
          <cell r="AW7">
            <v>105</v>
          </cell>
          <cell r="AX7">
            <v>105</v>
          </cell>
          <cell r="AY7">
            <v>105</v>
          </cell>
          <cell r="AZ7">
            <v>105</v>
          </cell>
          <cell r="BA7">
            <v>105</v>
          </cell>
          <cell r="BB7">
            <v>105</v>
          </cell>
          <cell r="BC7">
            <v>105</v>
          </cell>
          <cell r="BD7">
            <v>105</v>
          </cell>
          <cell r="BE7">
            <v>105</v>
          </cell>
          <cell r="BF7">
            <v>105</v>
          </cell>
          <cell r="BG7">
            <v>105</v>
          </cell>
          <cell r="BH7">
            <v>105</v>
          </cell>
          <cell r="BI7">
            <v>105</v>
          </cell>
          <cell r="BJ7">
            <v>105</v>
          </cell>
          <cell r="BK7">
            <v>105</v>
          </cell>
          <cell r="BL7">
            <v>105</v>
          </cell>
          <cell r="BM7">
            <v>105</v>
          </cell>
          <cell r="BN7">
            <v>105</v>
          </cell>
          <cell r="BO7">
            <v>105</v>
          </cell>
          <cell r="BP7">
            <v>105</v>
          </cell>
          <cell r="BQ7">
            <v>105</v>
          </cell>
          <cell r="BR7">
            <v>105</v>
          </cell>
          <cell r="BS7">
            <v>105</v>
          </cell>
          <cell r="BT7">
            <v>105</v>
          </cell>
          <cell r="BU7">
            <v>105</v>
          </cell>
          <cell r="BV7">
            <v>105</v>
          </cell>
          <cell r="BW7">
            <v>105</v>
          </cell>
          <cell r="BX7">
            <v>105</v>
          </cell>
          <cell r="BY7">
            <v>105</v>
          </cell>
          <cell r="BZ7">
            <v>105</v>
          </cell>
          <cell r="CA7">
            <v>105</v>
          </cell>
          <cell r="CB7">
            <v>105</v>
          </cell>
          <cell r="CC7">
            <v>105</v>
          </cell>
          <cell r="CD7">
            <v>105</v>
          </cell>
          <cell r="CE7">
            <v>105</v>
          </cell>
          <cell r="CF7">
            <v>105</v>
          </cell>
          <cell r="CG7">
            <v>105</v>
          </cell>
          <cell r="CH7">
            <v>105</v>
          </cell>
          <cell r="CI7">
            <v>105</v>
          </cell>
          <cell r="CJ7">
            <v>105</v>
          </cell>
          <cell r="CK7">
            <v>105</v>
          </cell>
          <cell r="CL7">
            <v>105</v>
          </cell>
          <cell r="CM7">
            <v>105</v>
          </cell>
          <cell r="CN7">
            <v>105</v>
          </cell>
          <cell r="CO7">
            <v>105</v>
          </cell>
          <cell r="CP7">
            <v>105</v>
          </cell>
          <cell r="CQ7">
            <v>105</v>
          </cell>
          <cell r="CR7">
            <v>105</v>
          </cell>
          <cell r="CS7">
            <v>105</v>
          </cell>
          <cell r="CT7">
            <v>105</v>
          </cell>
          <cell r="CU7">
            <v>105</v>
          </cell>
          <cell r="CV7">
            <v>105</v>
          </cell>
          <cell r="CW7">
            <v>105</v>
          </cell>
          <cell r="CX7">
            <v>105</v>
          </cell>
          <cell r="CY7">
            <v>105</v>
          </cell>
          <cell r="CZ7">
            <v>105</v>
          </cell>
          <cell r="DA7">
            <v>105</v>
          </cell>
          <cell r="DB7">
            <v>105</v>
          </cell>
          <cell r="DC7">
            <v>105</v>
          </cell>
          <cell r="DD7">
            <v>105</v>
          </cell>
          <cell r="DE7">
            <v>105</v>
          </cell>
          <cell r="DF7">
            <v>105</v>
          </cell>
          <cell r="DG7">
            <v>105</v>
          </cell>
          <cell r="DH7">
            <v>105</v>
          </cell>
          <cell r="DI7">
            <v>105</v>
          </cell>
          <cell r="DJ7">
            <v>105</v>
          </cell>
          <cell r="DK7">
            <v>105</v>
          </cell>
          <cell r="DL7">
            <v>105</v>
          </cell>
          <cell r="DM7">
            <v>105</v>
          </cell>
          <cell r="DN7">
            <v>105</v>
          </cell>
          <cell r="DO7">
            <v>105</v>
          </cell>
          <cell r="DP7">
            <v>105</v>
          </cell>
          <cell r="DQ7">
            <v>105</v>
          </cell>
        </row>
        <row r="8">
          <cell r="A8" t="str">
            <v>Cholla 4</v>
          </cell>
          <cell r="B8">
            <v>380</v>
          </cell>
          <cell r="C8">
            <v>380</v>
          </cell>
          <cell r="D8">
            <v>380</v>
          </cell>
          <cell r="E8">
            <v>380</v>
          </cell>
          <cell r="F8">
            <v>380</v>
          </cell>
          <cell r="G8">
            <v>373</v>
          </cell>
          <cell r="H8">
            <v>373</v>
          </cell>
          <cell r="I8">
            <v>373</v>
          </cell>
          <cell r="J8">
            <v>373</v>
          </cell>
          <cell r="K8">
            <v>373</v>
          </cell>
          <cell r="L8">
            <v>373</v>
          </cell>
          <cell r="M8">
            <v>373</v>
          </cell>
          <cell r="N8">
            <v>373</v>
          </cell>
          <cell r="O8">
            <v>373</v>
          </cell>
          <cell r="P8">
            <v>373</v>
          </cell>
          <cell r="Q8">
            <v>373</v>
          </cell>
          <cell r="R8">
            <v>373</v>
          </cell>
          <cell r="S8">
            <v>373</v>
          </cell>
          <cell r="T8">
            <v>373</v>
          </cell>
          <cell r="U8">
            <v>373</v>
          </cell>
          <cell r="V8">
            <v>373</v>
          </cell>
          <cell r="W8">
            <v>373</v>
          </cell>
          <cell r="X8">
            <v>373</v>
          </cell>
          <cell r="Y8">
            <v>373</v>
          </cell>
          <cell r="Z8">
            <v>373</v>
          </cell>
          <cell r="AA8">
            <v>373</v>
          </cell>
          <cell r="AB8">
            <v>373</v>
          </cell>
          <cell r="AC8">
            <v>373</v>
          </cell>
          <cell r="AD8">
            <v>373</v>
          </cell>
          <cell r="AE8">
            <v>373</v>
          </cell>
          <cell r="AF8">
            <v>373</v>
          </cell>
          <cell r="AG8">
            <v>373</v>
          </cell>
          <cell r="AH8">
            <v>373</v>
          </cell>
          <cell r="AI8">
            <v>373</v>
          </cell>
          <cell r="AJ8">
            <v>373</v>
          </cell>
          <cell r="AK8">
            <v>373</v>
          </cell>
          <cell r="AL8">
            <v>373</v>
          </cell>
          <cell r="AM8">
            <v>373</v>
          </cell>
          <cell r="AN8">
            <v>373</v>
          </cell>
          <cell r="AO8">
            <v>373</v>
          </cell>
          <cell r="AP8">
            <v>373</v>
          </cell>
          <cell r="AQ8">
            <v>373</v>
          </cell>
          <cell r="AR8">
            <v>373</v>
          </cell>
          <cell r="AS8">
            <v>373</v>
          </cell>
          <cell r="AT8">
            <v>373</v>
          </cell>
          <cell r="AU8">
            <v>373</v>
          </cell>
          <cell r="AV8">
            <v>373</v>
          </cell>
          <cell r="AW8">
            <v>373</v>
          </cell>
          <cell r="AX8">
            <v>373</v>
          </cell>
          <cell r="AY8">
            <v>373</v>
          </cell>
          <cell r="AZ8">
            <v>373</v>
          </cell>
          <cell r="BA8">
            <v>373</v>
          </cell>
          <cell r="BB8">
            <v>373</v>
          </cell>
          <cell r="BC8">
            <v>373</v>
          </cell>
          <cell r="BD8">
            <v>373</v>
          </cell>
          <cell r="BE8">
            <v>373</v>
          </cell>
          <cell r="BF8">
            <v>373</v>
          </cell>
          <cell r="BG8">
            <v>373</v>
          </cell>
          <cell r="BH8">
            <v>373</v>
          </cell>
          <cell r="BI8">
            <v>373</v>
          </cell>
          <cell r="BJ8">
            <v>373</v>
          </cell>
          <cell r="BK8">
            <v>373</v>
          </cell>
          <cell r="BL8">
            <v>373</v>
          </cell>
          <cell r="BM8">
            <v>373</v>
          </cell>
          <cell r="BN8">
            <v>373</v>
          </cell>
          <cell r="BO8">
            <v>373</v>
          </cell>
          <cell r="BP8">
            <v>373</v>
          </cell>
          <cell r="BQ8">
            <v>373</v>
          </cell>
          <cell r="BR8">
            <v>373</v>
          </cell>
          <cell r="BS8">
            <v>373</v>
          </cell>
          <cell r="BT8">
            <v>373</v>
          </cell>
          <cell r="BU8">
            <v>373</v>
          </cell>
          <cell r="BV8">
            <v>373</v>
          </cell>
          <cell r="BW8">
            <v>373</v>
          </cell>
          <cell r="BX8">
            <v>373</v>
          </cell>
          <cell r="BY8">
            <v>373</v>
          </cell>
          <cell r="BZ8">
            <v>373</v>
          </cell>
          <cell r="CA8">
            <v>373</v>
          </cell>
          <cell r="CB8">
            <v>373</v>
          </cell>
          <cell r="CC8">
            <v>373</v>
          </cell>
          <cell r="CD8">
            <v>373</v>
          </cell>
          <cell r="CE8">
            <v>373</v>
          </cell>
          <cell r="CF8">
            <v>373</v>
          </cell>
          <cell r="CG8">
            <v>373</v>
          </cell>
          <cell r="CH8">
            <v>373</v>
          </cell>
          <cell r="CI8">
            <v>373</v>
          </cell>
          <cell r="CJ8">
            <v>373</v>
          </cell>
          <cell r="CK8">
            <v>373</v>
          </cell>
          <cell r="CL8">
            <v>373</v>
          </cell>
          <cell r="CM8">
            <v>373</v>
          </cell>
          <cell r="CN8">
            <v>373</v>
          </cell>
          <cell r="CO8">
            <v>373</v>
          </cell>
          <cell r="CP8">
            <v>373</v>
          </cell>
          <cell r="CQ8">
            <v>373</v>
          </cell>
          <cell r="CR8">
            <v>373</v>
          </cell>
          <cell r="CS8">
            <v>373</v>
          </cell>
          <cell r="CT8">
            <v>373</v>
          </cell>
          <cell r="CU8">
            <v>373</v>
          </cell>
          <cell r="CV8">
            <v>373</v>
          </cell>
          <cell r="CW8">
            <v>373</v>
          </cell>
          <cell r="CX8">
            <v>373</v>
          </cell>
          <cell r="CY8">
            <v>373</v>
          </cell>
          <cell r="CZ8">
            <v>373</v>
          </cell>
          <cell r="DA8">
            <v>373</v>
          </cell>
          <cell r="DB8">
            <v>373</v>
          </cell>
          <cell r="DC8">
            <v>373</v>
          </cell>
          <cell r="DD8">
            <v>373</v>
          </cell>
          <cell r="DE8">
            <v>373</v>
          </cell>
          <cell r="DF8">
            <v>373</v>
          </cell>
          <cell r="DG8">
            <v>373</v>
          </cell>
          <cell r="DH8">
            <v>373</v>
          </cell>
          <cell r="DI8">
            <v>373</v>
          </cell>
          <cell r="DJ8">
            <v>373</v>
          </cell>
          <cell r="DK8">
            <v>373</v>
          </cell>
          <cell r="DL8">
            <v>373</v>
          </cell>
          <cell r="DM8">
            <v>373</v>
          </cell>
          <cell r="DN8">
            <v>373</v>
          </cell>
          <cell r="DO8">
            <v>373</v>
          </cell>
          <cell r="DP8">
            <v>373</v>
          </cell>
          <cell r="DQ8">
            <v>373</v>
          </cell>
        </row>
        <row r="9">
          <cell r="A9" t="str">
            <v>Colstrip 3</v>
          </cell>
          <cell r="B9">
            <v>74</v>
          </cell>
          <cell r="C9">
            <v>74</v>
          </cell>
          <cell r="D9">
            <v>74</v>
          </cell>
          <cell r="E9">
            <v>74</v>
          </cell>
          <cell r="F9">
            <v>74</v>
          </cell>
          <cell r="G9">
            <v>74</v>
          </cell>
          <cell r="H9">
            <v>74</v>
          </cell>
          <cell r="I9">
            <v>74</v>
          </cell>
          <cell r="J9">
            <v>74</v>
          </cell>
          <cell r="K9">
            <v>74</v>
          </cell>
          <cell r="L9">
            <v>74</v>
          </cell>
          <cell r="M9">
            <v>74</v>
          </cell>
          <cell r="N9">
            <v>74</v>
          </cell>
          <cell r="O9">
            <v>74</v>
          </cell>
          <cell r="P9">
            <v>74</v>
          </cell>
          <cell r="Q9">
            <v>74</v>
          </cell>
          <cell r="R9">
            <v>74</v>
          </cell>
          <cell r="S9">
            <v>74</v>
          </cell>
          <cell r="T9">
            <v>74</v>
          </cell>
          <cell r="U9">
            <v>74</v>
          </cell>
          <cell r="V9">
            <v>74</v>
          </cell>
          <cell r="W9">
            <v>74</v>
          </cell>
          <cell r="X9">
            <v>74</v>
          </cell>
          <cell r="Y9">
            <v>74</v>
          </cell>
          <cell r="Z9">
            <v>74</v>
          </cell>
          <cell r="AA9">
            <v>74</v>
          </cell>
          <cell r="AB9">
            <v>74</v>
          </cell>
          <cell r="AC9">
            <v>74</v>
          </cell>
          <cell r="AD9">
            <v>74</v>
          </cell>
          <cell r="AE9">
            <v>74</v>
          </cell>
          <cell r="AF9">
            <v>74</v>
          </cell>
          <cell r="AG9">
            <v>74</v>
          </cell>
          <cell r="AH9">
            <v>74</v>
          </cell>
          <cell r="AI9">
            <v>74</v>
          </cell>
          <cell r="AJ9">
            <v>74</v>
          </cell>
          <cell r="AK9">
            <v>74</v>
          </cell>
          <cell r="AL9">
            <v>74</v>
          </cell>
          <cell r="AM9">
            <v>74</v>
          </cell>
          <cell r="AN9">
            <v>74</v>
          </cell>
          <cell r="AO9">
            <v>74</v>
          </cell>
          <cell r="AP9">
            <v>74</v>
          </cell>
          <cell r="AQ9">
            <v>74</v>
          </cell>
          <cell r="AR9">
            <v>74</v>
          </cell>
          <cell r="AS9">
            <v>74</v>
          </cell>
          <cell r="AT9">
            <v>74</v>
          </cell>
          <cell r="AU9">
            <v>74</v>
          </cell>
          <cell r="AV9">
            <v>74</v>
          </cell>
          <cell r="AW9">
            <v>74</v>
          </cell>
          <cell r="AX9">
            <v>74</v>
          </cell>
          <cell r="AY9">
            <v>74</v>
          </cell>
          <cell r="AZ9">
            <v>74</v>
          </cell>
          <cell r="BA9">
            <v>74</v>
          </cell>
          <cell r="BB9">
            <v>74</v>
          </cell>
          <cell r="BC9">
            <v>74</v>
          </cell>
          <cell r="BD9">
            <v>74</v>
          </cell>
          <cell r="BE9">
            <v>74</v>
          </cell>
          <cell r="BF9">
            <v>74</v>
          </cell>
          <cell r="BG9">
            <v>74</v>
          </cell>
          <cell r="BH9">
            <v>74</v>
          </cell>
          <cell r="BI9">
            <v>74</v>
          </cell>
          <cell r="BJ9">
            <v>74</v>
          </cell>
          <cell r="BK9">
            <v>74</v>
          </cell>
          <cell r="BL9">
            <v>74</v>
          </cell>
          <cell r="BM9">
            <v>74</v>
          </cell>
          <cell r="BN9">
            <v>74</v>
          </cell>
          <cell r="BO9">
            <v>74</v>
          </cell>
          <cell r="BP9">
            <v>74</v>
          </cell>
          <cell r="BQ9">
            <v>74</v>
          </cell>
          <cell r="BR9">
            <v>74</v>
          </cell>
          <cell r="BS9">
            <v>74</v>
          </cell>
          <cell r="BT9">
            <v>74</v>
          </cell>
          <cell r="BU9">
            <v>74</v>
          </cell>
          <cell r="BV9">
            <v>74</v>
          </cell>
          <cell r="BW9">
            <v>74</v>
          </cell>
          <cell r="BX9">
            <v>74</v>
          </cell>
          <cell r="BY9">
            <v>74</v>
          </cell>
          <cell r="BZ9">
            <v>74</v>
          </cell>
          <cell r="CA9">
            <v>74</v>
          </cell>
          <cell r="CB9">
            <v>74</v>
          </cell>
          <cell r="CC9">
            <v>74</v>
          </cell>
          <cell r="CD9">
            <v>74</v>
          </cell>
          <cell r="CE9">
            <v>74</v>
          </cell>
          <cell r="CF9">
            <v>74</v>
          </cell>
          <cell r="CG9">
            <v>74</v>
          </cell>
          <cell r="CH9">
            <v>74</v>
          </cell>
          <cell r="CI9">
            <v>74</v>
          </cell>
          <cell r="CJ9">
            <v>74</v>
          </cell>
          <cell r="CK9">
            <v>74</v>
          </cell>
          <cell r="CL9">
            <v>74</v>
          </cell>
          <cell r="CM9">
            <v>74</v>
          </cell>
          <cell r="CN9">
            <v>74</v>
          </cell>
          <cell r="CO9">
            <v>74</v>
          </cell>
          <cell r="CP9">
            <v>74</v>
          </cell>
          <cell r="CQ9">
            <v>74</v>
          </cell>
          <cell r="CR9">
            <v>74</v>
          </cell>
          <cell r="CS9">
            <v>74</v>
          </cell>
          <cell r="CT9">
            <v>74</v>
          </cell>
          <cell r="CU9">
            <v>74</v>
          </cell>
          <cell r="CV9">
            <v>74</v>
          </cell>
          <cell r="CW9">
            <v>74</v>
          </cell>
          <cell r="CX9">
            <v>74</v>
          </cell>
          <cell r="CY9">
            <v>74</v>
          </cell>
          <cell r="CZ9">
            <v>74</v>
          </cell>
          <cell r="DA9">
            <v>74</v>
          </cell>
          <cell r="DB9">
            <v>74</v>
          </cell>
          <cell r="DC9">
            <v>74</v>
          </cell>
          <cell r="DD9">
            <v>74</v>
          </cell>
          <cell r="DE9">
            <v>74</v>
          </cell>
          <cell r="DF9">
            <v>74</v>
          </cell>
          <cell r="DG9">
            <v>74</v>
          </cell>
          <cell r="DH9">
            <v>74</v>
          </cell>
          <cell r="DI9">
            <v>74</v>
          </cell>
          <cell r="DJ9">
            <v>74</v>
          </cell>
          <cell r="DK9">
            <v>74</v>
          </cell>
          <cell r="DL9">
            <v>74</v>
          </cell>
          <cell r="DM9">
            <v>74</v>
          </cell>
          <cell r="DN9">
            <v>74</v>
          </cell>
          <cell r="DO9">
            <v>74</v>
          </cell>
          <cell r="DP9">
            <v>74</v>
          </cell>
          <cell r="DQ9">
            <v>74</v>
          </cell>
        </row>
        <row r="10">
          <cell r="A10" t="str">
            <v>Colstrip 4</v>
          </cell>
          <cell r="B10">
            <v>74</v>
          </cell>
          <cell r="C10">
            <v>74</v>
          </cell>
          <cell r="D10">
            <v>74</v>
          </cell>
          <cell r="E10">
            <v>74</v>
          </cell>
          <cell r="F10">
            <v>74</v>
          </cell>
          <cell r="G10">
            <v>74</v>
          </cell>
          <cell r="H10">
            <v>74</v>
          </cell>
          <cell r="I10">
            <v>74</v>
          </cell>
          <cell r="J10">
            <v>74</v>
          </cell>
          <cell r="K10">
            <v>74</v>
          </cell>
          <cell r="L10">
            <v>74</v>
          </cell>
          <cell r="M10">
            <v>74</v>
          </cell>
          <cell r="N10">
            <v>74</v>
          </cell>
          <cell r="O10">
            <v>74</v>
          </cell>
          <cell r="P10">
            <v>74</v>
          </cell>
          <cell r="Q10">
            <v>74</v>
          </cell>
          <cell r="R10">
            <v>74</v>
          </cell>
          <cell r="S10">
            <v>74</v>
          </cell>
          <cell r="T10">
            <v>74</v>
          </cell>
          <cell r="U10">
            <v>74</v>
          </cell>
          <cell r="V10">
            <v>74</v>
          </cell>
          <cell r="W10">
            <v>74</v>
          </cell>
          <cell r="X10">
            <v>74</v>
          </cell>
          <cell r="Y10">
            <v>74</v>
          </cell>
          <cell r="Z10">
            <v>74</v>
          </cell>
          <cell r="AA10">
            <v>74</v>
          </cell>
          <cell r="AB10">
            <v>74</v>
          </cell>
          <cell r="AC10">
            <v>74</v>
          </cell>
          <cell r="AD10">
            <v>74</v>
          </cell>
          <cell r="AE10">
            <v>74</v>
          </cell>
          <cell r="AF10">
            <v>74</v>
          </cell>
          <cell r="AG10">
            <v>74</v>
          </cell>
          <cell r="AH10">
            <v>74</v>
          </cell>
          <cell r="AI10">
            <v>74</v>
          </cell>
          <cell r="AJ10">
            <v>74</v>
          </cell>
          <cell r="AK10">
            <v>74</v>
          </cell>
          <cell r="AL10">
            <v>74</v>
          </cell>
          <cell r="AM10">
            <v>74</v>
          </cell>
          <cell r="AN10">
            <v>74</v>
          </cell>
          <cell r="AO10">
            <v>74</v>
          </cell>
          <cell r="AP10">
            <v>74</v>
          </cell>
          <cell r="AQ10">
            <v>74</v>
          </cell>
          <cell r="AR10">
            <v>74</v>
          </cell>
          <cell r="AS10">
            <v>74</v>
          </cell>
          <cell r="AT10">
            <v>74</v>
          </cell>
          <cell r="AU10">
            <v>74</v>
          </cell>
          <cell r="AV10">
            <v>74</v>
          </cell>
          <cell r="AW10">
            <v>74</v>
          </cell>
          <cell r="AX10">
            <v>74</v>
          </cell>
          <cell r="AY10">
            <v>74</v>
          </cell>
          <cell r="AZ10">
            <v>74</v>
          </cell>
          <cell r="BA10">
            <v>74</v>
          </cell>
          <cell r="BB10">
            <v>74</v>
          </cell>
          <cell r="BC10">
            <v>74</v>
          </cell>
          <cell r="BD10">
            <v>74</v>
          </cell>
          <cell r="BE10">
            <v>74</v>
          </cell>
          <cell r="BF10">
            <v>74</v>
          </cell>
          <cell r="BG10">
            <v>74</v>
          </cell>
          <cell r="BH10">
            <v>74</v>
          </cell>
          <cell r="BI10">
            <v>74</v>
          </cell>
          <cell r="BJ10">
            <v>74</v>
          </cell>
          <cell r="BK10">
            <v>74</v>
          </cell>
          <cell r="BL10">
            <v>74</v>
          </cell>
          <cell r="BM10">
            <v>74</v>
          </cell>
          <cell r="BN10">
            <v>74</v>
          </cell>
          <cell r="BO10">
            <v>74</v>
          </cell>
          <cell r="BP10">
            <v>74</v>
          </cell>
          <cell r="BQ10">
            <v>74</v>
          </cell>
          <cell r="BR10">
            <v>74</v>
          </cell>
          <cell r="BS10">
            <v>74</v>
          </cell>
          <cell r="BT10">
            <v>74</v>
          </cell>
          <cell r="BU10">
            <v>74</v>
          </cell>
          <cell r="BV10">
            <v>74</v>
          </cell>
          <cell r="BW10">
            <v>74</v>
          </cell>
          <cell r="BX10">
            <v>74</v>
          </cell>
          <cell r="BY10">
            <v>74</v>
          </cell>
          <cell r="BZ10">
            <v>74</v>
          </cell>
          <cell r="CA10">
            <v>74</v>
          </cell>
          <cell r="CB10">
            <v>74</v>
          </cell>
          <cell r="CC10">
            <v>74</v>
          </cell>
          <cell r="CD10">
            <v>74</v>
          </cell>
          <cell r="CE10">
            <v>74</v>
          </cell>
          <cell r="CF10">
            <v>74</v>
          </cell>
          <cell r="CG10">
            <v>74</v>
          </cell>
          <cell r="CH10">
            <v>74</v>
          </cell>
          <cell r="CI10">
            <v>74</v>
          </cell>
          <cell r="CJ10">
            <v>74</v>
          </cell>
          <cell r="CK10">
            <v>74</v>
          </cell>
          <cell r="CL10">
            <v>74</v>
          </cell>
          <cell r="CM10">
            <v>74</v>
          </cell>
          <cell r="CN10">
            <v>74</v>
          </cell>
          <cell r="CO10">
            <v>74</v>
          </cell>
          <cell r="CP10">
            <v>74</v>
          </cell>
          <cell r="CQ10">
            <v>74</v>
          </cell>
          <cell r="CR10">
            <v>74</v>
          </cell>
          <cell r="CS10">
            <v>74</v>
          </cell>
          <cell r="CT10">
            <v>74</v>
          </cell>
          <cell r="CU10">
            <v>74</v>
          </cell>
          <cell r="CV10">
            <v>74</v>
          </cell>
          <cell r="CW10">
            <v>74</v>
          </cell>
          <cell r="CX10">
            <v>74</v>
          </cell>
          <cell r="CY10">
            <v>74</v>
          </cell>
          <cell r="CZ10">
            <v>74</v>
          </cell>
          <cell r="DA10">
            <v>74</v>
          </cell>
          <cell r="DB10">
            <v>74</v>
          </cell>
          <cell r="DC10">
            <v>74</v>
          </cell>
          <cell r="DD10">
            <v>74</v>
          </cell>
          <cell r="DE10">
            <v>74</v>
          </cell>
          <cell r="DF10">
            <v>74</v>
          </cell>
          <cell r="DG10">
            <v>74</v>
          </cell>
          <cell r="DH10">
            <v>74</v>
          </cell>
          <cell r="DI10">
            <v>74</v>
          </cell>
          <cell r="DJ10">
            <v>74</v>
          </cell>
          <cell r="DK10">
            <v>74</v>
          </cell>
          <cell r="DL10">
            <v>74</v>
          </cell>
          <cell r="DM10">
            <v>74</v>
          </cell>
          <cell r="DN10">
            <v>74</v>
          </cell>
          <cell r="DO10">
            <v>74</v>
          </cell>
          <cell r="DP10">
            <v>74</v>
          </cell>
          <cell r="DQ10">
            <v>74</v>
          </cell>
        </row>
        <row r="11">
          <cell r="A11" t="str">
            <v>Craig 1</v>
          </cell>
          <cell r="B11">
            <v>82.5</v>
          </cell>
          <cell r="C11">
            <v>82.5</v>
          </cell>
          <cell r="D11">
            <v>82.5</v>
          </cell>
          <cell r="E11">
            <v>82.5</v>
          </cell>
          <cell r="F11">
            <v>82.5</v>
          </cell>
          <cell r="G11">
            <v>82.5</v>
          </cell>
          <cell r="H11">
            <v>82.5</v>
          </cell>
          <cell r="I11">
            <v>82.5</v>
          </cell>
          <cell r="J11">
            <v>82.5</v>
          </cell>
          <cell r="K11">
            <v>82.5</v>
          </cell>
          <cell r="L11">
            <v>82.5</v>
          </cell>
          <cell r="M11">
            <v>82.5</v>
          </cell>
          <cell r="N11">
            <v>82.5</v>
          </cell>
          <cell r="O11">
            <v>82.5</v>
          </cell>
          <cell r="P11">
            <v>82.5</v>
          </cell>
          <cell r="Q11">
            <v>82.5</v>
          </cell>
          <cell r="R11">
            <v>82.5</v>
          </cell>
          <cell r="S11">
            <v>82.5</v>
          </cell>
          <cell r="T11">
            <v>82.5</v>
          </cell>
          <cell r="U11">
            <v>82.5</v>
          </cell>
          <cell r="V11">
            <v>82.5</v>
          </cell>
          <cell r="W11">
            <v>82.5</v>
          </cell>
          <cell r="X11">
            <v>82.5</v>
          </cell>
          <cell r="Y11">
            <v>82.5</v>
          </cell>
          <cell r="Z11">
            <v>82.5</v>
          </cell>
          <cell r="AA11">
            <v>82.5</v>
          </cell>
          <cell r="AB11">
            <v>82.5</v>
          </cell>
          <cell r="AC11">
            <v>82.5</v>
          </cell>
          <cell r="AD11">
            <v>82.5</v>
          </cell>
          <cell r="AE11">
            <v>82.5</v>
          </cell>
          <cell r="AF11">
            <v>82.5</v>
          </cell>
          <cell r="AG11">
            <v>82.5</v>
          </cell>
          <cell r="AH11">
            <v>82.5</v>
          </cell>
          <cell r="AI11">
            <v>82.5</v>
          </cell>
          <cell r="AJ11">
            <v>82.5</v>
          </cell>
          <cell r="AK11">
            <v>82.5</v>
          </cell>
          <cell r="AL11">
            <v>82.5</v>
          </cell>
          <cell r="AM11">
            <v>82.5</v>
          </cell>
          <cell r="AN11">
            <v>82.5</v>
          </cell>
          <cell r="AO11">
            <v>82.5</v>
          </cell>
          <cell r="AP11">
            <v>82.5</v>
          </cell>
          <cell r="AQ11">
            <v>82.5</v>
          </cell>
          <cell r="AR11">
            <v>82.5</v>
          </cell>
          <cell r="AS11">
            <v>82.5</v>
          </cell>
          <cell r="AT11">
            <v>82.5</v>
          </cell>
          <cell r="AU11">
            <v>82.5</v>
          </cell>
          <cell r="AV11">
            <v>82.5</v>
          </cell>
          <cell r="AW11">
            <v>82.5</v>
          </cell>
          <cell r="AX11">
            <v>82.5</v>
          </cell>
          <cell r="AY11">
            <v>82.5</v>
          </cell>
          <cell r="AZ11">
            <v>82.5</v>
          </cell>
          <cell r="BA11">
            <v>82.5</v>
          </cell>
          <cell r="BB11">
            <v>82.5</v>
          </cell>
          <cell r="BC11">
            <v>82.5</v>
          </cell>
          <cell r="BD11">
            <v>82.5</v>
          </cell>
          <cell r="BE11">
            <v>82.5</v>
          </cell>
          <cell r="BF11">
            <v>82.5</v>
          </cell>
          <cell r="BG11">
            <v>82.5</v>
          </cell>
          <cell r="BH11">
            <v>82.5</v>
          </cell>
          <cell r="BI11">
            <v>82.5</v>
          </cell>
          <cell r="BJ11">
            <v>82.5</v>
          </cell>
          <cell r="BK11">
            <v>82.5</v>
          </cell>
          <cell r="BL11">
            <v>82.5</v>
          </cell>
          <cell r="BM11">
            <v>82.5</v>
          </cell>
          <cell r="BN11">
            <v>82.5</v>
          </cell>
          <cell r="BO11">
            <v>82.5</v>
          </cell>
          <cell r="BP11">
            <v>82.5</v>
          </cell>
          <cell r="BQ11">
            <v>82.5</v>
          </cell>
          <cell r="BR11">
            <v>82.5</v>
          </cell>
          <cell r="BS11">
            <v>82.5</v>
          </cell>
          <cell r="BT11">
            <v>82.5</v>
          </cell>
          <cell r="BU11">
            <v>82.5</v>
          </cell>
          <cell r="BV11">
            <v>82.5</v>
          </cell>
          <cell r="BW11">
            <v>82.5</v>
          </cell>
          <cell r="BX11">
            <v>82.5</v>
          </cell>
          <cell r="BY11">
            <v>82.5</v>
          </cell>
          <cell r="BZ11">
            <v>82.5</v>
          </cell>
          <cell r="CA11">
            <v>82.5</v>
          </cell>
          <cell r="CB11">
            <v>82.5</v>
          </cell>
          <cell r="CC11">
            <v>82.5</v>
          </cell>
          <cell r="CD11">
            <v>82.5</v>
          </cell>
          <cell r="CE11">
            <v>82.5</v>
          </cell>
          <cell r="CF11">
            <v>82.5</v>
          </cell>
          <cell r="CG11">
            <v>82.5</v>
          </cell>
          <cell r="CH11">
            <v>82.5</v>
          </cell>
          <cell r="CI11">
            <v>82.5</v>
          </cell>
          <cell r="CJ11">
            <v>82.5</v>
          </cell>
          <cell r="CK11">
            <v>82.5</v>
          </cell>
          <cell r="CL11">
            <v>82.5</v>
          </cell>
          <cell r="CM11">
            <v>82.5</v>
          </cell>
          <cell r="CN11">
            <v>82.5</v>
          </cell>
          <cell r="CO11">
            <v>82.5</v>
          </cell>
          <cell r="CP11">
            <v>82.5</v>
          </cell>
          <cell r="CQ11">
            <v>82.5</v>
          </cell>
          <cell r="CR11">
            <v>82.5</v>
          </cell>
          <cell r="CS11">
            <v>82.5</v>
          </cell>
          <cell r="CT11">
            <v>82.5</v>
          </cell>
          <cell r="CU11">
            <v>82.5</v>
          </cell>
          <cell r="CV11">
            <v>82.5</v>
          </cell>
          <cell r="CW11">
            <v>82.5</v>
          </cell>
          <cell r="CX11">
            <v>82.5</v>
          </cell>
          <cell r="CY11">
            <v>82.5</v>
          </cell>
          <cell r="CZ11">
            <v>82.5</v>
          </cell>
          <cell r="DA11">
            <v>82.5</v>
          </cell>
          <cell r="DB11">
            <v>82.5</v>
          </cell>
          <cell r="DC11">
            <v>82.5</v>
          </cell>
          <cell r="DD11">
            <v>82.5</v>
          </cell>
          <cell r="DE11">
            <v>82.5</v>
          </cell>
          <cell r="DF11">
            <v>82.5</v>
          </cell>
          <cell r="DG11">
            <v>82.5</v>
          </cell>
          <cell r="DH11">
            <v>82.5</v>
          </cell>
          <cell r="DI11">
            <v>82.5</v>
          </cell>
          <cell r="DJ11">
            <v>82.5</v>
          </cell>
          <cell r="DK11">
            <v>82.5</v>
          </cell>
          <cell r="DL11">
            <v>82.5</v>
          </cell>
          <cell r="DM11">
            <v>82.5</v>
          </cell>
          <cell r="DN11">
            <v>82.5</v>
          </cell>
          <cell r="DO11">
            <v>82.5</v>
          </cell>
          <cell r="DP11">
            <v>82.5</v>
          </cell>
          <cell r="DQ11">
            <v>82.5</v>
          </cell>
        </row>
        <row r="12">
          <cell r="A12" t="str">
            <v>Craig 2</v>
          </cell>
          <cell r="B12">
            <v>82.5</v>
          </cell>
          <cell r="C12">
            <v>82.5</v>
          </cell>
          <cell r="D12">
            <v>82.5</v>
          </cell>
          <cell r="E12">
            <v>82.5</v>
          </cell>
          <cell r="F12">
            <v>82.5</v>
          </cell>
          <cell r="G12">
            <v>82.5</v>
          </cell>
          <cell r="H12">
            <v>82.5</v>
          </cell>
          <cell r="I12">
            <v>82.5</v>
          </cell>
          <cell r="J12">
            <v>82.5</v>
          </cell>
          <cell r="K12">
            <v>82.5</v>
          </cell>
          <cell r="L12">
            <v>82.5</v>
          </cell>
          <cell r="M12">
            <v>82.5</v>
          </cell>
          <cell r="N12">
            <v>82.5</v>
          </cell>
          <cell r="O12">
            <v>82.5</v>
          </cell>
          <cell r="P12">
            <v>82.5</v>
          </cell>
          <cell r="Q12">
            <v>82.5</v>
          </cell>
          <cell r="R12">
            <v>82.5</v>
          </cell>
          <cell r="S12">
            <v>82.5</v>
          </cell>
          <cell r="T12">
            <v>82.5</v>
          </cell>
          <cell r="U12">
            <v>82.5</v>
          </cell>
          <cell r="V12">
            <v>82.5</v>
          </cell>
          <cell r="W12">
            <v>82.5</v>
          </cell>
          <cell r="X12">
            <v>82.5</v>
          </cell>
          <cell r="Y12">
            <v>82.5</v>
          </cell>
          <cell r="Z12">
            <v>82.5</v>
          </cell>
          <cell r="AA12">
            <v>82.5</v>
          </cell>
          <cell r="AB12">
            <v>82.5</v>
          </cell>
          <cell r="AC12">
            <v>82.5</v>
          </cell>
          <cell r="AD12">
            <v>82.5</v>
          </cell>
          <cell r="AE12">
            <v>82.5</v>
          </cell>
          <cell r="AF12">
            <v>82.5</v>
          </cell>
          <cell r="AG12">
            <v>82.5</v>
          </cell>
          <cell r="AH12">
            <v>82.5</v>
          </cell>
          <cell r="AI12">
            <v>82.5</v>
          </cell>
          <cell r="AJ12">
            <v>82.5</v>
          </cell>
          <cell r="AK12">
            <v>82.5</v>
          </cell>
          <cell r="AL12">
            <v>82.5</v>
          </cell>
          <cell r="AM12">
            <v>82.5</v>
          </cell>
          <cell r="AN12">
            <v>82.5</v>
          </cell>
          <cell r="AO12">
            <v>82.5</v>
          </cell>
          <cell r="AP12">
            <v>82.5</v>
          </cell>
          <cell r="AQ12">
            <v>82.5</v>
          </cell>
          <cell r="AR12">
            <v>82.5</v>
          </cell>
          <cell r="AS12">
            <v>82.5</v>
          </cell>
          <cell r="AT12">
            <v>82.5</v>
          </cell>
          <cell r="AU12">
            <v>82.5</v>
          </cell>
          <cell r="AV12">
            <v>82.5</v>
          </cell>
          <cell r="AW12">
            <v>82.5</v>
          </cell>
          <cell r="AX12">
            <v>82.5</v>
          </cell>
          <cell r="AY12">
            <v>82.5</v>
          </cell>
          <cell r="AZ12">
            <v>82.5</v>
          </cell>
          <cell r="BA12">
            <v>82.5</v>
          </cell>
          <cell r="BB12">
            <v>82.5</v>
          </cell>
          <cell r="BC12">
            <v>82.5</v>
          </cell>
          <cell r="BD12">
            <v>82.5</v>
          </cell>
          <cell r="BE12">
            <v>82.5</v>
          </cell>
          <cell r="BF12">
            <v>82.5</v>
          </cell>
          <cell r="BG12">
            <v>82.5</v>
          </cell>
          <cell r="BH12">
            <v>82.5</v>
          </cell>
          <cell r="BI12">
            <v>82.5</v>
          </cell>
          <cell r="BJ12">
            <v>82.5</v>
          </cell>
          <cell r="BK12">
            <v>82.5</v>
          </cell>
          <cell r="BL12">
            <v>82.5</v>
          </cell>
          <cell r="BM12">
            <v>82.5</v>
          </cell>
          <cell r="BN12">
            <v>82.5</v>
          </cell>
          <cell r="BO12">
            <v>82.5</v>
          </cell>
          <cell r="BP12">
            <v>82.5</v>
          </cell>
          <cell r="BQ12">
            <v>82.5</v>
          </cell>
          <cell r="BR12">
            <v>82.5</v>
          </cell>
          <cell r="BS12">
            <v>82.5</v>
          </cell>
          <cell r="BT12">
            <v>82.5</v>
          </cell>
          <cell r="BU12">
            <v>82.5</v>
          </cell>
          <cell r="BV12">
            <v>82.5</v>
          </cell>
          <cell r="BW12">
            <v>82.5</v>
          </cell>
          <cell r="BX12">
            <v>82.5</v>
          </cell>
          <cell r="BY12">
            <v>82.5</v>
          </cell>
          <cell r="BZ12">
            <v>82.5</v>
          </cell>
          <cell r="CA12">
            <v>82.5</v>
          </cell>
          <cell r="CB12">
            <v>82.5</v>
          </cell>
          <cell r="CC12">
            <v>82.5</v>
          </cell>
          <cell r="CD12">
            <v>82.5</v>
          </cell>
          <cell r="CE12">
            <v>82.5</v>
          </cell>
          <cell r="CF12">
            <v>82.5</v>
          </cell>
          <cell r="CG12">
            <v>82.5</v>
          </cell>
          <cell r="CH12">
            <v>82.5</v>
          </cell>
          <cell r="CI12">
            <v>82.5</v>
          </cell>
          <cell r="CJ12">
            <v>82.5</v>
          </cell>
          <cell r="CK12">
            <v>82.5</v>
          </cell>
          <cell r="CL12">
            <v>82.5</v>
          </cell>
          <cell r="CM12">
            <v>82.5</v>
          </cell>
          <cell r="CN12">
            <v>82.5</v>
          </cell>
          <cell r="CO12">
            <v>82.5</v>
          </cell>
          <cell r="CP12">
            <v>82.5</v>
          </cell>
          <cell r="CQ12">
            <v>82.5</v>
          </cell>
          <cell r="CR12">
            <v>82.5</v>
          </cell>
          <cell r="CS12">
            <v>82.5</v>
          </cell>
          <cell r="CT12">
            <v>82.5</v>
          </cell>
          <cell r="CU12">
            <v>82.5</v>
          </cell>
          <cell r="CV12">
            <v>82.5</v>
          </cell>
          <cell r="CW12">
            <v>82.5</v>
          </cell>
          <cell r="CX12">
            <v>82.5</v>
          </cell>
          <cell r="CY12">
            <v>82.5</v>
          </cell>
          <cell r="CZ12">
            <v>82.5</v>
          </cell>
          <cell r="DA12">
            <v>82.5</v>
          </cell>
          <cell r="DB12">
            <v>82.5</v>
          </cell>
          <cell r="DC12">
            <v>82.5</v>
          </cell>
          <cell r="DD12">
            <v>82.5</v>
          </cell>
          <cell r="DE12">
            <v>82.5</v>
          </cell>
          <cell r="DF12">
            <v>82.5</v>
          </cell>
          <cell r="DG12">
            <v>82.5</v>
          </cell>
          <cell r="DH12">
            <v>82.5</v>
          </cell>
          <cell r="DI12">
            <v>82.5</v>
          </cell>
          <cell r="DJ12">
            <v>82.5</v>
          </cell>
          <cell r="DK12">
            <v>82.5</v>
          </cell>
          <cell r="DL12">
            <v>82.5</v>
          </cell>
          <cell r="DM12">
            <v>82.5</v>
          </cell>
          <cell r="DN12">
            <v>82.5</v>
          </cell>
          <cell r="DO12">
            <v>82.5</v>
          </cell>
          <cell r="DP12">
            <v>82.5</v>
          </cell>
          <cell r="DQ12">
            <v>82.5</v>
          </cell>
        </row>
        <row r="13">
          <cell r="A13" t="str">
            <v>Currant Creek 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</row>
        <row r="14">
          <cell r="A14" t="str">
            <v>Currant Creek 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</row>
        <row r="15">
          <cell r="A15" t="str">
            <v>Currant Creek CCCT 1A</v>
          </cell>
          <cell r="B15">
            <v>241</v>
          </cell>
          <cell r="C15">
            <v>239</v>
          </cell>
          <cell r="D15">
            <v>215</v>
          </cell>
          <cell r="E15">
            <v>210</v>
          </cell>
          <cell r="F15">
            <v>205.5</v>
          </cell>
          <cell r="G15">
            <v>207.5</v>
          </cell>
          <cell r="H15">
            <v>204.5</v>
          </cell>
          <cell r="I15">
            <v>205</v>
          </cell>
          <cell r="J15">
            <v>209</v>
          </cell>
          <cell r="K15">
            <v>210</v>
          </cell>
          <cell r="L15">
            <v>239</v>
          </cell>
          <cell r="M15">
            <v>241</v>
          </cell>
          <cell r="N15">
            <v>241</v>
          </cell>
          <cell r="O15">
            <v>239</v>
          </cell>
          <cell r="P15">
            <v>215</v>
          </cell>
          <cell r="Q15">
            <v>210</v>
          </cell>
          <cell r="R15">
            <v>205.5</v>
          </cell>
          <cell r="S15">
            <v>207.5</v>
          </cell>
          <cell r="T15">
            <v>204.5</v>
          </cell>
          <cell r="U15">
            <v>205</v>
          </cell>
          <cell r="V15">
            <v>209</v>
          </cell>
          <cell r="W15">
            <v>210</v>
          </cell>
          <cell r="X15">
            <v>239</v>
          </cell>
          <cell r="Y15">
            <v>241</v>
          </cell>
          <cell r="Z15">
            <v>241</v>
          </cell>
          <cell r="AA15">
            <v>239</v>
          </cell>
          <cell r="AB15">
            <v>215</v>
          </cell>
          <cell r="AC15">
            <v>210</v>
          </cell>
          <cell r="AD15">
            <v>205.5</v>
          </cell>
          <cell r="AE15">
            <v>207.5</v>
          </cell>
          <cell r="AF15">
            <v>204.5</v>
          </cell>
          <cell r="AG15">
            <v>205</v>
          </cell>
          <cell r="AH15">
            <v>209</v>
          </cell>
          <cell r="AI15">
            <v>210</v>
          </cell>
          <cell r="AJ15">
            <v>239</v>
          </cell>
          <cell r="AK15">
            <v>241</v>
          </cell>
          <cell r="AL15">
            <v>241</v>
          </cell>
          <cell r="AM15">
            <v>239</v>
          </cell>
          <cell r="AN15">
            <v>215</v>
          </cell>
          <cell r="AO15">
            <v>210</v>
          </cell>
          <cell r="AP15">
            <v>205.5</v>
          </cell>
          <cell r="AQ15">
            <v>207.5</v>
          </cell>
          <cell r="AR15">
            <v>204.5</v>
          </cell>
          <cell r="AS15">
            <v>205</v>
          </cell>
          <cell r="AT15">
            <v>209</v>
          </cell>
          <cell r="AU15">
            <v>210</v>
          </cell>
          <cell r="AV15">
            <v>239</v>
          </cell>
          <cell r="AW15">
            <v>241</v>
          </cell>
          <cell r="AX15">
            <v>241</v>
          </cell>
          <cell r="AY15">
            <v>239</v>
          </cell>
          <cell r="AZ15">
            <v>215</v>
          </cell>
          <cell r="BA15">
            <v>210</v>
          </cell>
          <cell r="BB15">
            <v>205.5</v>
          </cell>
          <cell r="BC15">
            <v>207.5</v>
          </cell>
          <cell r="BD15">
            <v>204.5</v>
          </cell>
          <cell r="BE15">
            <v>205</v>
          </cell>
          <cell r="BF15">
            <v>209</v>
          </cell>
          <cell r="BG15">
            <v>210</v>
          </cell>
          <cell r="BH15">
            <v>239</v>
          </cell>
          <cell r="BI15">
            <v>241</v>
          </cell>
          <cell r="BJ15">
            <v>241</v>
          </cell>
          <cell r="BK15">
            <v>239</v>
          </cell>
          <cell r="BL15">
            <v>215</v>
          </cell>
          <cell r="BM15">
            <v>210</v>
          </cell>
          <cell r="BN15">
            <v>205.5</v>
          </cell>
          <cell r="BO15">
            <v>207.5</v>
          </cell>
          <cell r="BP15">
            <v>204.5</v>
          </cell>
          <cell r="BQ15">
            <v>205</v>
          </cell>
          <cell r="BR15">
            <v>209</v>
          </cell>
          <cell r="BS15">
            <v>210</v>
          </cell>
          <cell r="BT15">
            <v>239</v>
          </cell>
          <cell r="BU15">
            <v>241</v>
          </cell>
          <cell r="BV15">
            <v>241</v>
          </cell>
          <cell r="BW15">
            <v>239</v>
          </cell>
          <cell r="BX15">
            <v>215</v>
          </cell>
          <cell r="BY15">
            <v>210</v>
          </cell>
          <cell r="BZ15">
            <v>205.5</v>
          </cell>
          <cell r="CA15">
            <v>207.5</v>
          </cell>
          <cell r="CB15">
            <v>204.5</v>
          </cell>
          <cell r="CC15">
            <v>205</v>
          </cell>
          <cell r="CD15">
            <v>209</v>
          </cell>
          <cell r="CE15">
            <v>210</v>
          </cell>
          <cell r="CF15">
            <v>239</v>
          </cell>
          <cell r="CG15">
            <v>241</v>
          </cell>
          <cell r="CH15">
            <v>241</v>
          </cell>
          <cell r="CI15">
            <v>239</v>
          </cell>
          <cell r="CJ15">
            <v>215</v>
          </cell>
          <cell r="CK15">
            <v>210</v>
          </cell>
          <cell r="CL15">
            <v>205.5</v>
          </cell>
          <cell r="CM15">
            <v>207.5</v>
          </cell>
          <cell r="CN15">
            <v>204.5</v>
          </cell>
          <cell r="CO15">
            <v>205</v>
          </cell>
          <cell r="CP15">
            <v>209</v>
          </cell>
          <cell r="CQ15">
            <v>210</v>
          </cell>
          <cell r="CR15">
            <v>239</v>
          </cell>
          <cell r="CS15">
            <v>241</v>
          </cell>
          <cell r="CT15">
            <v>241</v>
          </cell>
          <cell r="CU15">
            <v>239</v>
          </cell>
          <cell r="CV15">
            <v>215</v>
          </cell>
          <cell r="CW15">
            <v>210</v>
          </cell>
          <cell r="CX15">
            <v>205.5</v>
          </cell>
          <cell r="CY15">
            <v>207.5</v>
          </cell>
          <cell r="CZ15">
            <v>204.5</v>
          </cell>
          <cell r="DA15">
            <v>205</v>
          </cell>
          <cell r="DB15">
            <v>209</v>
          </cell>
          <cell r="DC15">
            <v>210</v>
          </cell>
          <cell r="DD15">
            <v>239</v>
          </cell>
          <cell r="DE15">
            <v>241</v>
          </cell>
          <cell r="DF15">
            <v>241</v>
          </cell>
          <cell r="DG15">
            <v>239</v>
          </cell>
          <cell r="DH15">
            <v>215</v>
          </cell>
          <cell r="DI15">
            <v>210</v>
          </cell>
          <cell r="DJ15">
            <v>205.5</v>
          </cell>
          <cell r="DK15">
            <v>207.5</v>
          </cell>
          <cell r="DL15">
            <v>204.5</v>
          </cell>
          <cell r="DM15">
            <v>205</v>
          </cell>
          <cell r="DN15">
            <v>209</v>
          </cell>
          <cell r="DO15">
            <v>210</v>
          </cell>
          <cell r="DP15">
            <v>239</v>
          </cell>
          <cell r="DQ15">
            <v>241</v>
          </cell>
        </row>
        <row r="16">
          <cell r="A16" t="str">
            <v>Currant Creek CCCT 1A Duct Firing</v>
          </cell>
          <cell r="B16">
            <v>51</v>
          </cell>
          <cell r="C16">
            <v>51</v>
          </cell>
          <cell r="D16">
            <v>51</v>
          </cell>
          <cell r="E16">
            <v>51</v>
          </cell>
          <cell r="F16">
            <v>52.5</v>
          </cell>
          <cell r="G16">
            <v>52</v>
          </cell>
          <cell r="H16">
            <v>52</v>
          </cell>
          <cell r="I16">
            <v>52</v>
          </cell>
          <cell r="J16">
            <v>52</v>
          </cell>
          <cell r="K16">
            <v>52</v>
          </cell>
          <cell r="L16">
            <v>51</v>
          </cell>
          <cell r="M16">
            <v>51</v>
          </cell>
          <cell r="N16">
            <v>51</v>
          </cell>
          <cell r="O16">
            <v>51</v>
          </cell>
          <cell r="P16">
            <v>51</v>
          </cell>
          <cell r="Q16">
            <v>51</v>
          </cell>
          <cell r="R16">
            <v>52.5</v>
          </cell>
          <cell r="S16">
            <v>52</v>
          </cell>
          <cell r="T16">
            <v>52</v>
          </cell>
          <cell r="U16">
            <v>52</v>
          </cell>
          <cell r="V16">
            <v>52</v>
          </cell>
          <cell r="W16">
            <v>52</v>
          </cell>
          <cell r="X16">
            <v>51</v>
          </cell>
          <cell r="Y16">
            <v>51</v>
          </cell>
          <cell r="Z16">
            <v>51</v>
          </cell>
          <cell r="AA16">
            <v>51</v>
          </cell>
          <cell r="AB16">
            <v>51</v>
          </cell>
          <cell r="AC16">
            <v>51</v>
          </cell>
          <cell r="AD16">
            <v>52.5</v>
          </cell>
          <cell r="AE16">
            <v>52</v>
          </cell>
          <cell r="AF16">
            <v>52</v>
          </cell>
          <cell r="AG16">
            <v>52</v>
          </cell>
          <cell r="AH16">
            <v>52</v>
          </cell>
          <cell r="AI16">
            <v>52</v>
          </cell>
          <cell r="AJ16">
            <v>51</v>
          </cell>
          <cell r="AK16">
            <v>51</v>
          </cell>
          <cell r="AL16">
            <v>51</v>
          </cell>
          <cell r="AM16">
            <v>51</v>
          </cell>
          <cell r="AN16">
            <v>51</v>
          </cell>
          <cell r="AO16">
            <v>51</v>
          </cell>
          <cell r="AP16">
            <v>52.5</v>
          </cell>
          <cell r="AQ16">
            <v>52</v>
          </cell>
          <cell r="AR16">
            <v>52</v>
          </cell>
          <cell r="AS16">
            <v>52</v>
          </cell>
          <cell r="AT16">
            <v>52</v>
          </cell>
          <cell r="AU16">
            <v>52</v>
          </cell>
          <cell r="AV16">
            <v>51</v>
          </cell>
          <cell r="AW16">
            <v>51</v>
          </cell>
          <cell r="AX16">
            <v>51</v>
          </cell>
          <cell r="AY16">
            <v>51</v>
          </cell>
          <cell r="AZ16">
            <v>51</v>
          </cell>
          <cell r="BA16">
            <v>51</v>
          </cell>
          <cell r="BB16">
            <v>52.5</v>
          </cell>
          <cell r="BC16">
            <v>52</v>
          </cell>
          <cell r="BD16">
            <v>52</v>
          </cell>
          <cell r="BE16">
            <v>52</v>
          </cell>
          <cell r="BF16">
            <v>52</v>
          </cell>
          <cell r="BG16">
            <v>52</v>
          </cell>
          <cell r="BH16">
            <v>51</v>
          </cell>
          <cell r="BI16">
            <v>51</v>
          </cell>
          <cell r="BJ16">
            <v>51</v>
          </cell>
          <cell r="BK16">
            <v>51</v>
          </cell>
          <cell r="BL16">
            <v>51</v>
          </cell>
          <cell r="BM16">
            <v>51</v>
          </cell>
          <cell r="BN16">
            <v>52.5</v>
          </cell>
          <cell r="BO16">
            <v>52</v>
          </cell>
          <cell r="BP16">
            <v>52</v>
          </cell>
          <cell r="BQ16">
            <v>52</v>
          </cell>
          <cell r="BR16">
            <v>52</v>
          </cell>
          <cell r="BS16">
            <v>52</v>
          </cell>
          <cell r="BT16">
            <v>51</v>
          </cell>
          <cell r="BU16">
            <v>51</v>
          </cell>
          <cell r="BV16">
            <v>51</v>
          </cell>
          <cell r="BW16">
            <v>51</v>
          </cell>
          <cell r="BX16">
            <v>51</v>
          </cell>
          <cell r="BY16">
            <v>51</v>
          </cell>
          <cell r="BZ16">
            <v>52.5</v>
          </cell>
          <cell r="CA16">
            <v>52</v>
          </cell>
          <cell r="CB16">
            <v>52</v>
          </cell>
          <cell r="CC16">
            <v>52</v>
          </cell>
          <cell r="CD16">
            <v>52</v>
          </cell>
          <cell r="CE16">
            <v>52</v>
          </cell>
          <cell r="CF16">
            <v>51</v>
          </cell>
          <cell r="CG16">
            <v>51</v>
          </cell>
          <cell r="CH16">
            <v>51</v>
          </cell>
          <cell r="CI16">
            <v>51</v>
          </cell>
          <cell r="CJ16">
            <v>51</v>
          </cell>
          <cell r="CK16">
            <v>51</v>
          </cell>
          <cell r="CL16">
            <v>52.5</v>
          </cell>
          <cell r="CM16">
            <v>52</v>
          </cell>
          <cell r="CN16">
            <v>52</v>
          </cell>
          <cell r="CO16">
            <v>52</v>
          </cell>
          <cell r="CP16">
            <v>52</v>
          </cell>
          <cell r="CQ16">
            <v>52</v>
          </cell>
          <cell r="CR16">
            <v>51</v>
          </cell>
          <cell r="CS16">
            <v>51</v>
          </cell>
          <cell r="CT16">
            <v>51</v>
          </cell>
          <cell r="CU16">
            <v>51</v>
          </cell>
          <cell r="CV16">
            <v>51</v>
          </cell>
          <cell r="CW16">
            <v>51</v>
          </cell>
          <cell r="CX16">
            <v>52.5</v>
          </cell>
          <cell r="CY16">
            <v>52</v>
          </cell>
          <cell r="CZ16">
            <v>52</v>
          </cell>
          <cell r="DA16">
            <v>52</v>
          </cell>
          <cell r="DB16">
            <v>52</v>
          </cell>
          <cell r="DC16">
            <v>52</v>
          </cell>
          <cell r="DD16">
            <v>51</v>
          </cell>
          <cell r="DE16">
            <v>51</v>
          </cell>
          <cell r="DF16">
            <v>51</v>
          </cell>
          <cell r="DG16">
            <v>51</v>
          </cell>
          <cell r="DH16">
            <v>51</v>
          </cell>
          <cell r="DI16">
            <v>51</v>
          </cell>
          <cell r="DJ16">
            <v>52.5</v>
          </cell>
          <cell r="DK16">
            <v>52</v>
          </cell>
          <cell r="DL16">
            <v>52</v>
          </cell>
          <cell r="DM16">
            <v>52</v>
          </cell>
          <cell r="DN16">
            <v>52</v>
          </cell>
          <cell r="DO16">
            <v>52</v>
          </cell>
          <cell r="DP16">
            <v>51</v>
          </cell>
          <cell r="DQ16">
            <v>51</v>
          </cell>
        </row>
        <row r="17">
          <cell r="A17" t="str">
            <v>Currant Creek CCCT 1B</v>
          </cell>
          <cell r="B17">
            <v>241</v>
          </cell>
          <cell r="C17">
            <v>239</v>
          </cell>
          <cell r="D17">
            <v>215</v>
          </cell>
          <cell r="E17">
            <v>210</v>
          </cell>
          <cell r="F17">
            <v>205.5</v>
          </cell>
          <cell r="G17">
            <v>207.5</v>
          </cell>
          <cell r="H17">
            <v>204.5</v>
          </cell>
          <cell r="I17">
            <v>205</v>
          </cell>
          <cell r="J17">
            <v>209</v>
          </cell>
          <cell r="K17">
            <v>210</v>
          </cell>
          <cell r="L17">
            <v>239</v>
          </cell>
          <cell r="M17">
            <v>241</v>
          </cell>
          <cell r="N17">
            <v>241</v>
          </cell>
          <cell r="O17">
            <v>239</v>
          </cell>
          <cell r="P17">
            <v>215</v>
          </cell>
          <cell r="Q17">
            <v>210</v>
          </cell>
          <cell r="R17">
            <v>205.5</v>
          </cell>
          <cell r="S17">
            <v>207.5</v>
          </cell>
          <cell r="T17">
            <v>204.5</v>
          </cell>
          <cell r="U17">
            <v>205</v>
          </cell>
          <cell r="V17">
            <v>209</v>
          </cell>
          <cell r="W17">
            <v>210</v>
          </cell>
          <cell r="X17">
            <v>239</v>
          </cell>
          <cell r="Y17">
            <v>241</v>
          </cell>
          <cell r="Z17">
            <v>241</v>
          </cell>
          <cell r="AA17">
            <v>239</v>
          </cell>
          <cell r="AB17">
            <v>215</v>
          </cell>
          <cell r="AC17">
            <v>210</v>
          </cell>
          <cell r="AD17">
            <v>205.5</v>
          </cell>
          <cell r="AE17">
            <v>207.5</v>
          </cell>
          <cell r="AF17">
            <v>204.5</v>
          </cell>
          <cell r="AG17">
            <v>205</v>
          </cell>
          <cell r="AH17">
            <v>209</v>
          </cell>
          <cell r="AI17">
            <v>210</v>
          </cell>
          <cell r="AJ17">
            <v>239</v>
          </cell>
          <cell r="AK17">
            <v>241</v>
          </cell>
          <cell r="AL17">
            <v>241</v>
          </cell>
          <cell r="AM17">
            <v>239</v>
          </cell>
          <cell r="AN17">
            <v>215</v>
          </cell>
          <cell r="AO17">
            <v>210</v>
          </cell>
          <cell r="AP17">
            <v>205.5</v>
          </cell>
          <cell r="AQ17">
            <v>207.5</v>
          </cell>
          <cell r="AR17">
            <v>204.5</v>
          </cell>
          <cell r="AS17">
            <v>205</v>
          </cell>
          <cell r="AT17">
            <v>209</v>
          </cell>
          <cell r="AU17">
            <v>210</v>
          </cell>
          <cell r="AV17">
            <v>239</v>
          </cell>
          <cell r="AW17">
            <v>241</v>
          </cell>
          <cell r="AX17">
            <v>241</v>
          </cell>
          <cell r="AY17">
            <v>239</v>
          </cell>
          <cell r="AZ17">
            <v>215</v>
          </cell>
          <cell r="BA17">
            <v>210</v>
          </cell>
          <cell r="BB17">
            <v>205.5</v>
          </cell>
          <cell r="BC17">
            <v>207.5</v>
          </cell>
          <cell r="BD17">
            <v>204.5</v>
          </cell>
          <cell r="BE17">
            <v>205</v>
          </cell>
          <cell r="BF17">
            <v>209</v>
          </cell>
          <cell r="BG17">
            <v>210</v>
          </cell>
          <cell r="BH17">
            <v>239</v>
          </cell>
          <cell r="BI17">
            <v>241</v>
          </cell>
          <cell r="BJ17">
            <v>241</v>
          </cell>
          <cell r="BK17">
            <v>239</v>
          </cell>
          <cell r="BL17">
            <v>215</v>
          </cell>
          <cell r="BM17">
            <v>210</v>
          </cell>
          <cell r="BN17">
            <v>205.5</v>
          </cell>
          <cell r="BO17">
            <v>207.5</v>
          </cell>
          <cell r="BP17">
            <v>204.5</v>
          </cell>
          <cell r="BQ17">
            <v>205</v>
          </cell>
          <cell r="BR17">
            <v>209</v>
          </cell>
          <cell r="BS17">
            <v>210</v>
          </cell>
          <cell r="BT17">
            <v>239</v>
          </cell>
          <cell r="BU17">
            <v>241</v>
          </cell>
          <cell r="BV17">
            <v>241</v>
          </cell>
          <cell r="BW17">
            <v>239</v>
          </cell>
          <cell r="BX17">
            <v>215</v>
          </cell>
          <cell r="BY17">
            <v>210</v>
          </cell>
          <cell r="BZ17">
            <v>205.5</v>
          </cell>
          <cell r="CA17">
            <v>207.5</v>
          </cell>
          <cell r="CB17">
            <v>204.5</v>
          </cell>
          <cell r="CC17">
            <v>205</v>
          </cell>
          <cell r="CD17">
            <v>209</v>
          </cell>
          <cell r="CE17">
            <v>210</v>
          </cell>
          <cell r="CF17">
            <v>239</v>
          </cell>
          <cell r="CG17">
            <v>241</v>
          </cell>
          <cell r="CH17">
            <v>241</v>
          </cell>
          <cell r="CI17">
            <v>239</v>
          </cell>
          <cell r="CJ17">
            <v>215</v>
          </cell>
          <cell r="CK17">
            <v>210</v>
          </cell>
          <cell r="CL17">
            <v>205.5</v>
          </cell>
          <cell r="CM17">
            <v>207.5</v>
          </cell>
          <cell r="CN17">
            <v>204.5</v>
          </cell>
          <cell r="CO17">
            <v>205</v>
          </cell>
          <cell r="CP17">
            <v>209</v>
          </cell>
          <cell r="CQ17">
            <v>210</v>
          </cell>
          <cell r="CR17">
            <v>239</v>
          </cell>
          <cell r="CS17">
            <v>241</v>
          </cell>
          <cell r="CT17">
            <v>241</v>
          </cell>
          <cell r="CU17">
            <v>239</v>
          </cell>
          <cell r="CV17">
            <v>215</v>
          </cell>
          <cell r="CW17">
            <v>210</v>
          </cell>
          <cell r="CX17">
            <v>205.5</v>
          </cell>
          <cell r="CY17">
            <v>207.5</v>
          </cell>
          <cell r="CZ17">
            <v>204.5</v>
          </cell>
          <cell r="DA17">
            <v>205</v>
          </cell>
          <cell r="DB17">
            <v>209</v>
          </cell>
          <cell r="DC17">
            <v>210</v>
          </cell>
          <cell r="DD17">
            <v>239</v>
          </cell>
          <cell r="DE17">
            <v>241</v>
          </cell>
          <cell r="DF17">
            <v>241</v>
          </cell>
          <cell r="DG17">
            <v>239</v>
          </cell>
          <cell r="DH17">
            <v>215</v>
          </cell>
          <cell r="DI17">
            <v>210</v>
          </cell>
          <cell r="DJ17">
            <v>205.5</v>
          </cell>
          <cell r="DK17">
            <v>207.5</v>
          </cell>
          <cell r="DL17">
            <v>204.5</v>
          </cell>
          <cell r="DM17">
            <v>205</v>
          </cell>
          <cell r="DN17">
            <v>209</v>
          </cell>
          <cell r="DO17">
            <v>210</v>
          </cell>
          <cell r="DP17">
            <v>239</v>
          </cell>
          <cell r="DQ17">
            <v>241</v>
          </cell>
        </row>
        <row r="18">
          <cell r="A18" t="str">
            <v>Currant Creek CCCT 1B Duct Firing</v>
          </cell>
          <cell r="B18">
            <v>51</v>
          </cell>
          <cell r="C18">
            <v>51</v>
          </cell>
          <cell r="D18">
            <v>51</v>
          </cell>
          <cell r="E18">
            <v>51</v>
          </cell>
          <cell r="F18">
            <v>52.5</v>
          </cell>
          <cell r="G18">
            <v>52</v>
          </cell>
          <cell r="H18">
            <v>52</v>
          </cell>
          <cell r="I18">
            <v>52</v>
          </cell>
          <cell r="J18">
            <v>52</v>
          </cell>
          <cell r="K18">
            <v>52</v>
          </cell>
          <cell r="L18">
            <v>51</v>
          </cell>
          <cell r="M18">
            <v>51</v>
          </cell>
          <cell r="N18">
            <v>51</v>
          </cell>
          <cell r="O18">
            <v>51</v>
          </cell>
          <cell r="P18">
            <v>51</v>
          </cell>
          <cell r="Q18">
            <v>51</v>
          </cell>
          <cell r="R18">
            <v>52.5</v>
          </cell>
          <cell r="S18">
            <v>52</v>
          </cell>
          <cell r="T18">
            <v>52</v>
          </cell>
          <cell r="U18">
            <v>52</v>
          </cell>
          <cell r="V18">
            <v>52</v>
          </cell>
          <cell r="W18">
            <v>52</v>
          </cell>
          <cell r="X18">
            <v>51</v>
          </cell>
          <cell r="Y18">
            <v>51</v>
          </cell>
          <cell r="Z18">
            <v>51</v>
          </cell>
          <cell r="AA18">
            <v>51</v>
          </cell>
          <cell r="AB18">
            <v>51</v>
          </cell>
          <cell r="AC18">
            <v>51</v>
          </cell>
          <cell r="AD18">
            <v>52.5</v>
          </cell>
          <cell r="AE18">
            <v>52</v>
          </cell>
          <cell r="AF18">
            <v>52</v>
          </cell>
          <cell r="AG18">
            <v>52</v>
          </cell>
          <cell r="AH18">
            <v>52</v>
          </cell>
          <cell r="AI18">
            <v>52</v>
          </cell>
          <cell r="AJ18">
            <v>51</v>
          </cell>
          <cell r="AK18">
            <v>51</v>
          </cell>
          <cell r="AL18">
            <v>51</v>
          </cell>
          <cell r="AM18">
            <v>51</v>
          </cell>
          <cell r="AN18">
            <v>51</v>
          </cell>
          <cell r="AO18">
            <v>51</v>
          </cell>
          <cell r="AP18">
            <v>52.5</v>
          </cell>
          <cell r="AQ18">
            <v>52</v>
          </cell>
          <cell r="AR18">
            <v>52</v>
          </cell>
          <cell r="AS18">
            <v>52</v>
          </cell>
          <cell r="AT18">
            <v>52</v>
          </cell>
          <cell r="AU18">
            <v>52</v>
          </cell>
          <cell r="AV18">
            <v>51</v>
          </cell>
          <cell r="AW18">
            <v>51</v>
          </cell>
          <cell r="AX18">
            <v>51</v>
          </cell>
          <cell r="AY18">
            <v>51</v>
          </cell>
          <cell r="AZ18">
            <v>51</v>
          </cell>
          <cell r="BA18">
            <v>51</v>
          </cell>
          <cell r="BB18">
            <v>52.5</v>
          </cell>
          <cell r="BC18">
            <v>52</v>
          </cell>
          <cell r="BD18">
            <v>52</v>
          </cell>
          <cell r="BE18">
            <v>52</v>
          </cell>
          <cell r="BF18">
            <v>52</v>
          </cell>
          <cell r="BG18">
            <v>52</v>
          </cell>
          <cell r="BH18">
            <v>51</v>
          </cell>
          <cell r="BI18">
            <v>51</v>
          </cell>
          <cell r="BJ18">
            <v>51</v>
          </cell>
          <cell r="BK18">
            <v>51</v>
          </cell>
          <cell r="BL18">
            <v>51</v>
          </cell>
          <cell r="BM18">
            <v>51</v>
          </cell>
          <cell r="BN18">
            <v>52.5</v>
          </cell>
          <cell r="BO18">
            <v>52</v>
          </cell>
          <cell r="BP18">
            <v>52</v>
          </cell>
          <cell r="BQ18">
            <v>52</v>
          </cell>
          <cell r="BR18">
            <v>52</v>
          </cell>
          <cell r="BS18">
            <v>52</v>
          </cell>
          <cell r="BT18">
            <v>51</v>
          </cell>
          <cell r="BU18">
            <v>51</v>
          </cell>
          <cell r="BV18">
            <v>51</v>
          </cell>
          <cell r="BW18">
            <v>51</v>
          </cell>
          <cell r="BX18">
            <v>51</v>
          </cell>
          <cell r="BY18">
            <v>51</v>
          </cell>
          <cell r="BZ18">
            <v>52.5</v>
          </cell>
          <cell r="CA18">
            <v>52</v>
          </cell>
          <cell r="CB18">
            <v>52</v>
          </cell>
          <cell r="CC18">
            <v>52</v>
          </cell>
          <cell r="CD18">
            <v>52</v>
          </cell>
          <cell r="CE18">
            <v>52</v>
          </cell>
          <cell r="CF18">
            <v>51</v>
          </cell>
          <cell r="CG18">
            <v>51</v>
          </cell>
          <cell r="CH18">
            <v>51</v>
          </cell>
          <cell r="CI18">
            <v>51</v>
          </cell>
          <cell r="CJ18">
            <v>51</v>
          </cell>
          <cell r="CK18">
            <v>51</v>
          </cell>
          <cell r="CL18">
            <v>52.5</v>
          </cell>
          <cell r="CM18">
            <v>52</v>
          </cell>
          <cell r="CN18">
            <v>52</v>
          </cell>
          <cell r="CO18">
            <v>52</v>
          </cell>
          <cell r="CP18">
            <v>52</v>
          </cell>
          <cell r="CQ18">
            <v>52</v>
          </cell>
          <cell r="CR18">
            <v>51</v>
          </cell>
          <cell r="CS18">
            <v>51</v>
          </cell>
          <cell r="CT18">
            <v>51</v>
          </cell>
          <cell r="CU18">
            <v>51</v>
          </cell>
          <cell r="CV18">
            <v>51</v>
          </cell>
          <cell r="CW18">
            <v>51</v>
          </cell>
          <cell r="CX18">
            <v>52.5</v>
          </cell>
          <cell r="CY18">
            <v>52</v>
          </cell>
          <cell r="CZ18">
            <v>52</v>
          </cell>
          <cell r="DA18">
            <v>52</v>
          </cell>
          <cell r="DB18">
            <v>52</v>
          </cell>
          <cell r="DC18">
            <v>52</v>
          </cell>
          <cell r="DD18">
            <v>51</v>
          </cell>
          <cell r="DE18">
            <v>51</v>
          </cell>
          <cell r="DF18">
            <v>51</v>
          </cell>
          <cell r="DG18">
            <v>51</v>
          </cell>
          <cell r="DH18">
            <v>51</v>
          </cell>
          <cell r="DI18">
            <v>51</v>
          </cell>
          <cell r="DJ18">
            <v>52.5</v>
          </cell>
          <cell r="DK18">
            <v>52</v>
          </cell>
          <cell r="DL18">
            <v>52</v>
          </cell>
          <cell r="DM18">
            <v>52</v>
          </cell>
          <cell r="DN18">
            <v>52</v>
          </cell>
          <cell r="DO18">
            <v>52</v>
          </cell>
          <cell r="DP18">
            <v>51</v>
          </cell>
          <cell r="DQ18">
            <v>51</v>
          </cell>
        </row>
        <row r="19">
          <cell r="A19" t="str">
            <v>Dave Johnston 1</v>
          </cell>
          <cell r="B19">
            <v>106</v>
          </cell>
          <cell r="C19">
            <v>106</v>
          </cell>
          <cell r="D19">
            <v>106</v>
          </cell>
          <cell r="E19">
            <v>106</v>
          </cell>
          <cell r="F19">
            <v>106</v>
          </cell>
          <cell r="G19">
            <v>106</v>
          </cell>
          <cell r="H19">
            <v>106</v>
          </cell>
          <cell r="I19">
            <v>106</v>
          </cell>
          <cell r="J19">
            <v>106</v>
          </cell>
          <cell r="K19">
            <v>106</v>
          </cell>
          <cell r="L19">
            <v>106</v>
          </cell>
          <cell r="M19">
            <v>106</v>
          </cell>
          <cell r="N19">
            <v>106</v>
          </cell>
          <cell r="O19">
            <v>106</v>
          </cell>
          <cell r="P19">
            <v>106</v>
          </cell>
          <cell r="Q19">
            <v>106</v>
          </cell>
          <cell r="R19">
            <v>106</v>
          </cell>
          <cell r="S19">
            <v>106</v>
          </cell>
          <cell r="T19">
            <v>106</v>
          </cell>
          <cell r="U19">
            <v>106</v>
          </cell>
          <cell r="V19">
            <v>106</v>
          </cell>
          <cell r="W19">
            <v>106</v>
          </cell>
          <cell r="X19">
            <v>106</v>
          </cell>
          <cell r="Y19">
            <v>106</v>
          </cell>
          <cell r="Z19">
            <v>106</v>
          </cell>
          <cell r="AA19">
            <v>106</v>
          </cell>
          <cell r="AB19">
            <v>106</v>
          </cell>
          <cell r="AC19">
            <v>106</v>
          </cell>
          <cell r="AD19">
            <v>106</v>
          </cell>
          <cell r="AE19">
            <v>106</v>
          </cell>
          <cell r="AF19">
            <v>106</v>
          </cell>
          <cell r="AG19">
            <v>106</v>
          </cell>
          <cell r="AH19">
            <v>106</v>
          </cell>
          <cell r="AI19">
            <v>106</v>
          </cell>
          <cell r="AJ19">
            <v>106</v>
          </cell>
          <cell r="AK19">
            <v>106</v>
          </cell>
          <cell r="AL19">
            <v>106</v>
          </cell>
          <cell r="AM19">
            <v>106</v>
          </cell>
          <cell r="AN19">
            <v>106</v>
          </cell>
          <cell r="AO19">
            <v>106</v>
          </cell>
          <cell r="AP19">
            <v>106</v>
          </cell>
          <cell r="AQ19">
            <v>106</v>
          </cell>
          <cell r="AR19">
            <v>106</v>
          </cell>
          <cell r="AS19">
            <v>106</v>
          </cell>
          <cell r="AT19">
            <v>106</v>
          </cell>
          <cell r="AU19">
            <v>106</v>
          </cell>
          <cell r="AV19">
            <v>106</v>
          </cell>
          <cell r="AW19">
            <v>106</v>
          </cell>
          <cell r="AX19">
            <v>106</v>
          </cell>
          <cell r="AY19">
            <v>106</v>
          </cell>
          <cell r="AZ19">
            <v>106</v>
          </cell>
          <cell r="BA19">
            <v>106</v>
          </cell>
          <cell r="BB19">
            <v>106</v>
          </cell>
          <cell r="BC19">
            <v>106</v>
          </cell>
          <cell r="BD19">
            <v>106</v>
          </cell>
          <cell r="BE19">
            <v>106</v>
          </cell>
          <cell r="BF19">
            <v>106</v>
          </cell>
          <cell r="BG19">
            <v>106</v>
          </cell>
          <cell r="BH19">
            <v>106</v>
          </cell>
          <cell r="BI19">
            <v>106</v>
          </cell>
          <cell r="BJ19">
            <v>106</v>
          </cell>
          <cell r="BK19">
            <v>106</v>
          </cell>
          <cell r="BL19">
            <v>106</v>
          </cell>
          <cell r="BM19">
            <v>106</v>
          </cell>
          <cell r="BN19">
            <v>106</v>
          </cell>
          <cell r="BO19">
            <v>106</v>
          </cell>
          <cell r="BP19">
            <v>106</v>
          </cell>
          <cell r="BQ19">
            <v>106</v>
          </cell>
          <cell r="BR19">
            <v>106</v>
          </cell>
          <cell r="BS19">
            <v>106</v>
          </cell>
          <cell r="BT19">
            <v>106</v>
          </cell>
          <cell r="BU19">
            <v>106</v>
          </cell>
          <cell r="BV19">
            <v>106</v>
          </cell>
          <cell r="BW19">
            <v>106</v>
          </cell>
          <cell r="BX19">
            <v>106</v>
          </cell>
          <cell r="BY19">
            <v>106</v>
          </cell>
          <cell r="BZ19">
            <v>106</v>
          </cell>
          <cell r="CA19">
            <v>106</v>
          </cell>
          <cell r="CB19">
            <v>106</v>
          </cell>
          <cell r="CC19">
            <v>106</v>
          </cell>
          <cell r="CD19">
            <v>106</v>
          </cell>
          <cell r="CE19">
            <v>106</v>
          </cell>
          <cell r="CF19">
            <v>106</v>
          </cell>
          <cell r="CG19">
            <v>106</v>
          </cell>
          <cell r="CH19">
            <v>106</v>
          </cell>
          <cell r="CI19">
            <v>106</v>
          </cell>
          <cell r="CJ19">
            <v>106</v>
          </cell>
          <cell r="CK19">
            <v>106</v>
          </cell>
          <cell r="CL19">
            <v>106</v>
          </cell>
          <cell r="CM19">
            <v>106</v>
          </cell>
          <cell r="CN19">
            <v>106</v>
          </cell>
          <cell r="CO19">
            <v>106</v>
          </cell>
          <cell r="CP19">
            <v>106</v>
          </cell>
          <cell r="CQ19">
            <v>106</v>
          </cell>
          <cell r="CR19">
            <v>106</v>
          </cell>
          <cell r="CS19">
            <v>106</v>
          </cell>
          <cell r="CT19">
            <v>106</v>
          </cell>
          <cell r="CU19">
            <v>106</v>
          </cell>
          <cell r="CV19">
            <v>106</v>
          </cell>
          <cell r="CW19">
            <v>106</v>
          </cell>
          <cell r="CX19">
            <v>106</v>
          </cell>
          <cell r="CY19">
            <v>106</v>
          </cell>
          <cell r="CZ19">
            <v>106</v>
          </cell>
          <cell r="DA19">
            <v>106</v>
          </cell>
          <cell r="DB19">
            <v>106</v>
          </cell>
          <cell r="DC19">
            <v>106</v>
          </cell>
          <cell r="DD19">
            <v>106</v>
          </cell>
          <cell r="DE19">
            <v>106</v>
          </cell>
          <cell r="DF19">
            <v>106</v>
          </cell>
          <cell r="DG19">
            <v>106</v>
          </cell>
          <cell r="DH19">
            <v>106</v>
          </cell>
          <cell r="DI19">
            <v>106</v>
          </cell>
          <cell r="DJ19">
            <v>106</v>
          </cell>
          <cell r="DK19">
            <v>106</v>
          </cell>
          <cell r="DL19">
            <v>106</v>
          </cell>
          <cell r="DM19">
            <v>106</v>
          </cell>
          <cell r="DN19">
            <v>106</v>
          </cell>
          <cell r="DO19">
            <v>106</v>
          </cell>
          <cell r="DP19">
            <v>106</v>
          </cell>
          <cell r="DQ19">
            <v>106</v>
          </cell>
        </row>
        <row r="20">
          <cell r="A20" t="str">
            <v>Dave Johnston 2</v>
          </cell>
          <cell r="B20">
            <v>106</v>
          </cell>
          <cell r="C20">
            <v>106</v>
          </cell>
          <cell r="D20">
            <v>106</v>
          </cell>
          <cell r="E20">
            <v>106</v>
          </cell>
          <cell r="F20">
            <v>106</v>
          </cell>
          <cell r="G20">
            <v>106</v>
          </cell>
          <cell r="H20">
            <v>106</v>
          </cell>
          <cell r="I20">
            <v>106</v>
          </cell>
          <cell r="J20">
            <v>106</v>
          </cell>
          <cell r="K20">
            <v>106</v>
          </cell>
          <cell r="L20">
            <v>106</v>
          </cell>
          <cell r="M20">
            <v>106</v>
          </cell>
          <cell r="N20">
            <v>106</v>
          </cell>
          <cell r="O20">
            <v>106</v>
          </cell>
          <cell r="P20">
            <v>106</v>
          </cell>
          <cell r="Q20">
            <v>106</v>
          </cell>
          <cell r="R20">
            <v>106</v>
          </cell>
          <cell r="S20">
            <v>106</v>
          </cell>
          <cell r="T20">
            <v>106</v>
          </cell>
          <cell r="U20">
            <v>106</v>
          </cell>
          <cell r="V20">
            <v>106</v>
          </cell>
          <cell r="W20">
            <v>106</v>
          </cell>
          <cell r="X20">
            <v>106</v>
          </cell>
          <cell r="Y20">
            <v>106</v>
          </cell>
          <cell r="Z20">
            <v>106</v>
          </cell>
          <cell r="AA20">
            <v>106</v>
          </cell>
          <cell r="AB20">
            <v>106</v>
          </cell>
          <cell r="AC20">
            <v>106</v>
          </cell>
          <cell r="AD20">
            <v>106</v>
          </cell>
          <cell r="AE20">
            <v>106</v>
          </cell>
          <cell r="AF20">
            <v>106</v>
          </cell>
          <cell r="AG20">
            <v>106</v>
          </cell>
          <cell r="AH20">
            <v>106</v>
          </cell>
          <cell r="AI20">
            <v>106</v>
          </cell>
          <cell r="AJ20">
            <v>106</v>
          </cell>
          <cell r="AK20">
            <v>106</v>
          </cell>
          <cell r="AL20">
            <v>106</v>
          </cell>
          <cell r="AM20">
            <v>106</v>
          </cell>
          <cell r="AN20">
            <v>106</v>
          </cell>
          <cell r="AO20">
            <v>106</v>
          </cell>
          <cell r="AP20">
            <v>106</v>
          </cell>
          <cell r="AQ20">
            <v>106</v>
          </cell>
          <cell r="AR20">
            <v>106</v>
          </cell>
          <cell r="AS20">
            <v>106</v>
          </cell>
          <cell r="AT20">
            <v>106</v>
          </cell>
          <cell r="AU20">
            <v>106</v>
          </cell>
          <cell r="AV20">
            <v>106</v>
          </cell>
          <cell r="AW20">
            <v>106</v>
          </cell>
          <cell r="AX20">
            <v>106</v>
          </cell>
          <cell r="AY20">
            <v>106</v>
          </cell>
          <cell r="AZ20">
            <v>106</v>
          </cell>
          <cell r="BA20">
            <v>106</v>
          </cell>
          <cell r="BB20">
            <v>106</v>
          </cell>
          <cell r="BC20">
            <v>106</v>
          </cell>
          <cell r="BD20">
            <v>106</v>
          </cell>
          <cell r="BE20">
            <v>106</v>
          </cell>
          <cell r="BF20">
            <v>106</v>
          </cell>
          <cell r="BG20">
            <v>106</v>
          </cell>
          <cell r="BH20">
            <v>106</v>
          </cell>
          <cell r="BI20">
            <v>106</v>
          </cell>
          <cell r="BJ20">
            <v>106</v>
          </cell>
          <cell r="BK20">
            <v>106</v>
          </cell>
          <cell r="BL20">
            <v>106</v>
          </cell>
          <cell r="BM20">
            <v>106</v>
          </cell>
          <cell r="BN20">
            <v>106</v>
          </cell>
          <cell r="BO20">
            <v>106</v>
          </cell>
          <cell r="BP20">
            <v>106</v>
          </cell>
          <cell r="BQ20">
            <v>106</v>
          </cell>
          <cell r="BR20">
            <v>106</v>
          </cell>
          <cell r="BS20">
            <v>106</v>
          </cell>
          <cell r="BT20">
            <v>106</v>
          </cell>
          <cell r="BU20">
            <v>106</v>
          </cell>
          <cell r="BV20">
            <v>106</v>
          </cell>
          <cell r="BW20">
            <v>106</v>
          </cell>
          <cell r="BX20">
            <v>106</v>
          </cell>
          <cell r="BY20">
            <v>106</v>
          </cell>
          <cell r="BZ20">
            <v>106</v>
          </cell>
          <cell r="CA20">
            <v>106</v>
          </cell>
          <cell r="CB20">
            <v>106</v>
          </cell>
          <cell r="CC20">
            <v>106</v>
          </cell>
          <cell r="CD20">
            <v>106</v>
          </cell>
          <cell r="CE20">
            <v>106</v>
          </cell>
          <cell r="CF20">
            <v>106</v>
          </cell>
          <cell r="CG20">
            <v>106</v>
          </cell>
          <cell r="CH20">
            <v>106</v>
          </cell>
          <cell r="CI20">
            <v>106</v>
          </cell>
          <cell r="CJ20">
            <v>106</v>
          </cell>
          <cell r="CK20">
            <v>106</v>
          </cell>
          <cell r="CL20">
            <v>106</v>
          </cell>
          <cell r="CM20">
            <v>106</v>
          </cell>
          <cell r="CN20">
            <v>106</v>
          </cell>
          <cell r="CO20">
            <v>106</v>
          </cell>
          <cell r="CP20">
            <v>106</v>
          </cell>
          <cell r="CQ20">
            <v>106</v>
          </cell>
          <cell r="CR20">
            <v>106</v>
          </cell>
          <cell r="CS20">
            <v>106</v>
          </cell>
          <cell r="CT20">
            <v>106</v>
          </cell>
          <cell r="CU20">
            <v>106</v>
          </cell>
          <cell r="CV20">
            <v>106</v>
          </cell>
          <cell r="CW20">
            <v>106</v>
          </cell>
          <cell r="CX20">
            <v>106</v>
          </cell>
          <cell r="CY20">
            <v>106</v>
          </cell>
          <cell r="CZ20">
            <v>106</v>
          </cell>
          <cell r="DA20">
            <v>106</v>
          </cell>
          <cell r="DB20">
            <v>106</v>
          </cell>
          <cell r="DC20">
            <v>106</v>
          </cell>
          <cell r="DD20">
            <v>106</v>
          </cell>
          <cell r="DE20">
            <v>106</v>
          </cell>
          <cell r="DF20">
            <v>106</v>
          </cell>
          <cell r="DG20">
            <v>106</v>
          </cell>
          <cell r="DH20">
            <v>106</v>
          </cell>
          <cell r="DI20">
            <v>106</v>
          </cell>
          <cell r="DJ20">
            <v>106</v>
          </cell>
          <cell r="DK20">
            <v>106</v>
          </cell>
          <cell r="DL20">
            <v>106</v>
          </cell>
          <cell r="DM20">
            <v>106</v>
          </cell>
          <cell r="DN20">
            <v>106</v>
          </cell>
          <cell r="DO20">
            <v>106</v>
          </cell>
          <cell r="DP20">
            <v>106</v>
          </cell>
          <cell r="DQ20">
            <v>106</v>
          </cell>
        </row>
        <row r="21">
          <cell r="A21" t="str">
            <v>Dave Johnston 3</v>
          </cell>
          <cell r="B21">
            <v>220</v>
          </cell>
          <cell r="C21">
            <v>220</v>
          </cell>
          <cell r="D21">
            <v>220</v>
          </cell>
          <cell r="E21">
            <v>220</v>
          </cell>
          <cell r="F21">
            <v>220</v>
          </cell>
          <cell r="G21">
            <v>220</v>
          </cell>
          <cell r="H21">
            <v>220</v>
          </cell>
          <cell r="I21">
            <v>220</v>
          </cell>
          <cell r="J21">
            <v>220</v>
          </cell>
          <cell r="K21">
            <v>220</v>
          </cell>
          <cell r="L21">
            <v>220</v>
          </cell>
          <cell r="M21">
            <v>220</v>
          </cell>
          <cell r="N21">
            <v>220</v>
          </cell>
          <cell r="O21">
            <v>220</v>
          </cell>
          <cell r="P21">
            <v>220</v>
          </cell>
          <cell r="Q21">
            <v>220</v>
          </cell>
          <cell r="R21">
            <v>220</v>
          </cell>
          <cell r="S21">
            <v>220</v>
          </cell>
          <cell r="T21">
            <v>220</v>
          </cell>
          <cell r="U21">
            <v>220</v>
          </cell>
          <cell r="V21">
            <v>220</v>
          </cell>
          <cell r="W21">
            <v>220</v>
          </cell>
          <cell r="X21">
            <v>220</v>
          </cell>
          <cell r="Y21">
            <v>220</v>
          </cell>
          <cell r="Z21">
            <v>220</v>
          </cell>
          <cell r="AA21">
            <v>220</v>
          </cell>
          <cell r="AB21">
            <v>220</v>
          </cell>
          <cell r="AC21">
            <v>220</v>
          </cell>
          <cell r="AD21">
            <v>220</v>
          </cell>
          <cell r="AE21">
            <v>220</v>
          </cell>
          <cell r="AF21">
            <v>220</v>
          </cell>
          <cell r="AG21">
            <v>220</v>
          </cell>
          <cell r="AH21">
            <v>220</v>
          </cell>
          <cell r="AI21">
            <v>220</v>
          </cell>
          <cell r="AJ21">
            <v>220</v>
          </cell>
          <cell r="AK21">
            <v>220</v>
          </cell>
          <cell r="AL21">
            <v>220</v>
          </cell>
          <cell r="AM21">
            <v>220</v>
          </cell>
          <cell r="AN21">
            <v>220</v>
          </cell>
          <cell r="AO21">
            <v>220</v>
          </cell>
          <cell r="AP21">
            <v>220</v>
          </cell>
          <cell r="AQ21">
            <v>220</v>
          </cell>
          <cell r="AR21">
            <v>220</v>
          </cell>
          <cell r="AS21">
            <v>220</v>
          </cell>
          <cell r="AT21">
            <v>220</v>
          </cell>
          <cell r="AU21">
            <v>220</v>
          </cell>
          <cell r="AV21">
            <v>220</v>
          </cell>
          <cell r="AW21">
            <v>220</v>
          </cell>
          <cell r="AX21">
            <v>220</v>
          </cell>
          <cell r="AY21">
            <v>220</v>
          </cell>
          <cell r="AZ21">
            <v>220</v>
          </cell>
          <cell r="BA21">
            <v>220</v>
          </cell>
          <cell r="BB21">
            <v>220</v>
          </cell>
          <cell r="BC21">
            <v>220</v>
          </cell>
          <cell r="BD21">
            <v>220</v>
          </cell>
          <cell r="BE21">
            <v>220</v>
          </cell>
          <cell r="BF21">
            <v>220</v>
          </cell>
          <cell r="BG21">
            <v>220</v>
          </cell>
          <cell r="BH21">
            <v>220</v>
          </cell>
          <cell r="BI21">
            <v>220</v>
          </cell>
          <cell r="BJ21">
            <v>220</v>
          </cell>
          <cell r="BK21">
            <v>220</v>
          </cell>
          <cell r="BL21">
            <v>220</v>
          </cell>
          <cell r="BM21">
            <v>220</v>
          </cell>
          <cell r="BN21">
            <v>220</v>
          </cell>
          <cell r="BO21">
            <v>220</v>
          </cell>
          <cell r="BP21">
            <v>220</v>
          </cell>
          <cell r="BQ21">
            <v>220</v>
          </cell>
          <cell r="BR21">
            <v>220</v>
          </cell>
          <cell r="BS21">
            <v>220</v>
          </cell>
          <cell r="BT21">
            <v>220</v>
          </cell>
          <cell r="BU21">
            <v>220</v>
          </cell>
          <cell r="BV21">
            <v>220</v>
          </cell>
          <cell r="BW21">
            <v>220</v>
          </cell>
          <cell r="BX21">
            <v>220</v>
          </cell>
          <cell r="BY21">
            <v>220</v>
          </cell>
          <cell r="BZ21">
            <v>220</v>
          </cell>
          <cell r="CA21">
            <v>220</v>
          </cell>
          <cell r="CB21">
            <v>220</v>
          </cell>
          <cell r="CC21">
            <v>220</v>
          </cell>
          <cell r="CD21">
            <v>220</v>
          </cell>
          <cell r="CE21">
            <v>220</v>
          </cell>
          <cell r="CF21">
            <v>220</v>
          </cell>
          <cell r="CG21">
            <v>220</v>
          </cell>
          <cell r="CH21">
            <v>220</v>
          </cell>
          <cell r="CI21">
            <v>220</v>
          </cell>
          <cell r="CJ21">
            <v>220</v>
          </cell>
          <cell r="CK21">
            <v>220</v>
          </cell>
          <cell r="CL21">
            <v>220</v>
          </cell>
          <cell r="CM21">
            <v>220</v>
          </cell>
          <cell r="CN21">
            <v>220</v>
          </cell>
          <cell r="CO21">
            <v>220</v>
          </cell>
          <cell r="CP21">
            <v>220</v>
          </cell>
          <cell r="CQ21">
            <v>220</v>
          </cell>
          <cell r="CR21">
            <v>220</v>
          </cell>
          <cell r="CS21">
            <v>220</v>
          </cell>
          <cell r="CT21">
            <v>220</v>
          </cell>
          <cell r="CU21">
            <v>220</v>
          </cell>
          <cell r="CV21">
            <v>220</v>
          </cell>
          <cell r="CW21">
            <v>220</v>
          </cell>
          <cell r="CX21">
            <v>220</v>
          </cell>
          <cell r="CY21">
            <v>220</v>
          </cell>
          <cell r="CZ21">
            <v>220</v>
          </cell>
          <cell r="DA21">
            <v>220</v>
          </cell>
          <cell r="DB21">
            <v>220</v>
          </cell>
          <cell r="DC21">
            <v>220</v>
          </cell>
          <cell r="DD21">
            <v>220</v>
          </cell>
          <cell r="DE21">
            <v>220</v>
          </cell>
          <cell r="DF21">
            <v>220</v>
          </cell>
          <cell r="DG21">
            <v>220</v>
          </cell>
          <cell r="DH21">
            <v>220</v>
          </cell>
          <cell r="DI21">
            <v>220</v>
          </cell>
          <cell r="DJ21">
            <v>220</v>
          </cell>
          <cell r="DK21">
            <v>220</v>
          </cell>
          <cell r="DL21">
            <v>220</v>
          </cell>
          <cell r="DM21">
            <v>220</v>
          </cell>
          <cell r="DN21">
            <v>220</v>
          </cell>
          <cell r="DO21">
            <v>220</v>
          </cell>
          <cell r="DP21">
            <v>220</v>
          </cell>
          <cell r="DQ21">
            <v>220</v>
          </cell>
        </row>
        <row r="22">
          <cell r="A22" t="str">
            <v>Dave Johnston 4</v>
          </cell>
          <cell r="B22">
            <v>330</v>
          </cell>
          <cell r="C22">
            <v>330</v>
          </cell>
          <cell r="D22">
            <v>330</v>
          </cell>
          <cell r="E22">
            <v>330</v>
          </cell>
          <cell r="F22">
            <v>330</v>
          </cell>
          <cell r="G22">
            <v>330</v>
          </cell>
          <cell r="H22">
            <v>330</v>
          </cell>
          <cell r="I22">
            <v>330</v>
          </cell>
          <cell r="J22">
            <v>330</v>
          </cell>
          <cell r="K22">
            <v>330</v>
          </cell>
          <cell r="L22">
            <v>330</v>
          </cell>
          <cell r="M22">
            <v>330</v>
          </cell>
          <cell r="N22">
            <v>330</v>
          </cell>
          <cell r="O22">
            <v>330</v>
          </cell>
          <cell r="P22">
            <v>330</v>
          </cell>
          <cell r="Q22">
            <v>330</v>
          </cell>
          <cell r="R22">
            <v>330</v>
          </cell>
          <cell r="S22">
            <v>330</v>
          </cell>
          <cell r="T22">
            <v>330</v>
          </cell>
          <cell r="U22">
            <v>330</v>
          </cell>
          <cell r="V22">
            <v>330</v>
          </cell>
          <cell r="W22">
            <v>330</v>
          </cell>
          <cell r="X22">
            <v>330</v>
          </cell>
          <cell r="Y22">
            <v>330</v>
          </cell>
          <cell r="Z22">
            <v>330</v>
          </cell>
          <cell r="AA22">
            <v>330</v>
          </cell>
          <cell r="AB22">
            <v>330</v>
          </cell>
          <cell r="AC22">
            <v>330</v>
          </cell>
          <cell r="AD22">
            <v>330</v>
          </cell>
          <cell r="AE22">
            <v>330</v>
          </cell>
          <cell r="AF22">
            <v>330</v>
          </cell>
          <cell r="AG22">
            <v>330</v>
          </cell>
          <cell r="AH22">
            <v>330</v>
          </cell>
          <cell r="AI22">
            <v>330</v>
          </cell>
          <cell r="AJ22">
            <v>330</v>
          </cell>
          <cell r="AK22">
            <v>330</v>
          </cell>
          <cell r="AL22">
            <v>330</v>
          </cell>
          <cell r="AM22">
            <v>330</v>
          </cell>
          <cell r="AN22">
            <v>330</v>
          </cell>
          <cell r="AO22">
            <v>330</v>
          </cell>
          <cell r="AP22">
            <v>330</v>
          </cell>
          <cell r="AQ22">
            <v>330</v>
          </cell>
          <cell r="AR22">
            <v>330</v>
          </cell>
          <cell r="AS22">
            <v>330</v>
          </cell>
          <cell r="AT22">
            <v>330</v>
          </cell>
          <cell r="AU22">
            <v>330</v>
          </cell>
          <cell r="AV22">
            <v>330</v>
          </cell>
          <cell r="AW22">
            <v>330</v>
          </cell>
          <cell r="AX22">
            <v>330</v>
          </cell>
          <cell r="AY22">
            <v>330</v>
          </cell>
          <cell r="AZ22">
            <v>330</v>
          </cell>
          <cell r="BA22">
            <v>330</v>
          </cell>
          <cell r="BB22">
            <v>330</v>
          </cell>
          <cell r="BC22">
            <v>330</v>
          </cell>
          <cell r="BD22">
            <v>330</v>
          </cell>
          <cell r="BE22">
            <v>330</v>
          </cell>
          <cell r="BF22">
            <v>330</v>
          </cell>
          <cell r="BG22">
            <v>330</v>
          </cell>
          <cell r="BH22">
            <v>330</v>
          </cell>
          <cell r="BI22">
            <v>330</v>
          </cell>
          <cell r="BJ22">
            <v>330</v>
          </cell>
          <cell r="BK22">
            <v>330</v>
          </cell>
          <cell r="BL22">
            <v>330</v>
          </cell>
          <cell r="BM22">
            <v>330</v>
          </cell>
          <cell r="BN22">
            <v>330</v>
          </cell>
          <cell r="BO22">
            <v>330</v>
          </cell>
          <cell r="BP22">
            <v>330</v>
          </cell>
          <cell r="BQ22">
            <v>330</v>
          </cell>
          <cell r="BR22">
            <v>330</v>
          </cell>
          <cell r="BS22">
            <v>330</v>
          </cell>
          <cell r="BT22">
            <v>330</v>
          </cell>
          <cell r="BU22">
            <v>330</v>
          </cell>
          <cell r="BV22">
            <v>330</v>
          </cell>
          <cell r="BW22">
            <v>330</v>
          </cell>
          <cell r="BX22">
            <v>330</v>
          </cell>
          <cell r="BY22">
            <v>330</v>
          </cell>
          <cell r="BZ22">
            <v>330</v>
          </cell>
          <cell r="CA22">
            <v>330</v>
          </cell>
          <cell r="CB22">
            <v>330</v>
          </cell>
          <cell r="CC22">
            <v>330</v>
          </cell>
          <cell r="CD22">
            <v>330</v>
          </cell>
          <cell r="CE22">
            <v>330</v>
          </cell>
          <cell r="CF22">
            <v>330</v>
          </cell>
          <cell r="CG22">
            <v>330</v>
          </cell>
          <cell r="CH22">
            <v>330</v>
          </cell>
          <cell r="CI22">
            <v>330</v>
          </cell>
          <cell r="CJ22">
            <v>330</v>
          </cell>
          <cell r="CK22">
            <v>330</v>
          </cell>
          <cell r="CL22">
            <v>330</v>
          </cell>
          <cell r="CM22">
            <v>330</v>
          </cell>
          <cell r="CN22">
            <v>330</v>
          </cell>
          <cell r="CO22">
            <v>330</v>
          </cell>
          <cell r="CP22">
            <v>330</v>
          </cell>
          <cell r="CQ22">
            <v>330</v>
          </cell>
          <cell r="CR22">
            <v>330</v>
          </cell>
          <cell r="CS22">
            <v>330</v>
          </cell>
          <cell r="CT22">
            <v>330</v>
          </cell>
          <cell r="CU22">
            <v>330</v>
          </cell>
          <cell r="CV22">
            <v>330</v>
          </cell>
          <cell r="CW22">
            <v>330</v>
          </cell>
          <cell r="CX22">
            <v>330</v>
          </cell>
          <cell r="CY22">
            <v>330</v>
          </cell>
          <cell r="CZ22">
            <v>330</v>
          </cell>
          <cell r="DA22">
            <v>330</v>
          </cell>
          <cell r="DB22">
            <v>330</v>
          </cell>
          <cell r="DC22">
            <v>330</v>
          </cell>
          <cell r="DD22">
            <v>330</v>
          </cell>
          <cell r="DE22">
            <v>330</v>
          </cell>
          <cell r="DF22">
            <v>330</v>
          </cell>
          <cell r="DG22">
            <v>330</v>
          </cell>
          <cell r="DH22">
            <v>330</v>
          </cell>
          <cell r="DI22">
            <v>330</v>
          </cell>
          <cell r="DJ22">
            <v>330</v>
          </cell>
          <cell r="DK22">
            <v>330</v>
          </cell>
          <cell r="DL22">
            <v>330</v>
          </cell>
          <cell r="DM22">
            <v>330</v>
          </cell>
          <cell r="DN22">
            <v>330</v>
          </cell>
          <cell r="DO22">
            <v>330</v>
          </cell>
          <cell r="DP22">
            <v>330</v>
          </cell>
          <cell r="DQ22">
            <v>330</v>
          </cell>
        </row>
        <row r="23">
          <cell r="A23" t="str">
            <v>Gadsby 1</v>
          </cell>
          <cell r="B23">
            <v>60</v>
          </cell>
          <cell r="C23">
            <v>60</v>
          </cell>
          <cell r="D23">
            <v>60</v>
          </cell>
          <cell r="E23">
            <v>60</v>
          </cell>
          <cell r="F23">
            <v>60</v>
          </cell>
          <cell r="G23">
            <v>60</v>
          </cell>
          <cell r="H23">
            <v>60</v>
          </cell>
          <cell r="I23">
            <v>60</v>
          </cell>
          <cell r="J23">
            <v>60</v>
          </cell>
          <cell r="K23">
            <v>60</v>
          </cell>
          <cell r="L23">
            <v>60</v>
          </cell>
          <cell r="M23">
            <v>60</v>
          </cell>
          <cell r="N23">
            <v>60</v>
          </cell>
          <cell r="O23">
            <v>60</v>
          </cell>
          <cell r="P23">
            <v>60</v>
          </cell>
          <cell r="Q23">
            <v>60</v>
          </cell>
          <cell r="R23">
            <v>60</v>
          </cell>
          <cell r="S23">
            <v>60</v>
          </cell>
          <cell r="T23">
            <v>60</v>
          </cell>
          <cell r="U23">
            <v>60</v>
          </cell>
          <cell r="V23">
            <v>60</v>
          </cell>
          <cell r="W23">
            <v>60</v>
          </cell>
          <cell r="X23">
            <v>60</v>
          </cell>
          <cell r="Y23">
            <v>60</v>
          </cell>
          <cell r="Z23">
            <v>60</v>
          </cell>
          <cell r="AA23">
            <v>60</v>
          </cell>
          <cell r="AB23">
            <v>60</v>
          </cell>
          <cell r="AC23">
            <v>60</v>
          </cell>
          <cell r="AD23">
            <v>60</v>
          </cell>
          <cell r="AE23">
            <v>60</v>
          </cell>
          <cell r="AF23">
            <v>60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S23">
            <v>60</v>
          </cell>
          <cell r="AT23">
            <v>60</v>
          </cell>
          <cell r="AU23">
            <v>60</v>
          </cell>
          <cell r="AV23">
            <v>60</v>
          </cell>
          <cell r="AW23">
            <v>60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  <cell r="BF23">
            <v>60</v>
          </cell>
          <cell r="BG23">
            <v>60</v>
          </cell>
          <cell r="BH23">
            <v>60</v>
          </cell>
          <cell r="BI23">
            <v>60</v>
          </cell>
          <cell r="BJ23">
            <v>60</v>
          </cell>
          <cell r="BK23">
            <v>60</v>
          </cell>
          <cell r="BL23">
            <v>60</v>
          </cell>
          <cell r="BM23">
            <v>60</v>
          </cell>
          <cell r="BN23">
            <v>60</v>
          </cell>
          <cell r="BO23">
            <v>60</v>
          </cell>
          <cell r="BP23">
            <v>60</v>
          </cell>
          <cell r="BQ23">
            <v>60</v>
          </cell>
          <cell r="BR23">
            <v>60</v>
          </cell>
          <cell r="BS23">
            <v>60</v>
          </cell>
          <cell r="BT23">
            <v>60</v>
          </cell>
          <cell r="BU23">
            <v>60</v>
          </cell>
          <cell r="BV23">
            <v>60</v>
          </cell>
          <cell r="BW23">
            <v>60</v>
          </cell>
          <cell r="BX23">
            <v>60</v>
          </cell>
          <cell r="BY23">
            <v>60</v>
          </cell>
          <cell r="BZ23">
            <v>60</v>
          </cell>
          <cell r="CA23">
            <v>60</v>
          </cell>
          <cell r="CB23">
            <v>60</v>
          </cell>
          <cell r="CC23">
            <v>60</v>
          </cell>
          <cell r="CD23">
            <v>60</v>
          </cell>
          <cell r="CE23">
            <v>60</v>
          </cell>
          <cell r="CF23">
            <v>60</v>
          </cell>
          <cell r="CG23">
            <v>60</v>
          </cell>
          <cell r="CH23">
            <v>60</v>
          </cell>
          <cell r="CI23">
            <v>60</v>
          </cell>
          <cell r="CJ23">
            <v>60</v>
          </cell>
          <cell r="CK23">
            <v>60</v>
          </cell>
          <cell r="CL23">
            <v>60</v>
          </cell>
          <cell r="CM23">
            <v>60</v>
          </cell>
          <cell r="CN23">
            <v>60</v>
          </cell>
          <cell r="CO23">
            <v>60</v>
          </cell>
          <cell r="CP23">
            <v>60</v>
          </cell>
          <cell r="CQ23">
            <v>60</v>
          </cell>
          <cell r="CR23">
            <v>60</v>
          </cell>
          <cell r="CS23">
            <v>60</v>
          </cell>
          <cell r="CT23">
            <v>60</v>
          </cell>
          <cell r="CU23">
            <v>60</v>
          </cell>
          <cell r="CV23">
            <v>60</v>
          </cell>
          <cell r="CW23">
            <v>60</v>
          </cell>
          <cell r="CX23">
            <v>60</v>
          </cell>
          <cell r="CY23">
            <v>60</v>
          </cell>
          <cell r="CZ23">
            <v>60</v>
          </cell>
          <cell r="DA23">
            <v>60</v>
          </cell>
          <cell r="DB23">
            <v>60</v>
          </cell>
          <cell r="DC23">
            <v>60</v>
          </cell>
          <cell r="DD23">
            <v>60</v>
          </cell>
          <cell r="DE23">
            <v>60</v>
          </cell>
          <cell r="DF23">
            <v>60</v>
          </cell>
          <cell r="DG23">
            <v>60</v>
          </cell>
          <cell r="DH23">
            <v>60</v>
          </cell>
          <cell r="DI23">
            <v>60</v>
          </cell>
          <cell r="DJ23">
            <v>60</v>
          </cell>
          <cell r="DK23">
            <v>60</v>
          </cell>
          <cell r="DL23">
            <v>60</v>
          </cell>
          <cell r="DM23">
            <v>60</v>
          </cell>
          <cell r="DN23">
            <v>60</v>
          </cell>
          <cell r="DO23">
            <v>60</v>
          </cell>
          <cell r="DP23">
            <v>60</v>
          </cell>
          <cell r="DQ23">
            <v>60</v>
          </cell>
        </row>
        <row r="24">
          <cell r="A24" t="str">
            <v>Gadsby 2</v>
          </cell>
          <cell r="B24">
            <v>75</v>
          </cell>
          <cell r="C24">
            <v>75</v>
          </cell>
          <cell r="D24">
            <v>75</v>
          </cell>
          <cell r="E24">
            <v>75</v>
          </cell>
          <cell r="F24">
            <v>75</v>
          </cell>
          <cell r="G24">
            <v>75</v>
          </cell>
          <cell r="H24">
            <v>75</v>
          </cell>
          <cell r="I24">
            <v>75</v>
          </cell>
          <cell r="J24">
            <v>75</v>
          </cell>
          <cell r="K24">
            <v>75</v>
          </cell>
          <cell r="L24">
            <v>75</v>
          </cell>
          <cell r="M24">
            <v>75</v>
          </cell>
          <cell r="N24">
            <v>75</v>
          </cell>
          <cell r="O24">
            <v>75</v>
          </cell>
          <cell r="P24">
            <v>75</v>
          </cell>
          <cell r="Q24">
            <v>75</v>
          </cell>
          <cell r="R24">
            <v>75</v>
          </cell>
          <cell r="S24">
            <v>75</v>
          </cell>
          <cell r="T24">
            <v>75</v>
          </cell>
          <cell r="U24">
            <v>75</v>
          </cell>
          <cell r="V24">
            <v>75</v>
          </cell>
          <cell r="W24">
            <v>75</v>
          </cell>
          <cell r="X24">
            <v>75</v>
          </cell>
          <cell r="Y24">
            <v>75</v>
          </cell>
          <cell r="Z24">
            <v>75</v>
          </cell>
          <cell r="AA24">
            <v>75</v>
          </cell>
          <cell r="AB24">
            <v>75</v>
          </cell>
          <cell r="AC24">
            <v>75</v>
          </cell>
          <cell r="AD24">
            <v>75</v>
          </cell>
          <cell r="AE24">
            <v>75</v>
          </cell>
          <cell r="AF24">
            <v>75</v>
          </cell>
          <cell r="AG24">
            <v>75</v>
          </cell>
          <cell r="AH24">
            <v>75</v>
          </cell>
          <cell r="AI24">
            <v>75</v>
          </cell>
          <cell r="AJ24">
            <v>75</v>
          </cell>
          <cell r="AK24">
            <v>75</v>
          </cell>
          <cell r="AL24">
            <v>75</v>
          </cell>
          <cell r="AM24">
            <v>75</v>
          </cell>
          <cell r="AN24">
            <v>75</v>
          </cell>
          <cell r="AO24">
            <v>75</v>
          </cell>
          <cell r="AP24">
            <v>75</v>
          </cell>
          <cell r="AQ24">
            <v>75</v>
          </cell>
          <cell r="AR24">
            <v>75</v>
          </cell>
          <cell r="AS24">
            <v>75</v>
          </cell>
          <cell r="AT24">
            <v>75</v>
          </cell>
          <cell r="AU24">
            <v>75</v>
          </cell>
          <cell r="AV24">
            <v>75</v>
          </cell>
          <cell r="AW24">
            <v>75</v>
          </cell>
          <cell r="AX24">
            <v>75</v>
          </cell>
          <cell r="AY24">
            <v>75</v>
          </cell>
          <cell r="AZ24">
            <v>75</v>
          </cell>
          <cell r="BA24">
            <v>75</v>
          </cell>
          <cell r="BB24">
            <v>75</v>
          </cell>
          <cell r="BC24">
            <v>75</v>
          </cell>
          <cell r="BD24">
            <v>75</v>
          </cell>
          <cell r="BE24">
            <v>75</v>
          </cell>
          <cell r="BF24">
            <v>75</v>
          </cell>
          <cell r="BG24">
            <v>75</v>
          </cell>
          <cell r="BH24">
            <v>75</v>
          </cell>
          <cell r="BI24">
            <v>75</v>
          </cell>
          <cell r="BJ24">
            <v>75</v>
          </cell>
          <cell r="BK24">
            <v>75</v>
          </cell>
          <cell r="BL24">
            <v>75</v>
          </cell>
          <cell r="BM24">
            <v>75</v>
          </cell>
          <cell r="BN24">
            <v>75</v>
          </cell>
          <cell r="BO24">
            <v>75</v>
          </cell>
          <cell r="BP24">
            <v>75</v>
          </cell>
          <cell r="BQ24">
            <v>75</v>
          </cell>
          <cell r="BR24">
            <v>75</v>
          </cell>
          <cell r="BS24">
            <v>75</v>
          </cell>
          <cell r="BT24">
            <v>75</v>
          </cell>
          <cell r="BU24">
            <v>75</v>
          </cell>
          <cell r="BV24">
            <v>75</v>
          </cell>
          <cell r="BW24">
            <v>75</v>
          </cell>
          <cell r="BX24">
            <v>75</v>
          </cell>
          <cell r="BY24">
            <v>75</v>
          </cell>
          <cell r="BZ24">
            <v>75</v>
          </cell>
          <cell r="CA24">
            <v>75</v>
          </cell>
          <cell r="CB24">
            <v>75</v>
          </cell>
          <cell r="CC24">
            <v>75</v>
          </cell>
          <cell r="CD24">
            <v>75</v>
          </cell>
          <cell r="CE24">
            <v>75</v>
          </cell>
          <cell r="CF24">
            <v>75</v>
          </cell>
          <cell r="CG24">
            <v>75</v>
          </cell>
          <cell r="CH24">
            <v>75</v>
          </cell>
          <cell r="CI24">
            <v>75</v>
          </cell>
          <cell r="CJ24">
            <v>75</v>
          </cell>
          <cell r="CK24">
            <v>75</v>
          </cell>
          <cell r="CL24">
            <v>75</v>
          </cell>
          <cell r="CM24">
            <v>75</v>
          </cell>
          <cell r="CN24">
            <v>75</v>
          </cell>
          <cell r="CO24">
            <v>75</v>
          </cell>
          <cell r="CP24">
            <v>75</v>
          </cell>
          <cell r="CQ24">
            <v>75</v>
          </cell>
          <cell r="CR24">
            <v>75</v>
          </cell>
          <cell r="CS24">
            <v>75</v>
          </cell>
          <cell r="CT24">
            <v>75</v>
          </cell>
          <cell r="CU24">
            <v>75</v>
          </cell>
          <cell r="CV24">
            <v>75</v>
          </cell>
          <cell r="CW24">
            <v>75</v>
          </cell>
          <cell r="CX24">
            <v>75</v>
          </cell>
          <cell r="CY24">
            <v>75</v>
          </cell>
          <cell r="CZ24">
            <v>75</v>
          </cell>
          <cell r="DA24">
            <v>75</v>
          </cell>
          <cell r="DB24">
            <v>75</v>
          </cell>
          <cell r="DC24">
            <v>75</v>
          </cell>
          <cell r="DD24">
            <v>75</v>
          </cell>
          <cell r="DE24">
            <v>75</v>
          </cell>
          <cell r="DF24">
            <v>75</v>
          </cell>
          <cell r="DG24">
            <v>75</v>
          </cell>
          <cell r="DH24">
            <v>75</v>
          </cell>
          <cell r="DI24">
            <v>75</v>
          </cell>
          <cell r="DJ24">
            <v>75</v>
          </cell>
          <cell r="DK24">
            <v>75</v>
          </cell>
          <cell r="DL24">
            <v>75</v>
          </cell>
          <cell r="DM24">
            <v>75</v>
          </cell>
          <cell r="DN24">
            <v>75</v>
          </cell>
          <cell r="DO24">
            <v>75</v>
          </cell>
          <cell r="DP24">
            <v>75</v>
          </cell>
          <cell r="DQ24">
            <v>75</v>
          </cell>
        </row>
        <row r="25">
          <cell r="A25" t="str">
            <v>Gadsby 3</v>
          </cell>
          <cell r="B25">
            <v>100</v>
          </cell>
          <cell r="C25">
            <v>100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>
            <v>100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>
            <v>100</v>
          </cell>
          <cell r="T25">
            <v>100</v>
          </cell>
          <cell r="U25">
            <v>100</v>
          </cell>
          <cell r="V25">
            <v>100</v>
          </cell>
          <cell r="W25">
            <v>100</v>
          </cell>
          <cell r="X25">
            <v>100</v>
          </cell>
          <cell r="Y25">
            <v>100</v>
          </cell>
          <cell r="Z25">
            <v>100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>
            <v>100</v>
          </cell>
          <cell r="AF25">
            <v>100</v>
          </cell>
          <cell r="AG25">
            <v>100</v>
          </cell>
          <cell r="AH25">
            <v>100</v>
          </cell>
          <cell r="AI25">
            <v>100</v>
          </cell>
          <cell r="AJ25">
            <v>100</v>
          </cell>
          <cell r="AK25">
            <v>100</v>
          </cell>
          <cell r="AL25">
            <v>100</v>
          </cell>
          <cell r="AM25">
            <v>100</v>
          </cell>
          <cell r="AN25">
            <v>100</v>
          </cell>
          <cell r="AO25">
            <v>100</v>
          </cell>
          <cell r="AP25">
            <v>100</v>
          </cell>
          <cell r="AQ25">
            <v>100</v>
          </cell>
          <cell r="AR25">
            <v>100</v>
          </cell>
          <cell r="AS25">
            <v>100</v>
          </cell>
          <cell r="AT25">
            <v>100</v>
          </cell>
          <cell r="AU25">
            <v>100</v>
          </cell>
          <cell r="AV25">
            <v>100</v>
          </cell>
          <cell r="AW25">
            <v>100</v>
          </cell>
          <cell r="AX25">
            <v>100</v>
          </cell>
          <cell r="AY25">
            <v>100</v>
          </cell>
          <cell r="AZ25">
            <v>100</v>
          </cell>
          <cell r="BA25">
            <v>100</v>
          </cell>
          <cell r="BB25">
            <v>100</v>
          </cell>
          <cell r="BC25">
            <v>100</v>
          </cell>
          <cell r="BD25">
            <v>100</v>
          </cell>
          <cell r="BE25">
            <v>100</v>
          </cell>
          <cell r="BF25">
            <v>100</v>
          </cell>
          <cell r="BG25">
            <v>100</v>
          </cell>
          <cell r="BH25">
            <v>100</v>
          </cell>
          <cell r="BI25">
            <v>100</v>
          </cell>
          <cell r="BJ25">
            <v>100</v>
          </cell>
          <cell r="BK25">
            <v>100</v>
          </cell>
          <cell r="BL25">
            <v>100</v>
          </cell>
          <cell r="BM25">
            <v>100</v>
          </cell>
          <cell r="BN25">
            <v>100</v>
          </cell>
          <cell r="BO25">
            <v>100</v>
          </cell>
          <cell r="BP25">
            <v>100</v>
          </cell>
          <cell r="BQ25">
            <v>100</v>
          </cell>
          <cell r="BR25">
            <v>100</v>
          </cell>
          <cell r="BS25">
            <v>100</v>
          </cell>
          <cell r="BT25">
            <v>100</v>
          </cell>
          <cell r="BU25">
            <v>100</v>
          </cell>
          <cell r="BV25">
            <v>100</v>
          </cell>
          <cell r="BW25">
            <v>100</v>
          </cell>
          <cell r="BX25">
            <v>100</v>
          </cell>
          <cell r="BY25">
            <v>100</v>
          </cell>
          <cell r="BZ25">
            <v>100</v>
          </cell>
          <cell r="CA25">
            <v>100</v>
          </cell>
          <cell r="CB25">
            <v>100</v>
          </cell>
          <cell r="CC25">
            <v>100</v>
          </cell>
          <cell r="CD25">
            <v>100</v>
          </cell>
          <cell r="CE25">
            <v>100</v>
          </cell>
          <cell r="CF25">
            <v>100</v>
          </cell>
          <cell r="CG25">
            <v>100</v>
          </cell>
          <cell r="CH25">
            <v>100</v>
          </cell>
          <cell r="CI25">
            <v>100</v>
          </cell>
          <cell r="CJ25">
            <v>100</v>
          </cell>
          <cell r="CK25">
            <v>100</v>
          </cell>
          <cell r="CL25">
            <v>100</v>
          </cell>
          <cell r="CM25">
            <v>100</v>
          </cell>
          <cell r="CN25">
            <v>100</v>
          </cell>
          <cell r="CO25">
            <v>100</v>
          </cell>
          <cell r="CP25">
            <v>100</v>
          </cell>
          <cell r="CQ25">
            <v>100</v>
          </cell>
          <cell r="CR25">
            <v>100</v>
          </cell>
          <cell r="CS25">
            <v>100</v>
          </cell>
          <cell r="CT25">
            <v>100</v>
          </cell>
          <cell r="CU25">
            <v>100</v>
          </cell>
          <cell r="CV25">
            <v>100</v>
          </cell>
          <cell r="CW25">
            <v>100</v>
          </cell>
          <cell r="CX25">
            <v>100</v>
          </cell>
          <cell r="CY25">
            <v>100</v>
          </cell>
          <cell r="CZ25">
            <v>100</v>
          </cell>
          <cell r="DA25">
            <v>100</v>
          </cell>
          <cell r="DB25">
            <v>100</v>
          </cell>
          <cell r="DC25">
            <v>100</v>
          </cell>
          <cell r="DD25">
            <v>100</v>
          </cell>
          <cell r="DE25">
            <v>100</v>
          </cell>
          <cell r="DF25">
            <v>100</v>
          </cell>
          <cell r="DG25">
            <v>100</v>
          </cell>
          <cell r="DH25">
            <v>100</v>
          </cell>
          <cell r="DI25">
            <v>100</v>
          </cell>
          <cell r="DJ25">
            <v>100</v>
          </cell>
          <cell r="DK25">
            <v>100</v>
          </cell>
          <cell r="DL25">
            <v>100</v>
          </cell>
          <cell r="DM25">
            <v>100</v>
          </cell>
          <cell r="DN25">
            <v>100</v>
          </cell>
          <cell r="DO25">
            <v>100</v>
          </cell>
          <cell r="DP25">
            <v>100</v>
          </cell>
          <cell r="DQ25">
            <v>100</v>
          </cell>
        </row>
        <row r="26">
          <cell r="A26" t="str">
            <v>Gadsby 4</v>
          </cell>
          <cell r="B26">
            <v>40.700000000000003</v>
          </cell>
          <cell r="C26">
            <v>40.5</v>
          </cell>
          <cell r="D26">
            <v>40.1</v>
          </cell>
          <cell r="E26">
            <v>39.799999999999997</v>
          </cell>
          <cell r="F26">
            <v>39.4</v>
          </cell>
          <cell r="G26">
            <v>39</v>
          </cell>
          <cell r="H26">
            <v>38.6</v>
          </cell>
          <cell r="I26">
            <v>38.700000000000003</v>
          </cell>
          <cell r="J26">
            <v>39.1</v>
          </cell>
          <cell r="K26">
            <v>39.6</v>
          </cell>
          <cell r="L26">
            <v>40.200000000000003</v>
          </cell>
          <cell r="M26">
            <v>40.700000000000003</v>
          </cell>
          <cell r="N26">
            <v>40.700000000000003</v>
          </cell>
          <cell r="O26">
            <v>40.5</v>
          </cell>
          <cell r="P26">
            <v>40.1</v>
          </cell>
          <cell r="Q26">
            <v>39.799999999999997</v>
          </cell>
          <cell r="R26">
            <v>39.4</v>
          </cell>
          <cell r="S26">
            <v>39</v>
          </cell>
          <cell r="T26">
            <v>38.6</v>
          </cell>
          <cell r="U26">
            <v>38.700000000000003</v>
          </cell>
          <cell r="V26">
            <v>39.1</v>
          </cell>
          <cell r="W26">
            <v>39.6</v>
          </cell>
          <cell r="X26">
            <v>40.200000000000003</v>
          </cell>
          <cell r="Y26">
            <v>40.700000000000003</v>
          </cell>
          <cell r="Z26">
            <v>40.700000000000003</v>
          </cell>
          <cell r="AA26">
            <v>40.5</v>
          </cell>
          <cell r="AB26">
            <v>40.1</v>
          </cell>
          <cell r="AC26">
            <v>39.799999999999997</v>
          </cell>
          <cell r="AD26">
            <v>39.4</v>
          </cell>
          <cell r="AE26">
            <v>39</v>
          </cell>
          <cell r="AF26">
            <v>38.6</v>
          </cell>
          <cell r="AG26">
            <v>38.700000000000003</v>
          </cell>
          <cell r="AH26">
            <v>39.1</v>
          </cell>
          <cell r="AI26">
            <v>39.6</v>
          </cell>
          <cell r="AJ26">
            <v>40.200000000000003</v>
          </cell>
          <cell r="AK26">
            <v>40.700000000000003</v>
          </cell>
          <cell r="AL26">
            <v>40.700000000000003</v>
          </cell>
          <cell r="AM26">
            <v>40.5</v>
          </cell>
          <cell r="AN26">
            <v>40.1</v>
          </cell>
          <cell r="AO26">
            <v>39.799999999999997</v>
          </cell>
          <cell r="AP26">
            <v>39.4</v>
          </cell>
          <cell r="AQ26">
            <v>39</v>
          </cell>
          <cell r="AR26">
            <v>38.6</v>
          </cell>
          <cell r="AS26">
            <v>38.700000000000003</v>
          </cell>
          <cell r="AT26">
            <v>39.1</v>
          </cell>
          <cell r="AU26">
            <v>39.6</v>
          </cell>
          <cell r="AV26">
            <v>40.200000000000003</v>
          </cell>
          <cell r="AW26">
            <v>40.700000000000003</v>
          </cell>
          <cell r="AX26">
            <v>40.700000000000003</v>
          </cell>
          <cell r="AY26">
            <v>40.5</v>
          </cell>
          <cell r="AZ26">
            <v>40.1</v>
          </cell>
          <cell r="BA26">
            <v>39.799999999999997</v>
          </cell>
          <cell r="BB26">
            <v>39.4</v>
          </cell>
          <cell r="BC26">
            <v>39</v>
          </cell>
          <cell r="BD26">
            <v>38.6</v>
          </cell>
          <cell r="BE26">
            <v>38.700000000000003</v>
          </cell>
          <cell r="BF26">
            <v>39.1</v>
          </cell>
          <cell r="BG26">
            <v>39.6</v>
          </cell>
          <cell r="BH26">
            <v>40.200000000000003</v>
          </cell>
          <cell r="BI26">
            <v>40.700000000000003</v>
          </cell>
          <cell r="BJ26">
            <v>40.700000000000003</v>
          </cell>
          <cell r="BK26">
            <v>40.5</v>
          </cell>
          <cell r="BL26">
            <v>40.1</v>
          </cell>
          <cell r="BM26">
            <v>39.799999999999997</v>
          </cell>
          <cell r="BN26">
            <v>39.4</v>
          </cell>
          <cell r="BO26">
            <v>39</v>
          </cell>
          <cell r="BP26">
            <v>38.6</v>
          </cell>
          <cell r="BQ26">
            <v>38.700000000000003</v>
          </cell>
          <cell r="BR26">
            <v>39.1</v>
          </cell>
          <cell r="BS26">
            <v>39.6</v>
          </cell>
          <cell r="BT26">
            <v>40.200000000000003</v>
          </cell>
          <cell r="BU26">
            <v>40.700000000000003</v>
          </cell>
          <cell r="BV26">
            <v>40.700000000000003</v>
          </cell>
          <cell r="BW26">
            <v>40.5</v>
          </cell>
          <cell r="BX26">
            <v>40.1</v>
          </cell>
          <cell r="BY26">
            <v>39.799999999999997</v>
          </cell>
          <cell r="BZ26">
            <v>39.4</v>
          </cell>
          <cell r="CA26">
            <v>39</v>
          </cell>
          <cell r="CB26">
            <v>38.6</v>
          </cell>
          <cell r="CC26">
            <v>38.700000000000003</v>
          </cell>
          <cell r="CD26">
            <v>39.1</v>
          </cell>
          <cell r="CE26">
            <v>39.6</v>
          </cell>
          <cell r="CF26">
            <v>40.200000000000003</v>
          </cell>
          <cell r="CG26">
            <v>40.700000000000003</v>
          </cell>
          <cell r="CH26">
            <v>40.700000000000003</v>
          </cell>
          <cell r="CI26">
            <v>40.5</v>
          </cell>
          <cell r="CJ26">
            <v>40.1</v>
          </cell>
          <cell r="CK26">
            <v>39.799999999999997</v>
          </cell>
          <cell r="CL26">
            <v>39.4</v>
          </cell>
          <cell r="CM26">
            <v>39</v>
          </cell>
          <cell r="CN26">
            <v>38.6</v>
          </cell>
          <cell r="CO26">
            <v>38.700000000000003</v>
          </cell>
          <cell r="CP26">
            <v>39.1</v>
          </cell>
          <cell r="CQ26">
            <v>39.6</v>
          </cell>
          <cell r="CR26">
            <v>40.200000000000003</v>
          </cell>
          <cell r="CS26">
            <v>40.700000000000003</v>
          </cell>
          <cell r="CT26">
            <v>40.700000000000003</v>
          </cell>
          <cell r="CU26">
            <v>40.5</v>
          </cell>
          <cell r="CV26">
            <v>40.1</v>
          </cell>
          <cell r="CW26">
            <v>39.799999999999997</v>
          </cell>
          <cell r="CX26">
            <v>39.4</v>
          </cell>
          <cell r="CY26">
            <v>39</v>
          </cell>
          <cell r="CZ26">
            <v>38.6</v>
          </cell>
          <cell r="DA26">
            <v>38.700000000000003</v>
          </cell>
          <cell r="DB26">
            <v>39.1</v>
          </cell>
          <cell r="DC26">
            <v>39.6</v>
          </cell>
          <cell r="DD26">
            <v>40.200000000000003</v>
          </cell>
          <cell r="DE26">
            <v>40.700000000000003</v>
          </cell>
          <cell r="DF26">
            <v>40.700000000000003</v>
          </cell>
          <cell r="DG26">
            <v>40.5</v>
          </cell>
          <cell r="DH26">
            <v>40.1</v>
          </cell>
          <cell r="DI26">
            <v>39.799999999999997</v>
          </cell>
          <cell r="DJ26">
            <v>39.4</v>
          </cell>
          <cell r="DK26">
            <v>39</v>
          </cell>
          <cell r="DL26">
            <v>38.6</v>
          </cell>
          <cell r="DM26">
            <v>38.700000000000003</v>
          </cell>
          <cell r="DN26">
            <v>39.1</v>
          </cell>
          <cell r="DO26">
            <v>39.6</v>
          </cell>
          <cell r="DP26">
            <v>40.200000000000003</v>
          </cell>
          <cell r="DQ26">
            <v>40.700000000000003</v>
          </cell>
        </row>
        <row r="27">
          <cell r="A27" t="str">
            <v>Gadsby 5</v>
          </cell>
          <cell r="B27">
            <v>40.700000000000003</v>
          </cell>
          <cell r="C27">
            <v>40.5</v>
          </cell>
          <cell r="D27">
            <v>40.1</v>
          </cell>
          <cell r="E27">
            <v>39.799999999999997</v>
          </cell>
          <cell r="F27">
            <v>39.4</v>
          </cell>
          <cell r="G27">
            <v>39</v>
          </cell>
          <cell r="H27">
            <v>38.6</v>
          </cell>
          <cell r="I27">
            <v>38.700000000000003</v>
          </cell>
          <cell r="J27">
            <v>39.1</v>
          </cell>
          <cell r="K27">
            <v>39.6</v>
          </cell>
          <cell r="L27">
            <v>40.200000000000003</v>
          </cell>
          <cell r="M27">
            <v>40.700000000000003</v>
          </cell>
          <cell r="N27">
            <v>40.700000000000003</v>
          </cell>
          <cell r="O27">
            <v>40.5</v>
          </cell>
          <cell r="P27">
            <v>40.1</v>
          </cell>
          <cell r="Q27">
            <v>39.799999999999997</v>
          </cell>
          <cell r="R27">
            <v>39.4</v>
          </cell>
          <cell r="S27">
            <v>39</v>
          </cell>
          <cell r="T27">
            <v>38.6</v>
          </cell>
          <cell r="U27">
            <v>38.700000000000003</v>
          </cell>
          <cell r="V27">
            <v>39.1</v>
          </cell>
          <cell r="W27">
            <v>39.6</v>
          </cell>
          <cell r="X27">
            <v>40.200000000000003</v>
          </cell>
          <cell r="Y27">
            <v>40.700000000000003</v>
          </cell>
          <cell r="Z27">
            <v>40.700000000000003</v>
          </cell>
          <cell r="AA27">
            <v>40.5</v>
          </cell>
          <cell r="AB27">
            <v>40.1</v>
          </cell>
          <cell r="AC27">
            <v>39.799999999999997</v>
          </cell>
          <cell r="AD27">
            <v>39.4</v>
          </cell>
          <cell r="AE27">
            <v>39</v>
          </cell>
          <cell r="AF27">
            <v>38.6</v>
          </cell>
          <cell r="AG27">
            <v>38.700000000000003</v>
          </cell>
          <cell r="AH27">
            <v>39.1</v>
          </cell>
          <cell r="AI27">
            <v>39.6</v>
          </cell>
          <cell r="AJ27">
            <v>40.200000000000003</v>
          </cell>
          <cell r="AK27">
            <v>40.700000000000003</v>
          </cell>
          <cell r="AL27">
            <v>40.700000000000003</v>
          </cell>
          <cell r="AM27">
            <v>40.5</v>
          </cell>
          <cell r="AN27">
            <v>40.1</v>
          </cell>
          <cell r="AO27">
            <v>39.799999999999997</v>
          </cell>
          <cell r="AP27">
            <v>39.4</v>
          </cell>
          <cell r="AQ27">
            <v>39</v>
          </cell>
          <cell r="AR27">
            <v>38.6</v>
          </cell>
          <cell r="AS27">
            <v>38.700000000000003</v>
          </cell>
          <cell r="AT27">
            <v>39.1</v>
          </cell>
          <cell r="AU27">
            <v>39.6</v>
          </cell>
          <cell r="AV27">
            <v>40.200000000000003</v>
          </cell>
          <cell r="AW27">
            <v>40.700000000000003</v>
          </cell>
          <cell r="AX27">
            <v>40.700000000000003</v>
          </cell>
          <cell r="AY27">
            <v>40.5</v>
          </cell>
          <cell r="AZ27">
            <v>40.1</v>
          </cell>
          <cell r="BA27">
            <v>39.799999999999997</v>
          </cell>
          <cell r="BB27">
            <v>39.4</v>
          </cell>
          <cell r="BC27">
            <v>39</v>
          </cell>
          <cell r="BD27">
            <v>38.6</v>
          </cell>
          <cell r="BE27">
            <v>38.700000000000003</v>
          </cell>
          <cell r="BF27">
            <v>39.1</v>
          </cell>
          <cell r="BG27">
            <v>39.6</v>
          </cell>
          <cell r="BH27">
            <v>40.200000000000003</v>
          </cell>
          <cell r="BI27">
            <v>40.700000000000003</v>
          </cell>
          <cell r="BJ27">
            <v>40.700000000000003</v>
          </cell>
          <cell r="BK27">
            <v>40.5</v>
          </cell>
          <cell r="BL27">
            <v>40.1</v>
          </cell>
          <cell r="BM27">
            <v>39.799999999999997</v>
          </cell>
          <cell r="BN27">
            <v>39.4</v>
          </cell>
          <cell r="BO27">
            <v>39</v>
          </cell>
          <cell r="BP27">
            <v>38.6</v>
          </cell>
          <cell r="BQ27">
            <v>38.700000000000003</v>
          </cell>
          <cell r="BR27">
            <v>39.1</v>
          </cell>
          <cell r="BS27">
            <v>39.6</v>
          </cell>
          <cell r="BT27">
            <v>40.200000000000003</v>
          </cell>
          <cell r="BU27">
            <v>40.700000000000003</v>
          </cell>
          <cell r="BV27">
            <v>40.700000000000003</v>
          </cell>
          <cell r="BW27">
            <v>40.5</v>
          </cell>
          <cell r="BX27">
            <v>40.1</v>
          </cell>
          <cell r="BY27">
            <v>39.799999999999997</v>
          </cell>
          <cell r="BZ27">
            <v>39.4</v>
          </cell>
          <cell r="CA27">
            <v>39</v>
          </cell>
          <cell r="CB27">
            <v>38.6</v>
          </cell>
          <cell r="CC27">
            <v>38.700000000000003</v>
          </cell>
          <cell r="CD27">
            <v>39.1</v>
          </cell>
          <cell r="CE27">
            <v>39.6</v>
          </cell>
          <cell r="CF27">
            <v>40.200000000000003</v>
          </cell>
          <cell r="CG27">
            <v>40.700000000000003</v>
          </cell>
          <cell r="CH27">
            <v>40.700000000000003</v>
          </cell>
          <cell r="CI27">
            <v>40.5</v>
          </cell>
          <cell r="CJ27">
            <v>40.1</v>
          </cell>
          <cell r="CK27">
            <v>39.799999999999997</v>
          </cell>
          <cell r="CL27">
            <v>39.4</v>
          </cell>
          <cell r="CM27">
            <v>39</v>
          </cell>
          <cell r="CN27">
            <v>38.6</v>
          </cell>
          <cell r="CO27">
            <v>38.700000000000003</v>
          </cell>
          <cell r="CP27">
            <v>39.1</v>
          </cell>
          <cell r="CQ27">
            <v>39.6</v>
          </cell>
          <cell r="CR27">
            <v>40.200000000000003</v>
          </cell>
          <cell r="CS27">
            <v>40.700000000000003</v>
          </cell>
          <cell r="CT27">
            <v>40.700000000000003</v>
          </cell>
          <cell r="CU27">
            <v>40.5</v>
          </cell>
          <cell r="CV27">
            <v>40.1</v>
          </cell>
          <cell r="CW27">
            <v>39.799999999999997</v>
          </cell>
          <cell r="CX27">
            <v>39.4</v>
          </cell>
          <cell r="CY27">
            <v>39</v>
          </cell>
          <cell r="CZ27">
            <v>38.6</v>
          </cell>
          <cell r="DA27">
            <v>38.700000000000003</v>
          </cell>
          <cell r="DB27">
            <v>39.1</v>
          </cell>
          <cell r="DC27">
            <v>39.6</v>
          </cell>
          <cell r="DD27">
            <v>40.200000000000003</v>
          </cell>
          <cell r="DE27">
            <v>40.700000000000003</v>
          </cell>
          <cell r="DF27">
            <v>40.700000000000003</v>
          </cell>
          <cell r="DG27">
            <v>40.5</v>
          </cell>
          <cell r="DH27">
            <v>40.1</v>
          </cell>
          <cell r="DI27">
            <v>39.799999999999997</v>
          </cell>
          <cell r="DJ27">
            <v>39.4</v>
          </cell>
          <cell r="DK27">
            <v>39</v>
          </cell>
          <cell r="DL27">
            <v>38.6</v>
          </cell>
          <cell r="DM27">
            <v>38.700000000000003</v>
          </cell>
          <cell r="DN27">
            <v>39.1</v>
          </cell>
          <cell r="DO27">
            <v>39.6</v>
          </cell>
          <cell r="DP27">
            <v>40.200000000000003</v>
          </cell>
          <cell r="DQ27">
            <v>40.700000000000003</v>
          </cell>
        </row>
        <row r="28">
          <cell r="A28" t="str">
            <v>Gadsby 6</v>
          </cell>
          <cell r="B28">
            <v>40.700000000000003</v>
          </cell>
          <cell r="C28">
            <v>40.5</v>
          </cell>
          <cell r="D28">
            <v>40.1</v>
          </cell>
          <cell r="E28">
            <v>39.799999999999997</v>
          </cell>
          <cell r="F28">
            <v>39.4</v>
          </cell>
          <cell r="G28">
            <v>39</v>
          </cell>
          <cell r="H28">
            <v>38.6</v>
          </cell>
          <cell r="I28">
            <v>38.700000000000003</v>
          </cell>
          <cell r="J28">
            <v>39.1</v>
          </cell>
          <cell r="K28">
            <v>39.6</v>
          </cell>
          <cell r="L28">
            <v>40.200000000000003</v>
          </cell>
          <cell r="M28">
            <v>40.700000000000003</v>
          </cell>
          <cell r="N28">
            <v>40.700000000000003</v>
          </cell>
          <cell r="O28">
            <v>40.5</v>
          </cell>
          <cell r="P28">
            <v>40.1</v>
          </cell>
          <cell r="Q28">
            <v>39.799999999999997</v>
          </cell>
          <cell r="R28">
            <v>39.4</v>
          </cell>
          <cell r="S28">
            <v>39</v>
          </cell>
          <cell r="T28">
            <v>38.6</v>
          </cell>
          <cell r="U28">
            <v>38.700000000000003</v>
          </cell>
          <cell r="V28">
            <v>39.1</v>
          </cell>
          <cell r="W28">
            <v>39.6</v>
          </cell>
          <cell r="X28">
            <v>40.200000000000003</v>
          </cell>
          <cell r="Y28">
            <v>40.700000000000003</v>
          </cell>
          <cell r="Z28">
            <v>40.700000000000003</v>
          </cell>
          <cell r="AA28">
            <v>40.5</v>
          </cell>
          <cell r="AB28">
            <v>40.1</v>
          </cell>
          <cell r="AC28">
            <v>39.799999999999997</v>
          </cell>
          <cell r="AD28">
            <v>39.4</v>
          </cell>
          <cell r="AE28">
            <v>39</v>
          </cell>
          <cell r="AF28">
            <v>38.6</v>
          </cell>
          <cell r="AG28">
            <v>38.700000000000003</v>
          </cell>
          <cell r="AH28">
            <v>39.1</v>
          </cell>
          <cell r="AI28">
            <v>39.6</v>
          </cell>
          <cell r="AJ28">
            <v>40.200000000000003</v>
          </cell>
          <cell r="AK28">
            <v>40.700000000000003</v>
          </cell>
          <cell r="AL28">
            <v>40.700000000000003</v>
          </cell>
          <cell r="AM28">
            <v>40.5</v>
          </cell>
          <cell r="AN28">
            <v>40.1</v>
          </cell>
          <cell r="AO28">
            <v>39.799999999999997</v>
          </cell>
          <cell r="AP28">
            <v>39.4</v>
          </cell>
          <cell r="AQ28">
            <v>39</v>
          </cell>
          <cell r="AR28">
            <v>38.6</v>
          </cell>
          <cell r="AS28">
            <v>38.700000000000003</v>
          </cell>
          <cell r="AT28">
            <v>39.1</v>
          </cell>
          <cell r="AU28">
            <v>39.6</v>
          </cell>
          <cell r="AV28">
            <v>40.200000000000003</v>
          </cell>
          <cell r="AW28">
            <v>40.700000000000003</v>
          </cell>
          <cell r="AX28">
            <v>40.700000000000003</v>
          </cell>
          <cell r="AY28">
            <v>40.5</v>
          </cell>
          <cell r="AZ28">
            <v>40.1</v>
          </cell>
          <cell r="BA28">
            <v>39.799999999999997</v>
          </cell>
          <cell r="BB28">
            <v>39.4</v>
          </cell>
          <cell r="BC28">
            <v>39</v>
          </cell>
          <cell r="BD28">
            <v>38.6</v>
          </cell>
          <cell r="BE28">
            <v>38.700000000000003</v>
          </cell>
          <cell r="BF28">
            <v>39.1</v>
          </cell>
          <cell r="BG28">
            <v>39.6</v>
          </cell>
          <cell r="BH28">
            <v>40.200000000000003</v>
          </cell>
          <cell r="BI28">
            <v>40.700000000000003</v>
          </cell>
          <cell r="BJ28">
            <v>40.700000000000003</v>
          </cell>
          <cell r="BK28">
            <v>40.5</v>
          </cell>
          <cell r="BL28">
            <v>40.1</v>
          </cell>
          <cell r="BM28">
            <v>39.799999999999997</v>
          </cell>
          <cell r="BN28">
            <v>39.4</v>
          </cell>
          <cell r="BO28">
            <v>39</v>
          </cell>
          <cell r="BP28">
            <v>38.6</v>
          </cell>
          <cell r="BQ28">
            <v>38.700000000000003</v>
          </cell>
          <cell r="BR28">
            <v>39.1</v>
          </cell>
          <cell r="BS28">
            <v>39.6</v>
          </cell>
          <cell r="BT28">
            <v>40.200000000000003</v>
          </cell>
          <cell r="BU28">
            <v>40.700000000000003</v>
          </cell>
          <cell r="BV28">
            <v>40.700000000000003</v>
          </cell>
          <cell r="BW28">
            <v>40.5</v>
          </cell>
          <cell r="BX28">
            <v>40.1</v>
          </cell>
          <cell r="BY28">
            <v>39.799999999999997</v>
          </cell>
          <cell r="BZ28">
            <v>39.4</v>
          </cell>
          <cell r="CA28">
            <v>39</v>
          </cell>
          <cell r="CB28">
            <v>38.6</v>
          </cell>
          <cell r="CC28">
            <v>38.700000000000003</v>
          </cell>
          <cell r="CD28">
            <v>39.1</v>
          </cell>
          <cell r="CE28">
            <v>39.6</v>
          </cell>
          <cell r="CF28">
            <v>40.200000000000003</v>
          </cell>
          <cell r="CG28">
            <v>40.700000000000003</v>
          </cell>
          <cell r="CH28">
            <v>40.700000000000003</v>
          </cell>
          <cell r="CI28">
            <v>40.5</v>
          </cell>
          <cell r="CJ28">
            <v>40.1</v>
          </cell>
          <cell r="CK28">
            <v>39.799999999999997</v>
          </cell>
          <cell r="CL28">
            <v>39.4</v>
          </cell>
          <cell r="CM28">
            <v>39</v>
          </cell>
          <cell r="CN28">
            <v>38.6</v>
          </cell>
          <cell r="CO28">
            <v>38.700000000000003</v>
          </cell>
          <cell r="CP28">
            <v>39.1</v>
          </cell>
          <cell r="CQ28">
            <v>39.6</v>
          </cell>
          <cell r="CR28">
            <v>40.200000000000003</v>
          </cell>
          <cell r="CS28">
            <v>40.700000000000003</v>
          </cell>
          <cell r="CT28">
            <v>40.700000000000003</v>
          </cell>
          <cell r="CU28">
            <v>40.5</v>
          </cell>
          <cell r="CV28">
            <v>40.1</v>
          </cell>
          <cell r="CW28">
            <v>39.799999999999997</v>
          </cell>
          <cell r="CX28">
            <v>39.4</v>
          </cell>
          <cell r="CY28">
            <v>39</v>
          </cell>
          <cell r="CZ28">
            <v>38.6</v>
          </cell>
          <cell r="DA28">
            <v>38.700000000000003</v>
          </cell>
          <cell r="DB28">
            <v>39.1</v>
          </cell>
          <cell r="DC28">
            <v>39.6</v>
          </cell>
          <cell r="DD28">
            <v>40.200000000000003</v>
          </cell>
          <cell r="DE28">
            <v>40.700000000000003</v>
          </cell>
          <cell r="DF28">
            <v>40.700000000000003</v>
          </cell>
          <cell r="DG28">
            <v>40.5</v>
          </cell>
          <cell r="DH28">
            <v>40.1</v>
          </cell>
          <cell r="DI28">
            <v>39.799999999999997</v>
          </cell>
          <cell r="DJ28">
            <v>39.4</v>
          </cell>
          <cell r="DK28">
            <v>39</v>
          </cell>
          <cell r="DL28">
            <v>38.6</v>
          </cell>
          <cell r="DM28">
            <v>38.700000000000003</v>
          </cell>
          <cell r="DN28">
            <v>39.1</v>
          </cell>
          <cell r="DO28">
            <v>39.6</v>
          </cell>
          <cell r="DP28">
            <v>40.200000000000003</v>
          </cell>
          <cell r="DQ28">
            <v>40.700000000000003</v>
          </cell>
        </row>
        <row r="29">
          <cell r="A29" t="str">
            <v>Hayden 1</v>
          </cell>
          <cell r="B29">
            <v>45</v>
          </cell>
          <cell r="C29">
            <v>45</v>
          </cell>
          <cell r="D29">
            <v>45</v>
          </cell>
          <cell r="E29">
            <v>45</v>
          </cell>
          <cell r="F29">
            <v>45</v>
          </cell>
          <cell r="G29">
            <v>45</v>
          </cell>
          <cell r="H29">
            <v>45</v>
          </cell>
          <cell r="I29">
            <v>45</v>
          </cell>
          <cell r="J29">
            <v>45</v>
          </cell>
          <cell r="K29">
            <v>45</v>
          </cell>
          <cell r="L29">
            <v>45</v>
          </cell>
          <cell r="M29">
            <v>45</v>
          </cell>
          <cell r="N29">
            <v>45</v>
          </cell>
          <cell r="O29">
            <v>45</v>
          </cell>
          <cell r="P29">
            <v>45</v>
          </cell>
          <cell r="Q29">
            <v>45</v>
          </cell>
          <cell r="R29">
            <v>45</v>
          </cell>
          <cell r="S29">
            <v>45</v>
          </cell>
          <cell r="T29">
            <v>45</v>
          </cell>
          <cell r="U29">
            <v>45</v>
          </cell>
          <cell r="V29">
            <v>45</v>
          </cell>
          <cell r="W29">
            <v>45</v>
          </cell>
          <cell r="X29">
            <v>45</v>
          </cell>
          <cell r="Y29">
            <v>45</v>
          </cell>
          <cell r="Z29">
            <v>45</v>
          </cell>
          <cell r="AA29">
            <v>45</v>
          </cell>
          <cell r="AB29">
            <v>45</v>
          </cell>
          <cell r="AC29">
            <v>45</v>
          </cell>
          <cell r="AD29">
            <v>45</v>
          </cell>
          <cell r="AE29">
            <v>45</v>
          </cell>
          <cell r="AF29">
            <v>45</v>
          </cell>
          <cell r="AG29">
            <v>45</v>
          </cell>
          <cell r="AH29">
            <v>45</v>
          </cell>
          <cell r="AI29">
            <v>45</v>
          </cell>
          <cell r="AJ29">
            <v>45</v>
          </cell>
          <cell r="AK29">
            <v>45</v>
          </cell>
          <cell r="AL29">
            <v>45</v>
          </cell>
          <cell r="AM29">
            <v>45</v>
          </cell>
          <cell r="AN29">
            <v>45</v>
          </cell>
          <cell r="AO29">
            <v>45</v>
          </cell>
          <cell r="AP29">
            <v>45</v>
          </cell>
          <cell r="AQ29">
            <v>45</v>
          </cell>
          <cell r="AR29">
            <v>45</v>
          </cell>
          <cell r="AS29">
            <v>45</v>
          </cell>
          <cell r="AT29">
            <v>45</v>
          </cell>
          <cell r="AU29">
            <v>45</v>
          </cell>
          <cell r="AV29">
            <v>45</v>
          </cell>
          <cell r="AW29">
            <v>45</v>
          </cell>
          <cell r="AX29">
            <v>45</v>
          </cell>
          <cell r="AY29">
            <v>45</v>
          </cell>
          <cell r="AZ29">
            <v>45</v>
          </cell>
          <cell r="BA29">
            <v>45</v>
          </cell>
          <cell r="BB29">
            <v>45</v>
          </cell>
          <cell r="BC29">
            <v>45</v>
          </cell>
          <cell r="BD29">
            <v>45</v>
          </cell>
          <cell r="BE29">
            <v>45</v>
          </cell>
          <cell r="BF29">
            <v>45</v>
          </cell>
          <cell r="BG29">
            <v>45</v>
          </cell>
          <cell r="BH29">
            <v>45</v>
          </cell>
          <cell r="BI29">
            <v>45</v>
          </cell>
          <cell r="BJ29">
            <v>45</v>
          </cell>
          <cell r="BK29">
            <v>45</v>
          </cell>
          <cell r="BL29">
            <v>45</v>
          </cell>
          <cell r="BM29">
            <v>45</v>
          </cell>
          <cell r="BN29">
            <v>45</v>
          </cell>
          <cell r="BO29">
            <v>45</v>
          </cell>
          <cell r="BP29">
            <v>45</v>
          </cell>
          <cell r="BQ29">
            <v>45</v>
          </cell>
          <cell r="BR29">
            <v>45</v>
          </cell>
          <cell r="BS29">
            <v>45</v>
          </cell>
          <cell r="BT29">
            <v>45</v>
          </cell>
          <cell r="BU29">
            <v>45</v>
          </cell>
          <cell r="BV29">
            <v>45</v>
          </cell>
          <cell r="BW29">
            <v>45</v>
          </cell>
          <cell r="BX29">
            <v>45</v>
          </cell>
          <cell r="BY29">
            <v>45</v>
          </cell>
          <cell r="BZ29">
            <v>45</v>
          </cell>
          <cell r="CA29">
            <v>45</v>
          </cell>
          <cell r="CB29">
            <v>45</v>
          </cell>
          <cell r="CC29">
            <v>45</v>
          </cell>
          <cell r="CD29">
            <v>45</v>
          </cell>
          <cell r="CE29">
            <v>45</v>
          </cell>
          <cell r="CF29">
            <v>45</v>
          </cell>
          <cell r="CG29">
            <v>45</v>
          </cell>
          <cell r="CH29">
            <v>45</v>
          </cell>
          <cell r="CI29">
            <v>45</v>
          </cell>
          <cell r="CJ29">
            <v>45</v>
          </cell>
          <cell r="CK29">
            <v>45</v>
          </cell>
          <cell r="CL29">
            <v>45</v>
          </cell>
          <cell r="CM29">
            <v>45</v>
          </cell>
          <cell r="CN29">
            <v>45</v>
          </cell>
          <cell r="CO29">
            <v>45</v>
          </cell>
          <cell r="CP29">
            <v>45</v>
          </cell>
          <cell r="CQ29">
            <v>45</v>
          </cell>
          <cell r="CR29">
            <v>45</v>
          </cell>
          <cell r="CS29">
            <v>45</v>
          </cell>
          <cell r="CT29">
            <v>45</v>
          </cell>
          <cell r="CU29">
            <v>45</v>
          </cell>
          <cell r="CV29">
            <v>45</v>
          </cell>
          <cell r="CW29">
            <v>45</v>
          </cell>
          <cell r="CX29">
            <v>45</v>
          </cell>
          <cell r="CY29">
            <v>45</v>
          </cell>
          <cell r="CZ29">
            <v>45</v>
          </cell>
          <cell r="DA29">
            <v>45</v>
          </cell>
          <cell r="DB29">
            <v>45</v>
          </cell>
          <cell r="DC29">
            <v>45</v>
          </cell>
          <cell r="DD29">
            <v>45</v>
          </cell>
          <cell r="DE29">
            <v>45</v>
          </cell>
          <cell r="DF29">
            <v>45</v>
          </cell>
          <cell r="DG29">
            <v>45</v>
          </cell>
          <cell r="DH29">
            <v>45</v>
          </cell>
          <cell r="DI29">
            <v>45</v>
          </cell>
          <cell r="DJ29">
            <v>45</v>
          </cell>
          <cell r="DK29">
            <v>45</v>
          </cell>
          <cell r="DL29">
            <v>45</v>
          </cell>
          <cell r="DM29">
            <v>45</v>
          </cell>
          <cell r="DN29">
            <v>45</v>
          </cell>
          <cell r="DO29">
            <v>45</v>
          </cell>
          <cell r="DP29">
            <v>45</v>
          </cell>
          <cell r="DQ29">
            <v>45</v>
          </cell>
        </row>
        <row r="30">
          <cell r="A30" t="str">
            <v>Hayden 2</v>
          </cell>
          <cell r="B30">
            <v>33</v>
          </cell>
          <cell r="C30">
            <v>33</v>
          </cell>
          <cell r="D30">
            <v>33</v>
          </cell>
          <cell r="E30">
            <v>33</v>
          </cell>
          <cell r="F30">
            <v>33</v>
          </cell>
          <cell r="G30">
            <v>33</v>
          </cell>
          <cell r="H30">
            <v>33</v>
          </cell>
          <cell r="I30">
            <v>33</v>
          </cell>
          <cell r="J30">
            <v>33</v>
          </cell>
          <cell r="K30">
            <v>33</v>
          </cell>
          <cell r="L30">
            <v>33</v>
          </cell>
          <cell r="M30">
            <v>33</v>
          </cell>
          <cell r="N30">
            <v>33</v>
          </cell>
          <cell r="O30">
            <v>33</v>
          </cell>
          <cell r="P30">
            <v>33</v>
          </cell>
          <cell r="Q30">
            <v>33</v>
          </cell>
          <cell r="R30">
            <v>33</v>
          </cell>
          <cell r="S30">
            <v>33</v>
          </cell>
          <cell r="T30">
            <v>33</v>
          </cell>
          <cell r="U30">
            <v>33</v>
          </cell>
          <cell r="V30">
            <v>33</v>
          </cell>
          <cell r="W30">
            <v>33</v>
          </cell>
          <cell r="X30">
            <v>33</v>
          </cell>
          <cell r="Y30">
            <v>33</v>
          </cell>
          <cell r="Z30">
            <v>33</v>
          </cell>
          <cell r="AA30">
            <v>33</v>
          </cell>
          <cell r="AB30">
            <v>33</v>
          </cell>
          <cell r="AC30">
            <v>33</v>
          </cell>
          <cell r="AD30">
            <v>33</v>
          </cell>
          <cell r="AE30">
            <v>33</v>
          </cell>
          <cell r="AF30">
            <v>33</v>
          </cell>
          <cell r="AG30">
            <v>33</v>
          </cell>
          <cell r="AH30">
            <v>33</v>
          </cell>
          <cell r="AI30">
            <v>33</v>
          </cell>
          <cell r="AJ30">
            <v>33</v>
          </cell>
          <cell r="AK30">
            <v>33</v>
          </cell>
          <cell r="AL30">
            <v>33</v>
          </cell>
          <cell r="AM30">
            <v>33</v>
          </cell>
          <cell r="AN30">
            <v>33</v>
          </cell>
          <cell r="AO30">
            <v>33</v>
          </cell>
          <cell r="AP30">
            <v>33</v>
          </cell>
          <cell r="AQ30">
            <v>33</v>
          </cell>
          <cell r="AR30">
            <v>33</v>
          </cell>
          <cell r="AS30">
            <v>33</v>
          </cell>
          <cell r="AT30">
            <v>33</v>
          </cell>
          <cell r="AU30">
            <v>33</v>
          </cell>
          <cell r="AV30">
            <v>33</v>
          </cell>
          <cell r="AW30">
            <v>33</v>
          </cell>
          <cell r="AX30">
            <v>33</v>
          </cell>
          <cell r="AY30">
            <v>33</v>
          </cell>
          <cell r="AZ30">
            <v>33</v>
          </cell>
          <cell r="BA30">
            <v>33</v>
          </cell>
          <cell r="BB30">
            <v>33</v>
          </cell>
          <cell r="BC30">
            <v>33</v>
          </cell>
          <cell r="BD30">
            <v>33</v>
          </cell>
          <cell r="BE30">
            <v>33</v>
          </cell>
          <cell r="BF30">
            <v>33</v>
          </cell>
          <cell r="BG30">
            <v>33</v>
          </cell>
          <cell r="BH30">
            <v>33</v>
          </cell>
          <cell r="BI30">
            <v>33</v>
          </cell>
          <cell r="BJ30">
            <v>33</v>
          </cell>
          <cell r="BK30">
            <v>33</v>
          </cell>
          <cell r="BL30">
            <v>33</v>
          </cell>
          <cell r="BM30">
            <v>33</v>
          </cell>
          <cell r="BN30">
            <v>33</v>
          </cell>
          <cell r="BO30">
            <v>33</v>
          </cell>
          <cell r="BP30">
            <v>33</v>
          </cell>
          <cell r="BQ30">
            <v>33</v>
          </cell>
          <cell r="BR30">
            <v>33</v>
          </cell>
          <cell r="BS30">
            <v>33</v>
          </cell>
          <cell r="BT30">
            <v>33</v>
          </cell>
          <cell r="BU30">
            <v>33</v>
          </cell>
          <cell r="BV30">
            <v>33</v>
          </cell>
          <cell r="BW30">
            <v>33</v>
          </cell>
          <cell r="BX30">
            <v>33</v>
          </cell>
          <cell r="BY30">
            <v>33</v>
          </cell>
          <cell r="BZ30">
            <v>33</v>
          </cell>
          <cell r="CA30">
            <v>33</v>
          </cell>
          <cell r="CB30">
            <v>33</v>
          </cell>
          <cell r="CC30">
            <v>33</v>
          </cell>
          <cell r="CD30">
            <v>33</v>
          </cell>
          <cell r="CE30">
            <v>33</v>
          </cell>
          <cell r="CF30">
            <v>33</v>
          </cell>
          <cell r="CG30">
            <v>33</v>
          </cell>
          <cell r="CH30">
            <v>33</v>
          </cell>
          <cell r="CI30">
            <v>33</v>
          </cell>
          <cell r="CJ30">
            <v>33</v>
          </cell>
          <cell r="CK30">
            <v>33</v>
          </cell>
          <cell r="CL30">
            <v>33</v>
          </cell>
          <cell r="CM30">
            <v>33</v>
          </cell>
          <cell r="CN30">
            <v>33</v>
          </cell>
          <cell r="CO30">
            <v>33</v>
          </cell>
          <cell r="CP30">
            <v>33</v>
          </cell>
          <cell r="CQ30">
            <v>33</v>
          </cell>
          <cell r="CR30">
            <v>33</v>
          </cell>
          <cell r="CS30">
            <v>33</v>
          </cell>
          <cell r="CT30">
            <v>33</v>
          </cell>
          <cell r="CU30">
            <v>33</v>
          </cell>
          <cell r="CV30">
            <v>33</v>
          </cell>
          <cell r="CW30">
            <v>33</v>
          </cell>
          <cell r="CX30">
            <v>33</v>
          </cell>
          <cell r="CY30">
            <v>33</v>
          </cell>
          <cell r="CZ30">
            <v>33</v>
          </cell>
          <cell r="DA30">
            <v>33</v>
          </cell>
          <cell r="DB30">
            <v>33</v>
          </cell>
          <cell r="DC30">
            <v>33</v>
          </cell>
          <cell r="DD30">
            <v>33</v>
          </cell>
          <cell r="DE30">
            <v>33</v>
          </cell>
          <cell r="DF30">
            <v>33</v>
          </cell>
          <cell r="DG30">
            <v>33</v>
          </cell>
          <cell r="DH30">
            <v>33</v>
          </cell>
          <cell r="DI30">
            <v>33</v>
          </cell>
          <cell r="DJ30">
            <v>33</v>
          </cell>
          <cell r="DK30">
            <v>33</v>
          </cell>
          <cell r="DL30">
            <v>33</v>
          </cell>
          <cell r="DM30">
            <v>33</v>
          </cell>
          <cell r="DN30">
            <v>33</v>
          </cell>
          <cell r="DO30">
            <v>33</v>
          </cell>
          <cell r="DP30">
            <v>33</v>
          </cell>
          <cell r="DQ30">
            <v>33</v>
          </cell>
        </row>
        <row r="31">
          <cell r="A31" t="str">
            <v>Hermiston 1 Owned</v>
          </cell>
          <cell r="B31">
            <v>241.6</v>
          </cell>
          <cell r="C31">
            <v>240.6</v>
          </cell>
          <cell r="D31">
            <v>237.8</v>
          </cell>
          <cell r="E31">
            <v>236</v>
          </cell>
          <cell r="F31">
            <v>235.2</v>
          </cell>
          <cell r="G31">
            <v>235</v>
          </cell>
          <cell r="H31">
            <v>235</v>
          </cell>
          <cell r="I31">
            <v>235</v>
          </cell>
          <cell r="J31">
            <v>235</v>
          </cell>
          <cell r="K31">
            <v>236</v>
          </cell>
          <cell r="L31">
            <v>238.4</v>
          </cell>
          <cell r="M31">
            <v>242</v>
          </cell>
          <cell r="N31">
            <v>241.6</v>
          </cell>
          <cell r="O31">
            <v>240.6</v>
          </cell>
          <cell r="P31">
            <v>237.8</v>
          </cell>
          <cell r="Q31">
            <v>236</v>
          </cell>
          <cell r="R31">
            <v>235.2</v>
          </cell>
          <cell r="S31">
            <v>235</v>
          </cell>
          <cell r="T31">
            <v>235</v>
          </cell>
          <cell r="U31">
            <v>235</v>
          </cell>
          <cell r="V31">
            <v>235</v>
          </cell>
          <cell r="W31">
            <v>236</v>
          </cell>
          <cell r="X31">
            <v>238.4</v>
          </cell>
          <cell r="Y31">
            <v>242</v>
          </cell>
          <cell r="Z31">
            <v>241.6</v>
          </cell>
          <cell r="AA31">
            <v>240.6</v>
          </cell>
          <cell r="AB31">
            <v>237.8</v>
          </cell>
          <cell r="AC31">
            <v>236</v>
          </cell>
          <cell r="AD31">
            <v>235.2</v>
          </cell>
          <cell r="AE31">
            <v>235</v>
          </cell>
          <cell r="AF31">
            <v>235</v>
          </cell>
          <cell r="AG31">
            <v>235</v>
          </cell>
          <cell r="AH31">
            <v>235</v>
          </cell>
          <cell r="AI31">
            <v>236</v>
          </cell>
          <cell r="AJ31">
            <v>238.4</v>
          </cell>
          <cell r="AK31">
            <v>242</v>
          </cell>
          <cell r="AL31">
            <v>241.6</v>
          </cell>
          <cell r="AM31">
            <v>240.6</v>
          </cell>
          <cell r="AN31">
            <v>237.8</v>
          </cell>
          <cell r="AO31">
            <v>236</v>
          </cell>
          <cell r="AP31">
            <v>235.2</v>
          </cell>
          <cell r="AQ31">
            <v>235</v>
          </cell>
          <cell r="AR31">
            <v>235</v>
          </cell>
          <cell r="AS31">
            <v>235</v>
          </cell>
          <cell r="AT31">
            <v>235</v>
          </cell>
          <cell r="AU31">
            <v>236</v>
          </cell>
          <cell r="AV31">
            <v>238.4</v>
          </cell>
          <cell r="AW31">
            <v>242</v>
          </cell>
          <cell r="AX31">
            <v>241.6</v>
          </cell>
          <cell r="AY31">
            <v>240.6</v>
          </cell>
          <cell r="AZ31">
            <v>237.8</v>
          </cell>
          <cell r="BA31">
            <v>236</v>
          </cell>
          <cell r="BB31">
            <v>235.2</v>
          </cell>
          <cell r="BC31">
            <v>235</v>
          </cell>
          <cell r="BD31">
            <v>235</v>
          </cell>
          <cell r="BE31">
            <v>235</v>
          </cell>
          <cell r="BF31">
            <v>235</v>
          </cell>
          <cell r="BG31">
            <v>236</v>
          </cell>
          <cell r="BH31">
            <v>238.4</v>
          </cell>
          <cell r="BI31">
            <v>242</v>
          </cell>
          <cell r="BJ31">
            <v>241.6</v>
          </cell>
          <cell r="BK31">
            <v>240.6</v>
          </cell>
          <cell r="BL31">
            <v>237.8</v>
          </cell>
          <cell r="BM31">
            <v>236</v>
          </cell>
          <cell r="BN31">
            <v>235.2</v>
          </cell>
          <cell r="BO31">
            <v>235</v>
          </cell>
          <cell r="BP31">
            <v>235</v>
          </cell>
          <cell r="BQ31">
            <v>235</v>
          </cell>
          <cell r="BR31">
            <v>235</v>
          </cell>
          <cell r="BS31">
            <v>236</v>
          </cell>
          <cell r="BT31">
            <v>238.4</v>
          </cell>
          <cell r="BU31">
            <v>242</v>
          </cell>
          <cell r="BV31">
            <v>241.6</v>
          </cell>
          <cell r="BW31">
            <v>240.6</v>
          </cell>
          <cell r="BX31">
            <v>237.8</v>
          </cell>
          <cell r="BY31">
            <v>236</v>
          </cell>
          <cell r="BZ31">
            <v>235.2</v>
          </cell>
          <cell r="CA31">
            <v>235</v>
          </cell>
          <cell r="CB31">
            <v>235</v>
          </cell>
          <cell r="CC31">
            <v>235</v>
          </cell>
          <cell r="CD31">
            <v>235</v>
          </cell>
          <cell r="CE31">
            <v>236</v>
          </cell>
          <cell r="CF31">
            <v>238.4</v>
          </cell>
          <cell r="CG31">
            <v>242</v>
          </cell>
          <cell r="CH31">
            <v>241.6</v>
          </cell>
          <cell r="CI31">
            <v>240.6</v>
          </cell>
          <cell r="CJ31">
            <v>237.8</v>
          </cell>
          <cell r="CK31">
            <v>236</v>
          </cell>
          <cell r="CL31">
            <v>235.2</v>
          </cell>
          <cell r="CM31">
            <v>235</v>
          </cell>
          <cell r="CN31">
            <v>235</v>
          </cell>
          <cell r="CO31">
            <v>235</v>
          </cell>
          <cell r="CP31">
            <v>235</v>
          </cell>
          <cell r="CQ31">
            <v>236</v>
          </cell>
          <cell r="CR31">
            <v>238.4</v>
          </cell>
          <cell r="CS31">
            <v>242</v>
          </cell>
          <cell r="CT31">
            <v>241.6</v>
          </cell>
          <cell r="CU31">
            <v>240.6</v>
          </cell>
          <cell r="CV31">
            <v>237.8</v>
          </cell>
          <cell r="CW31">
            <v>236</v>
          </cell>
          <cell r="CX31">
            <v>235.2</v>
          </cell>
          <cell r="CY31">
            <v>235</v>
          </cell>
          <cell r="CZ31">
            <v>235</v>
          </cell>
          <cell r="DA31">
            <v>235</v>
          </cell>
          <cell r="DB31">
            <v>235</v>
          </cell>
          <cell r="DC31">
            <v>236</v>
          </cell>
          <cell r="DD31">
            <v>238.4</v>
          </cell>
          <cell r="DE31">
            <v>242</v>
          </cell>
          <cell r="DF31">
            <v>241.6</v>
          </cell>
          <cell r="DG31">
            <v>240.6</v>
          </cell>
          <cell r="DH31">
            <v>237.8</v>
          </cell>
          <cell r="DI31">
            <v>236</v>
          </cell>
          <cell r="DJ31">
            <v>235.2</v>
          </cell>
          <cell r="DK31">
            <v>235</v>
          </cell>
          <cell r="DL31">
            <v>235</v>
          </cell>
          <cell r="DM31">
            <v>235</v>
          </cell>
          <cell r="DN31">
            <v>235</v>
          </cell>
          <cell r="DO31">
            <v>236</v>
          </cell>
          <cell r="DP31">
            <v>238.4</v>
          </cell>
          <cell r="DQ31">
            <v>242</v>
          </cell>
        </row>
        <row r="32">
          <cell r="A32" t="str">
            <v>Hermiston 2 Owned</v>
          </cell>
          <cell r="B32">
            <v>241.6</v>
          </cell>
          <cell r="C32">
            <v>240.6</v>
          </cell>
          <cell r="D32">
            <v>237.8</v>
          </cell>
          <cell r="E32">
            <v>236</v>
          </cell>
          <cell r="F32">
            <v>235.2</v>
          </cell>
          <cell r="G32">
            <v>235</v>
          </cell>
          <cell r="H32">
            <v>235</v>
          </cell>
          <cell r="I32">
            <v>235</v>
          </cell>
          <cell r="J32">
            <v>235</v>
          </cell>
          <cell r="K32">
            <v>236</v>
          </cell>
          <cell r="L32">
            <v>238.4</v>
          </cell>
          <cell r="M32">
            <v>242</v>
          </cell>
          <cell r="N32">
            <v>241.6</v>
          </cell>
          <cell r="O32">
            <v>240.6</v>
          </cell>
          <cell r="P32">
            <v>237.8</v>
          </cell>
          <cell r="Q32">
            <v>236</v>
          </cell>
          <cell r="R32">
            <v>235.2</v>
          </cell>
          <cell r="S32">
            <v>235</v>
          </cell>
          <cell r="T32">
            <v>235</v>
          </cell>
          <cell r="U32">
            <v>235</v>
          </cell>
          <cell r="V32">
            <v>235</v>
          </cell>
          <cell r="W32">
            <v>236</v>
          </cell>
          <cell r="X32">
            <v>238.4</v>
          </cell>
          <cell r="Y32">
            <v>242</v>
          </cell>
          <cell r="Z32">
            <v>241.6</v>
          </cell>
          <cell r="AA32">
            <v>240.6</v>
          </cell>
          <cell r="AB32">
            <v>237.8</v>
          </cell>
          <cell r="AC32">
            <v>236</v>
          </cell>
          <cell r="AD32">
            <v>235.2</v>
          </cell>
          <cell r="AE32">
            <v>235</v>
          </cell>
          <cell r="AF32">
            <v>235</v>
          </cell>
          <cell r="AG32">
            <v>235</v>
          </cell>
          <cell r="AH32">
            <v>235</v>
          </cell>
          <cell r="AI32">
            <v>236</v>
          </cell>
          <cell r="AJ32">
            <v>238.4</v>
          </cell>
          <cell r="AK32">
            <v>242</v>
          </cell>
          <cell r="AL32">
            <v>241.6</v>
          </cell>
          <cell r="AM32">
            <v>240.6</v>
          </cell>
          <cell r="AN32">
            <v>237.8</v>
          </cell>
          <cell r="AO32">
            <v>236</v>
          </cell>
          <cell r="AP32">
            <v>235.2</v>
          </cell>
          <cell r="AQ32">
            <v>235</v>
          </cell>
          <cell r="AR32">
            <v>235</v>
          </cell>
          <cell r="AS32">
            <v>235</v>
          </cell>
          <cell r="AT32">
            <v>235</v>
          </cell>
          <cell r="AU32">
            <v>236</v>
          </cell>
          <cell r="AV32">
            <v>238.4</v>
          </cell>
          <cell r="AW32">
            <v>242</v>
          </cell>
          <cell r="AX32">
            <v>241.6</v>
          </cell>
          <cell r="AY32">
            <v>240.6</v>
          </cell>
          <cell r="AZ32">
            <v>237.8</v>
          </cell>
          <cell r="BA32">
            <v>236</v>
          </cell>
          <cell r="BB32">
            <v>235.2</v>
          </cell>
          <cell r="BC32">
            <v>235</v>
          </cell>
          <cell r="BD32">
            <v>235</v>
          </cell>
          <cell r="BE32">
            <v>235</v>
          </cell>
          <cell r="BF32">
            <v>235</v>
          </cell>
          <cell r="BG32">
            <v>236</v>
          </cell>
          <cell r="BH32">
            <v>238.4</v>
          </cell>
          <cell r="BI32">
            <v>242</v>
          </cell>
          <cell r="BJ32">
            <v>241.6</v>
          </cell>
          <cell r="BK32">
            <v>240.6</v>
          </cell>
          <cell r="BL32">
            <v>237.8</v>
          </cell>
          <cell r="BM32">
            <v>236</v>
          </cell>
          <cell r="BN32">
            <v>235.2</v>
          </cell>
          <cell r="BO32">
            <v>235</v>
          </cell>
          <cell r="BP32">
            <v>235</v>
          </cell>
          <cell r="BQ32">
            <v>235</v>
          </cell>
          <cell r="BR32">
            <v>235</v>
          </cell>
          <cell r="BS32">
            <v>236</v>
          </cell>
          <cell r="BT32">
            <v>238.4</v>
          </cell>
          <cell r="BU32">
            <v>242</v>
          </cell>
          <cell r="BV32">
            <v>241.6</v>
          </cell>
          <cell r="BW32">
            <v>240.6</v>
          </cell>
          <cell r="BX32">
            <v>237.8</v>
          </cell>
          <cell r="BY32">
            <v>236</v>
          </cell>
          <cell r="BZ32">
            <v>235.2</v>
          </cell>
          <cell r="CA32">
            <v>235</v>
          </cell>
          <cell r="CB32">
            <v>235</v>
          </cell>
          <cell r="CC32">
            <v>235</v>
          </cell>
          <cell r="CD32">
            <v>235</v>
          </cell>
          <cell r="CE32">
            <v>236</v>
          </cell>
          <cell r="CF32">
            <v>238.4</v>
          </cell>
          <cell r="CG32">
            <v>242</v>
          </cell>
          <cell r="CH32">
            <v>241.6</v>
          </cell>
          <cell r="CI32">
            <v>240.6</v>
          </cell>
          <cell r="CJ32">
            <v>237.8</v>
          </cell>
          <cell r="CK32">
            <v>236</v>
          </cell>
          <cell r="CL32">
            <v>235.2</v>
          </cell>
          <cell r="CM32">
            <v>235</v>
          </cell>
          <cell r="CN32">
            <v>235</v>
          </cell>
          <cell r="CO32">
            <v>235</v>
          </cell>
          <cell r="CP32">
            <v>235</v>
          </cell>
          <cell r="CQ32">
            <v>236</v>
          </cell>
          <cell r="CR32">
            <v>238.4</v>
          </cell>
          <cell r="CS32">
            <v>242</v>
          </cell>
          <cell r="CT32">
            <v>241.6</v>
          </cell>
          <cell r="CU32">
            <v>240.6</v>
          </cell>
          <cell r="CV32">
            <v>237.8</v>
          </cell>
          <cell r="CW32">
            <v>236</v>
          </cell>
          <cell r="CX32">
            <v>235.2</v>
          </cell>
          <cell r="CY32">
            <v>235</v>
          </cell>
          <cell r="CZ32">
            <v>235</v>
          </cell>
          <cell r="DA32">
            <v>235</v>
          </cell>
          <cell r="DB32">
            <v>235</v>
          </cell>
          <cell r="DC32">
            <v>236</v>
          </cell>
          <cell r="DD32">
            <v>238.4</v>
          </cell>
          <cell r="DE32">
            <v>242</v>
          </cell>
          <cell r="DF32">
            <v>241.6</v>
          </cell>
          <cell r="DG32">
            <v>240.6</v>
          </cell>
          <cell r="DH32">
            <v>237.8</v>
          </cell>
          <cell r="DI32">
            <v>236</v>
          </cell>
          <cell r="DJ32">
            <v>235.2</v>
          </cell>
          <cell r="DK32">
            <v>235</v>
          </cell>
          <cell r="DL32">
            <v>235</v>
          </cell>
          <cell r="DM32">
            <v>235</v>
          </cell>
          <cell r="DN32">
            <v>235</v>
          </cell>
          <cell r="DO32">
            <v>236</v>
          </cell>
          <cell r="DP32">
            <v>238.4</v>
          </cell>
          <cell r="DQ32">
            <v>242</v>
          </cell>
        </row>
        <row r="33">
          <cell r="A33" t="str">
            <v>Hunter 1</v>
          </cell>
          <cell r="B33">
            <v>404</v>
          </cell>
          <cell r="C33">
            <v>404</v>
          </cell>
          <cell r="D33">
            <v>404</v>
          </cell>
          <cell r="E33">
            <v>404</v>
          </cell>
          <cell r="F33">
            <v>404</v>
          </cell>
          <cell r="G33">
            <v>404</v>
          </cell>
          <cell r="H33">
            <v>399</v>
          </cell>
          <cell r="I33">
            <v>399</v>
          </cell>
          <cell r="J33">
            <v>404</v>
          </cell>
          <cell r="K33">
            <v>404</v>
          </cell>
          <cell r="L33">
            <v>404</v>
          </cell>
          <cell r="M33">
            <v>404</v>
          </cell>
          <cell r="N33">
            <v>404</v>
          </cell>
          <cell r="O33">
            <v>404</v>
          </cell>
          <cell r="P33">
            <v>404</v>
          </cell>
          <cell r="Q33">
            <v>404</v>
          </cell>
          <cell r="R33">
            <v>404</v>
          </cell>
          <cell r="S33">
            <v>404</v>
          </cell>
          <cell r="T33">
            <v>399</v>
          </cell>
          <cell r="U33">
            <v>399</v>
          </cell>
          <cell r="V33">
            <v>404</v>
          </cell>
          <cell r="W33">
            <v>404</v>
          </cell>
          <cell r="X33">
            <v>404</v>
          </cell>
          <cell r="Y33">
            <v>404</v>
          </cell>
          <cell r="Z33">
            <v>404</v>
          </cell>
          <cell r="AA33">
            <v>404</v>
          </cell>
          <cell r="AB33">
            <v>404</v>
          </cell>
          <cell r="AC33">
            <v>404</v>
          </cell>
          <cell r="AD33">
            <v>404</v>
          </cell>
          <cell r="AE33">
            <v>404</v>
          </cell>
          <cell r="AF33">
            <v>399</v>
          </cell>
          <cell r="AG33">
            <v>399</v>
          </cell>
          <cell r="AH33">
            <v>404</v>
          </cell>
          <cell r="AI33">
            <v>404</v>
          </cell>
          <cell r="AJ33">
            <v>404</v>
          </cell>
          <cell r="AK33">
            <v>404</v>
          </cell>
          <cell r="AL33">
            <v>404</v>
          </cell>
          <cell r="AM33">
            <v>404</v>
          </cell>
          <cell r="AN33">
            <v>404</v>
          </cell>
          <cell r="AO33">
            <v>404</v>
          </cell>
          <cell r="AP33">
            <v>404</v>
          </cell>
          <cell r="AQ33">
            <v>404</v>
          </cell>
          <cell r="AR33">
            <v>399</v>
          </cell>
          <cell r="AS33">
            <v>399</v>
          </cell>
          <cell r="AT33">
            <v>404</v>
          </cell>
          <cell r="AU33">
            <v>404</v>
          </cell>
          <cell r="AV33">
            <v>404</v>
          </cell>
          <cell r="AW33">
            <v>404</v>
          </cell>
          <cell r="AX33">
            <v>404</v>
          </cell>
          <cell r="AY33">
            <v>404</v>
          </cell>
          <cell r="AZ33">
            <v>404</v>
          </cell>
          <cell r="BA33">
            <v>404</v>
          </cell>
          <cell r="BB33">
            <v>404</v>
          </cell>
          <cell r="BC33">
            <v>404</v>
          </cell>
          <cell r="BD33">
            <v>399</v>
          </cell>
          <cell r="BE33">
            <v>399</v>
          </cell>
          <cell r="BF33">
            <v>404</v>
          </cell>
          <cell r="BG33">
            <v>404</v>
          </cell>
          <cell r="BH33">
            <v>404</v>
          </cell>
          <cell r="BI33">
            <v>404</v>
          </cell>
          <cell r="BJ33">
            <v>404</v>
          </cell>
          <cell r="BK33">
            <v>404</v>
          </cell>
          <cell r="BL33">
            <v>404</v>
          </cell>
          <cell r="BM33">
            <v>404</v>
          </cell>
          <cell r="BN33">
            <v>404</v>
          </cell>
          <cell r="BO33">
            <v>404</v>
          </cell>
          <cell r="BP33">
            <v>399</v>
          </cell>
          <cell r="BQ33">
            <v>399</v>
          </cell>
          <cell r="BR33">
            <v>404</v>
          </cell>
          <cell r="BS33">
            <v>404</v>
          </cell>
          <cell r="BT33">
            <v>404</v>
          </cell>
          <cell r="BU33">
            <v>404</v>
          </cell>
          <cell r="BV33">
            <v>404</v>
          </cell>
          <cell r="BW33">
            <v>404</v>
          </cell>
          <cell r="BX33">
            <v>404</v>
          </cell>
          <cell r="BY33">
            <v>404</v>
          </cell>
          <cell r="BZ33">
            <v>404</v>
          </cell>
          <cell r="CA33">
            <v>404</v>
          </cell>
          <cell r="CB33">
            <v>399</v>
          </cell>
          <cell r="CC33">
            <v>399</v>
          </cell>
          <cell r="CD33">
            <v>404</v>
          </cell>
          <cell r="CE33">
            <v>404</v>
          </cell>
          <cell r="CF33">
            <v>404</v>
          </cell>
          <cell r="CG33">
            <v>404</v>
          </cell>
          <cell r="CH33">
            <v>404</v>
          </cell>
          <cell r="CI33">
            <v>404</v>
          </cell>
          <cell r="CJ33">
            <v>404</v>
          </cell>
          <cell r="CK33">
            <v>404</v>
          </cell>
          <cell r="CL33">
            <v>404</v>
          </cell>
          <cell r="CM33">
            <v>404</v>
          </cell>
          <cell r="CN33">
            <v>399</v>
          </cell>
          <cell r="CO33">
            <v>399</v>
          </cell>
          <cell r="CP33">
            <v>404</v>
          </cell>
          <cell r="CQ33">
            <v>404</v>
          </cell>
          <cell r="CR33">
            <v>404</v>
          </cell>
          <cell r="CS33">
            <v>404</v>
          </cell>
          <cell r="CT33">
            <v>404</v>
          </cell>
          <cell r="CU33">
            <v>404</v>
          </cell>
          <cell r="CV33">
            <v>404</v>
          </cell>
          <cell r="CW33">
            <v>404</v>
          </cell>
          <cell r="CX33">
            <v>404</v>
          </cell>
          <cell r="CY33">
            <v>404</v>
          </cell>
          <cell r="CZ33">
            <v>399</v>
          </cell>
          <cell r="DA33">
            <v>399</v>
          </cell>
          <cell r="DB33">
            <v>404</v>
          </cell>
          <cell r="DC33">
            <v>404</v>
          </cell>
          <cell r="DD33">
            <v>404</v>
          </cell>
          <cell r="DE33">
            <v>404</v>
          </cell>
          <cell r="DF33">
            <v>404</v>
          </cell>
          <cell r="DG33">
            <v>404</v>
          </cell>
          <cell r="DH33">
            <v>404</v>
          </cell>
          <cell r="DI33">
            <v>404</v>
          </cell>
          <cell r="DJ33">
            <v>404</v>
          </cell>
          <cell r="DK33">
            <v>404</v>
          </cell>
          <cell r="DL33">
            <v>399</v>
          </cell>
          <cell r="DM33">
            <v>399</v>
          </cell>
          <cell r="DN33">
            <v>404</v>
          </cell>
          <cell r="DO33">
            <v>404</v>
          </cell>
          <cell r="DP33">
            <v>404</v>
          </cell>
          <cell r="DQ33">
            <v>404</v>
          </cell>
        </row>
        <row r="34">
          <cell r="A34" t="str">
            <v>Hunter 2</v>
          </cell>
          <cell r="B34">
            <v>259</v>
          </cell>
          <cell r="C34">
            <v>259</v>
          </cell>
          <cell r="D34">
            <v>259</v>
          </cell>
          <cell r="E34">
            <v>259</v>
          </cell>
          <cell r="F34">
            <v>259</v>
          </cell>
          <cell r="G34">
            <v>259</v>
          </cell>
          <cell r="H34">
            <v>259</v>
          </cell>
          <cell r="I34">
            <v>259</v>
          </cell>
          <cell r="J34">
            <v>259</v>
          </cell>
          <cell r="K34">
            <v>259</v>
          </cell>
          <cell r="L34">
            <v>259</v>
          </cell>
          <cell r="M34">
            <v>259</v>
          </cell>
          <cell r="N34">
            <v>259</v>
          </cell>
          <cell r="O34">
            <v>259</v>
          </cell>
          <cell r="P34">
            <v>259</v>
          </cell>
          <cell r="Q34">
            <v>259</v>
          </cell>
          <cell r="R34">
            <v>259</v>
          </cell>
          <cell r="S34">
            <v>259</v>
          </cell>
          <cell r="T34">
            <v>259</v>
          </cell>
          <cell r="U34">
            <v>259</v>
          </cell>
          <cell r="V34">
            <v>259</v>
          </cell>
          <cell r="W34">
            <v>259</v>
          </cell>
          <cell r="X34">
            <v>259</v>
          </cell>
          <cell r="Y34">
            <v>259</v>
          </cell>
          <cell r="Z34">
            <v>259</v>
          </cell>
          <cell r="AA34">
            <v>259</v>
          </cell>
          <cell r="AB34">
            <v>259</v>
          </cell>
          <cell r="AC34">
            <v>259</v>
          </cell>
          <cell r="AD34">
            <v>259</v>
          </cell>
          <cell r="AE34">
            <v>259</v>
          </cell>
          <cell r="AF34">
            <v>259</v>
          </cell>
          <cell r="AG34">
            <v>259</v>
          </cell>
          <cell r="AH34">
            <v>259</v>
          </cell>
          <cell r="AI34">
            <v>259</v>
          </cell>
          <cell r="AJ34">
            <v>259</v>
          </cell>
          <cell r="AK34">
            <v>259</v>
          </cell>
          <cell r="AL34">
            <v>259</v>
          </cell>
          <cell r="AM34">
            <v>259</v>
          </cell>
          <cell r="AN34">
            <v>259</v>
          </cell>
          <cell r="AO34">
            <v>259</v>
          </cell>
          <cell r="AP34">
            <v>259</v>
          </cell>
          <cell r="AQ34">
            <v>259</v>
          </cell>
          <cell r="AR34">
            <v>259</v>
          </cell>
          <cell r="AS34">
            <v>259</v>
          </cell>
          <cell r="AT34">
            <v>259</v>
          </cell>
          <cell r="AU34">
            <v>259</v>
          </cell>
          <cell r="AV34">
            <v>259</v>
          </cell>
          <cell r="AW34">
            <v>259</v>
          </cell>
          <cell r="AX34">
            <v>259</v>
          </cell>
          <cell r="AY34">
            <v>259</v>
          </cell>
          <cell r="AZ34">
            <v>259</v>
          </cell>
          <cell r="BA34">
            <v>259</v>
          </cell>
          <cell r="BB34">
            <v>259</v>
          </cell>
          <cell r="BC34">
            <v>259</v>
          </cell>
          <cell r="BD34">
            <v>259</v>
          </cell>
          <cell r="BE34">
            <v>259</v>
          </cell>
          <cell r="BF34">
            <v>259</v>
          </cell>
          <cell r="BG34">
            <v>259</v>
          </cell>
          <cell r="BH34">
            <v>259</v>
          </cell>
          <cell r="BI34">
            <v>259</v>
          </cell>
          <cell r="BJ34">
            <v>259</v>
          </cell>
          <cell r="BK34">
            <v>259</v>
          </cell>
          <cell r="BL34">
            <v>259</v>
          </cell>
          <cell r="BM34">
            <v>259</v>
          </cell>
          <cell r="BN34">
            <v>259</v>
          </cell>
          <cell r="BO34">
            <v>259</v>
          </cell>
          <cell r="BP34">
            <v>259</v>
          </cell>
          <cell r="BQ34">
            <v>259</v>
          </cell>
          <cell r="BR34">
            <v>259</v>
          </cell>
          <cell r="BS34">
            <v>259</v>
          </cell>
          <cell r="BT34">
            <v>259</v>
          </cell>
          <cell r="BU34">
            <v>259</v>
          </cell>
          <cell r="BV34">
            <v>259</v>
          </cell>
          <cell r="BW34">
            <v>259</v>
          </cell>
          <cell r="BX34">
            <v>259</v>
          </cell>
          <cell r="BY34">
            <v>259</v>
          </cell>
          <cell r="BZ34">
            <v>259</v>
          </cell>
          <cell r="CA34">
            <v>259</v>
          </cell>
          <cell r="CB34">
            <v>259</v>
          </cell>
          <cell r="CC34">
            <v>259</v>
          </cell>
          <cell r="CD34">
            <v>259</v>
          </cell>
          <cell r="CE34">
            <v>259</v>
          </cell>
          <cell r="CF34">
            <v>259</v>
          </cell>
          <cell r="CG34">
            <v>259</v>
          </cell>
          <cell r="CH34">
            <v>259</v>
          </cell>
          <cell r="CI34">
            <v>259</v>
          </cell>
          <cell r="CJ34">
            <v>259</v>
          </cell>
          <cell r="CK34">
            <v>259</v>
          </cell>
          <cell r="CL34">
            <v>259</v>
          </cell>
          <cell r="CM34">
            <v>259</v>
          </cell>
          <cell r="CN34">
            <v>259</v>
          </cell>
          <cell r="CO34">
            <v>259</v>
          </cell>
          <cell r="CP34">
            <v>259</v>
          </cell>
          <cell r="CQ34">
            <v>259</v>
          </cell>
          <cell r="CR34">
            <v>259</v>
          </cell>
          <cell r="CS34">
            <v>259</v>
          </cell>
          <cell r="CT34">
            <v>259</v>
          </cell>
          <cell r="CU34">
            <v>259</v>
          </cell>
          <cell r="CV34">
            <v>259</v>
          </cell>
          <cell r="CW34">
            <v>259</v>
          </cell>
          <cell r="CX34">
            <v>259</v>
          </cell>
          <cell r="CY34">
            <v>259</v>
          </cell>
          <cell r="CZ34">
            <v>259</v>
          </cell>
          <cell r="DA34">
            <v>259</v>
          </cell>
          <cell r="DB34">
            <v>259</v>
          </cell>
          <cell r="DC34">
            <v>259</v>
          </cell>
          <cell r="DD34">
            <v>259</v>
          </cell>
          <cell r="DE34">
            <v>259</v>
          </cell>
          <cell r="DF34">
            <v>259</v>
          </cell>
          <cell r="DG34">
            <v>259</v>
          </cell>
          <cell r="DH34">
            <v>259</v>
          </cell>
          <cell r="DI34">
            <v>259</v>
          </cell>
          <cell r="DJ34">
            <v>259</v>
          </cell>
          <cell r="DK34">
            <v>259</v>
          </cell>
          <cell r="DL34">
            <v>259</v>
          </cell>
          <cell r="DM34">
            <v>259</v>
          </cell>
          <cell r="DN34">
            <v>259</v>
          </cell>
          <cell r="DO34">
            <v>259</v>
          </cell>
          <cell r="DP34">
            <v>259</v>
          </cell>
          <cell r="DQ34">
            <v>259</v>
          </cell>
        </row>
        <row r="35">
          <cell r="A35" t="str">
            <v>Hunter 3</v>
          </cell>
          <cell r="B35">
            <v>460</v>
          </cell>
          <cell r="C35">
            <v>460</v>
          </cell>
          <cell r="D35">
            <v>460</v>
          </cell>
          <cell r="E35">
            <v>460</v>
          </cell>
          <cell r="F35">
            <v>460</v>
          </cell>
          <cell r="G35">
            <v>460</v>
          </cell>
          <cell r="H35">
            <v>460</v>
          </cell>
          <cell r="I35">
            <v>460</v>
          </cell>
          <cell r="J35">
            <v>460</v>
          </cell>
          <cell r="K35">
            <v>460</v>
          </cell>
          <cell r="L35">
            <v>460</v>
          </cell>
          <cell r="M35">
            <v>460</v>
          </cell>
          <cell r="N35">
            <v>460</v>
          </cell>
          <cell r="O35">
            <v>460</v>
          </cell>
          <cell r="P35">
            <v>460</v>
          </cell>
          <cell r="Q35">
            <v>460</v>
          </cell>
          <cell r="R35">
            <v>460</v>
          </cell>
          <cell r="S35">
            <v>460</v>
          </cell>
          <cell r="T35">
            <v>460</v>
          </cell>
          <cell r="U35">
            <v>460</v>
          </cell>
          <cell r="V35">
            <v>460</v>
          </cell>
          <cell r="W35">
            <v>460</v>
          </cell>
          <cell r="X35">
            <v>460</v>
          </cell>
          <cell r="Y35">
            <v>460</v>
          </cell>
          <cell r="Z35">
            <v>460</v>
          </cell>
          <cell r="AA35">
            <v>460</v>
          </cell>
          <cell r="AB35">
            <v>460</v>
          </cell>
          <cell r="AC35">
            <v>460</v>
          </cell>
          <cell r="AD35">
            <v>460</v>
          </cell>
          <cell r="AE35">
            <v>460</v>
          </cell>
          <cell r="AF35">
            <v>460</v>
          </cell>
          <cell r="AG35">
            <v>460</v>
          </cell>
          <cell r="AH35">
            <v>460</v>
          </cell>
          <cell r="AI35">
            <v>460</v>
          </cell>
          <cell r="AJ35">
            <v>460</v>
          </cell>
          <cell r="AK35">
            <v>460</v>
          </cell>
          <cell r="AL35">
            <v>460</v>
          </cell>
          <cell r="AM35">
            <v>460</v>
          </cell>
          <cell r="AN35">
            <v>460</v>
          </cell>
          <cell r="AO35">
            <v>460</v>
          </cell>
          <cell r="AP35">
            <v>460</v>
          </cell>
          <cell r="AQ35">
            <v>460</v>
          </cell>
          <cell r="AR35">
            <v>460</v>
          </cell>
          <cell r="AS35">
            <v>460</v>
          </cell>
          <cell r="AT35">
            <v>460</v>
          </cell>
          <cell r="AU35">
            <v>460</v>
          </cell>
          <cell r="AV35">
            <v>460</v>
          </cell>
          <cell r="AW35">
            <v>460</v>
          </cell>
          <cell r="AX35">
            <v>460</v>
          </cell>
          <cell r="AY35">
            <v>460</v>
          </cell>
          <cell r="AZ35">
            <v>460</v>
          </cell>
          <cell r="BA35">
            <v>460</v>
          </cell>
          <cell r="BB35">
            <v>460</v>
          </cell>
          <cell r="BC35">
            <v>460</v>
          </cell>
          <cell r="BD35">
            <v>460</v>
          </cell>
          <cell r="BE35">
            <v>460</v>
          </cell>
          <cell r="BF35">
            <v>460</v>
          </cell>
          <cell r="BG35">
            <v>460</v>
          </cell>
          <cell r="BH35">
            <v>460</v>
          </cell>
          <cell r="BI35">
            <v>460</v>
          </cell>
          <cell r="BJ35">
            <v>460</v>
          </cell>
          <cell r="BK35">
            <v>460</v>
          </cell>
          <cell r="BL35">
            <v>460</v>
          </cell>
          <cell r="BM35">
            <v>460</v>
          </cell>
          <cell r="BN35">
            <v>460</v>
          </cell>
          <cell r="BO35">
            <v>460</v>
          </cell>
          <cell r="BP35">
            <v>460</v>
          </cell>
          <cell r="BQ35">
            <v>460</v>
          </cell>
          <cell r="BR35">
            <v>460</v>
          </cell>
          <cell r="BS35">
            <v>460</v>
          </cell>
          <cell r="BT35">
            <v>460</v>
          </cell>
          <cell r="BU35">
            <v>460</v>
          </cell>
          <cell r="BV35">
            <v>460</v>
          </cell>
          <cell r="BW35">
            <v>460</v>
          </cell>
          <cell r="BX35">
            <v>460</v>
          </cell>
          <cell r="BY35">
            <v>460</v>
          </cell>
          <cell r="BZ35">
            <v>460</v>
          </cell>
          <cell r="CA35">
            <v>460</v>
          </cell>
          <cell r="CB35">
            <v>460</v>
          </cell>
          <cell r="CC35">
            <v>460</v>
          </cell>
          <cell r="CD35">
            <v>460</v>
          </cell>
          <cell r="CE35">
            <v>460</v>
          </cell>
          <cell r="CF35">
            <v>460</v>
          </cell>
          <cell r="CG35">
            <v>460</v>
          </cell>
          <cell r="CH35">
            <v>460</v>
          </cell>
          <cell r="CI35">
            <v>460</v>
          </cell>
          <cell r="CJ35">
            <v>460</v>
          </cell>
          <cell r="CK35">
            <v>460</v>
          </cell>
          <cell r="CL35">
            <v>460</v>
          </cell>
          <cell r="CM35">
            <v>460</v>
          </cell>
          <cell r="CN35">
            <v>460</v>
          </cell>
          <cell r="CO35">
            <v>460</v>
          </cell>
          <cell r="CP35">
            <v>460</v>
          </cell>
          <cell r="CQ35">
            <v>460</v>
          </cell>
          <cell r="CR35">
            <v>460</v>
          </cell>
          <cell r="CS35">
            <v>460</v>
          </cell>
          <cell r="CT35">
            <v>460</v>
          </cell>
          <cell r="CU35">
            <v>460</v>
          </cell>
          <cell r="CV35">
            <v>460</v>
          </cell>
          <cell r="CW35">
            <v>460</v>
          </cell>
          <cell r="CX35">
            <v>460</v>
          </cell>
          <cell r="CY35">
            <v>460</v>
          </cell>
          <cell r="CZ35">
            <v>460</v>
          </cell>
          <cell r="DA35">
            <v>460</v>
          </cell>
          <cell r="DB35">
            <v>460</v>
          </cell>
          <cell r="DC35">
            <v>460</v>
          </cell>
          <cell r="DD35">
            <v>460</v>
          </cell>
          <cell r="DE35">
            <v>460</v>
          </cell>
          <cell r="DF35">
            <v>460</v>
          </cell>
          <cell r="DG35">
            <v>460</v>
          </cell>
          <cell r="DH35">
            <v>460</v>
          </cell>
          <cell r="DI35">
            <v>460</v>
          </cell>
          <cell r="DJ35">
            <v>460</v>
          </cell>
          <cell r="DK35">
            <v>460</v>
          </cell>
          <cell r="DL35">
            <v>460</v>
          </cell>
          <cell r="DM35">
            <v>460</v>
          </cell>
          <cell r="DN35">
            <v>460</v>
          </cell>
          <cell r="DO35">
            <v>460</v>
          </cell>
          <cell r="DP35">
            <v>460</v>
          </cell>
          <cell r="DQ35">
            <v>460</v>
          </cell>
        </row>
        <row r="36">
          <cell r="A36" t="str">
            <v>Huntington 1</v>
          </cell>
          <cell r="B36">
            <v>445</v>
          </cell>
          <cell r="C36">
            <v>445</v>
          </cell>
          <cell r="D36">
            <v>445</v>
          </cell>
          <cell r="E36">
            <v>445</v>
          </cell>
          <cell r="F36">
            <v>445</v>
          </cell>
          <cell r="G36">
            <v>445</v>
          </cell>
          <cell r="H36">
            <v>445</v>
          </cell>
          <cell r="I36">
            <v>445</v>
          </cell>
          <cell r="J36">
            <v>445</v>
          </cell>
          <cell r="K36">
            <v>445</v>
          </cell>
          <cell r="L36">
            <v>445</v>
          </cell>
          <cell r="M36">
            <v>445</v>
          </cell>
          <cell r="N36">
            <v>445</v>
          </cell>
          <cell r="O36">
            <v>445</v>
          </cell>
          <cell r="P36">
            <v>445</v>
          </cell>
          <cell r="Q36">
            <v>445</v>
          </cell>
          <cell r="R36">
            <v>445</v>
          </cell>
          <cell r="S36">
            <v>445</v>
          </cell>
          <cell r="T36">
            <v>445</v>
          </cell>
          <cell r="U36">
            <v>445</v>
          </cell>
          <cell r="V36">
            <v>445</v>
          </cell>
          <cell r="W36">
            <v>445</v>
          </cell>
          <cell r="X36">
            <v>445</v>
          </cell>
          <cell r="Y36">
            <v>445</v>
          </cell>
          <cell r="Z36">
            <v>445</v>
          </cell>
          <cell r="AA36">
            <v>445</v>
          </cell>
          <cell r="AB36">
            <v>445</v>
          </cell>
          <cell r="AC36">
            <v>445</v>
          </cell>
          <cell r="AD36">
            <v>445</v>
          </cell>
          <cell r="AE36">
            <v>445</v>
          </cell>
          <cell r="AF36">
            <v>445</v>
          </cell>
          <cell r="AG36">
            <v>445</v>
          </cell>
          <cell r="AH36">
            <v>445</v>
          </cell>
          <cell r="AI36">
            <v>445</v>
          </cell>
          <cell r="AJ36">
            <v>445</v>
          </cell>
          <cell r="AK36">
            <v>445</v>
          </cell>
          <cell r="AL36">
            <v>445</v>
          </cell>
          <cell r="AM36">
            <v>445</v>
          </cell>
          <cell r="AN36">
            <v>445</v>
          </cell>
          <cell r="AO36">
            <v>445</v>
          </cell>
          <cell r="AP36">
            <v>445</v>
          </cell>
          <cell r="AQ36">
            <v>445</v>
          </cell>
          <cell r="AR36">
            <v>445</v>
          </cell>
          <cell r="AS36">
            <v>445</v>
          </cell>
          <cell r="AT36">
            <v>445</v>
          </cell>
          <cell r="AU36">
            <v>445</v>
          </cell>
          <cell r="AV36">
            <v>445</v>
          </cell>
          <cell r="AW36">
            <v>445</v>
          </cell>
          <cell r="AX36">
            <v>445</v>
          </cell>
          <cell r="AY36">
            <v>445</v>
          </cell>
          <cell r="AZ36">
            <v>445</v>
          </cell>
          <cell r="BA36">
            <v>445</v>
          </cell>
          <cell r="BB36">
            <v>445</v>
          </cell>
          <cell r="BC36">
            <v>445</v>
          </cell>
          <cell r="BD36">
            <v>445</v>
          </cell>
          <cell r="BE36">
            <v>445</v>
          </cell>
          <cell r="BF36">
            <v>445</v>
          </cell>
          <cell r="BG36">
            <v>445</v>
          </cell>
          <cell r="BH36">
            <v>445</v>
          </cell>
          <cell r="BI36">
            <v>445</v>
          </cell>
          <cell r="BJ36">
            <v>445</v>
          </cell>
          <cell r="BK36">
            <v>445</v>
          </cell>
          <cell r="BL36">
            <v>445</v>
          </cell>
          <cell r="BM36">
            <v>445</v>
          </cell>
          <cell r="BN36">
            <v>445</v>
          </cell>
          <cell r="BO36">
            <v>445</v>
          </cell>
          <cell r="BP36">
            <v>445</v>
          </cell>
          <cell r="BQ36">
            <v>445</v>
          </cell>
          <cell r="BR36">
            <v>445</v>
          </cell>
          <cell r="BS36">
            <v>445</v>
          </cell>
          <cell r="BT36">
            <v>445</v>
          </cell>
          <cell r="BU36">
            <v>445</v>
          </cell>
          <cell r="BV36">
            <v>445</v>
          </cell>
          <cell r="BW36">
            <v>445</v>
          </cell>
          <cell r="BX36">
            <v>445</v>
          </cell>
          <cell r="BY36">
            <v>445</v>
          </cell>
          <cell r="BZ36">
            <v>445</v>
          </cell>
          <cell r="CA36">
            <v>445</v>
          </cell>
          <cell r="CB36">
            <v>445</v>
          </cell>
          <cell r="CC36">
            <v>445</v>
          </cell>
          <cell r="CD36">
            <v>445</v>
          </cell>
          <cell r="CE36">
            <v>445</v>
          </cell>
          <cell r="CF36">
            <v>445</v>
          </cell>
          <cell r="CG36">
            <v>445</v>
          </cell>
          <cell r="CH36">
            <v>445</v>
          </cell>
          <cell r="CI36">
            <v>445</v>
          </cell>
          <cell r="CJ36">
            <v>445</v>
          </cell>
          <cell r="CK36">
            <v>445</v>
          </cell>
          <cell r="CL36">
            <v>445</v>
          </cell>
          <cell r="CM36">
            <v>445</v>
          </cell>
          <cell r="CN36">
            <v>445</v>
          </cell>
          <cell r="CO36">
            <v>445</v>
          </cell>
          <cell r="CP36">
            <v>445</v>
          </cell>
          <cell r="CQ36">
            <v>445</v>
          </cell>
          <cell r="CR36">
            <v>445</v>
          </cell>
          <cell r="CS36">
            <v>445</v>
          </cell>
          <cell r="CT36">
            <v>445</v>
          </cell>
          <cell r="CU36">
            <v>445</v>
          </cell>
          <cell r="CV36">
            <v>445</v>
          </cell>
          <cell r="CW36">
            <v>445</v>
          </cell>
          <cell r="CX36">
            <v>445</v>
          </cell>
          <cell r="CY36">
            <v>445</v>
          </cell>
          <cell r="CZ36">
            <v>445</v>
          </cell>
          <cell r="DA36">
            <v>445</v>
          </cell>
          <cell r="DB36">
            <v>445</v>
          </cell>
          <cell r="DC36">
            <v>445</v>
          </cell>
          <cell r="DD36">
            <v>445</v>
          </cell>
          <cell r="DE36">
            <v>445</v>
          </cell>
          <cell r="DF36">
            <v>445</v>
          </cell>
          <cell r="DG36">
            <v>445</v>
          </cell>
          <cell r="DH36">
            <v>445</v>
          </cell>
          <cell r="DI36">
            <v>445</v>
          </cell>
          <cell r="DJ36">
            <v>445</v>
          </cell>
          <cell r="DK36">
            <v>445</v>
          </cell>
          <cell r="DL36">
            <v>445</v>
          </cell>
          <cell r="DM36">
            <v>445</v>
          </cell>
          <cell r="DN36">
            <v>445</v>
          </cell>
          <cell r="DO36">
            <v>445</v>
          </cell>
          <cell r="DP36">
            <v>445</v>
          </cell>
          <cell r="DQ36">
            <v>445</v>
          </cell>
        </row>
        <row r="37">
          <cell r="A37" t="str">
            <v>Huntington 2</v>
          </cell>
          <cell r="B37">
            <v>442</v>
          </cell>
          <cell r="C37">
            <v>442</v>
          </cell>
          <cell r="D37">
            <v>442</v>
          </cell>
          <cell r="E37">
            <v>442</v>
          </cell>
          <cell r="F37">
            <v>442</v>
          </cell>
          <cell r="G37">
            <v>442</v>
          </cell>
          <cell r="H37">
            <v>442</v>
          </cell>
          <cell r="I37">
            <v>442</v>
          </cell>
          <cell r="J37">
            <v>442</v>
          </cell>
          <cell r="K37">
            <v>442</v>
          </cell>
          <cell r="L37">
            <v>442</v>
          </cell>
          <cell r="M37">
            <v>442</v>
          </cell>
          <cell r="N37">
            <v>442</v>
          </cell>
          <cell r="O37">
            <v>442</v>
          </cell>
          <cell r="P37">
            <v>442</v>
          </cell>
          <cell r="Q37">
            <v>442</v>
          </cell>
          <cell r="R37">
            <v>442</v>
          </cell>
          <cell r="S37">
            <v>442</v>
          </cell>
          <cell r="T37">
            <v>442</v>
          </cell>
          <cell r="U37">
            <v>442</v>
          </cell>
          <cell r="V37">
            <v>442</v>
          </cell>
          <cell r="W37">
            <v>442</v>
          </cell>
          <cell r="X37">
            <v>442</v>
          </cell>
          <cell r="Y37">
            <v>442</v>
          </cell>
          <cell r="Z37">
            <v>442</v>
          </cell>
          <cell r="AA37">
            <v>442</v>
          </cell>
          <cell r="AB37">
            <v>442</v>
          </cell>
          <cell r="AC37">
            <v>442</v>
          </cell>
          <cell r="AD37">
            <v>442</v>
          </cell>
          <cell r="AE37">
            <v>442</v>
          </cell>
          <cell r="AF37">
            <v>442</v>
          </cell>
          <cell r="AG37">
            <v>442</v>
          </cell>
          <cell r="AH37">
            <v>442</v>
          </cell>
          <cell r="AI37">
            <v>442</v>
          </cell>
          <cell r="AJ37">
            <v>442</v>
          </cell>
          <cell r="AK37">
            <v>442</v>
          </cell>
          <cell r="AL37">
            <v>442</v>
          </cell>
          <cell r="AM37">
            <v>442</v>
          </cell>
          <cell r="AN37">
            <v>442</v>
          </cell>
          <cell r="AO37">
            <v>442</v>
          </cell>
          <cell r="AP37">
            <v>442</v>
          </cell>
          <cell r="AQ37">
            <v>442</v>
          </cell>
          <cell r="AR37">
            <v>442</v>
          </cell>
          <cell r="AS37">
            <v>442</v>
          </cell>
          <cell r="AT37">
            <v>442</v>
          </cell>
          <cell r="AU37">
            <v>442</v>
          </cell>
          <cell r="AV37">
            <v>442</v>
          </cell>
          <cell r="AW37">
            <v>442</v>
          </cell>
          <cell r="AX37">
            <v>442</v>
          </cell>
          <cell r="AY37">
            <v>442</v>
          </cell>
          <cell r="AZ37">
            <v>442</v>
          </cell>
          <cell r="BA37">
            <v>442</v>
          </cell>
          <cell r="BB37">
            <v>442</v>
          </cell>
          <cell r="BC37">
            <v>442</v>
          </cell>
          <cell r="BD37">
            <v>442</v>
          </cell>
          <cell r="BE37">
            <v>442</v>
          </cell>
          <cell r="BF37">
            <v>442</v>
          </cell>
          <cell r="BG37">
            <v>442</v>
          </cell>
          <cell r="BH37">
            <v>442</v>
          </cell>
          <cell r="BI37">
            <v>442</v>
          </cell>
          <cell r="BJ37">
            <v>442</v>
          </cell>
          <cell r="BK37">
            <v>442</v>
          </cell>
          <cell r="BL37">
            <v>442</v>
          </cell>
          <cell r="BM37">
            <v>442</v>
          </cell>
          <cell r="BN37">
            <v>442</v>
          </cell>
          <cell r="BO37">
            <v>442</v>
          </cell>
          <cell r="BP37">
            <v>442</v>
          </cell>
          <cell r="BQ37">
            <v>442</v>
          </cell>
          <cell r="BR37">
            <v>442</v>
          </cell>
          <cell r="BS37">
            <v>442</v>
          </cell>
          <cell r="BT37">
            <v>442</v>
          </cell>
          <cell r="BU37">
            <v>442</v>
          </cell>
          <cell r="BV37">
            <v>442</v>
          </cell>
          <cell r="BW37">
            <v>442</v>
          </cell>
          <cell r="BX37">
            <v>442</v>
          </cell>
          <cell r="BY37">
            <v>442</v>
          </cell>
          <cell r="BZ37">
            <v>442</v>
          </cell>
          <cell r="CA37">
            <v>442</v>
          </cell>
          <cell r="CB37">
            <v>442</v>
          </cell>
          <cell r="CC37">
            <v>442</v>
          </cell>
          <cell r="CD37">
            <v>442</v>
          </cell>
          <cell r="CE37">
            <v>442</v>
          </cell>
          <cell r="CF37">
            <v>442</v>
          </cell>
          <cell r="CG37">
            <v>442</v>
          </cell>
          <cell r="CH37">
            <v>442</v>
          </cell>
          <cell r="CI37">
            <v>442</v>
          </cell>
          <cell r="CJ37">
            <v>442</v>
          </cell>
          <cell r="CK37">
            <v>442</v>
          </cell>
          <cell r="CL37">
            <v>442</v>
          </cell>
          <cell r="CM37">
            <v>442</v>
          </cell>
          <cell r="CN37">
            <v>442</v>
          </cell>
          <cell r="CO37">
            <v>442</v>
          </cell>
          <cell r="CP37">
            <v>442</v>
          </cell>
          <cell r="CQ37">
            <v>442</v>
          </cell>
          <cell r="CR37">
            <v>442</v>
          </cell>
          <cell r="CS37">
            <v>442</v>
          </cell>
          <cell r="CT37">
            <v>442</v>
          </cell>
          <cell r="CU37">
            <v>442</v>
          </cell>
          <cell r="CV37">
            <v>442</v>
          </cell>
          <cell r="CW37">
            <v>442</v>
          </cell>
          <cell r="CX37">
            <v>442</v>
          </cell>
          <cell r="CY37">
            <v>442</v>
          </cell>
          <cell r="CZ37">
            <v>442</v>
          </cell>
          <cell r="DA37">
            <v>442</v>
          </cell>
          <cell r="DB37">
            <v>442</v>
          </cell>
          <cell r="DC37">
            <v>442</v>
          </cell>
          <cell r="DD37">
            <v>442</v>
          </cell>
          <cell r="DE37">
            <v>442</v>
          </cell>
          <cell r="DF37">
            <v>442</v>
          </cell>
          <cell r="DG37">
            <v>442</v>
          </cell>
          <cell r="DH37">
            <v>442</v>
          </cell>
          <cell r="DI37">
            <v>442</v>
          </cell>
          <cell r="DJ37">
            <v>442</v>
          </cell>
          <cell r="DK37">
            <v>442</v>
          </cell>
          <cell r="DL37">
            <v>442</v>
          </cell>
          <cell r="DM37">
            <v>442</v>
          </cell>
          <cell r="DN37">
            <v>442</v>
          </cell>
          <cell r="DO37">
            <v>442</v>
          </cell>
          <cell r="DP37">
            <v>442</v>
          </cell>
          <cell r="DQ37">
            <v>442</v>
          </cell>
        </row>
        <row r="38">
          <cell r="A38" t="str">
            <v>IPP3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340</v>
          </cell>
          <cell r="BD38">
            <v>340</v>
          </cell>
          <cell r="BE38">
            <v>340</v>
          </cell>
          <cell r="BF38">
            <v>340</v>
          </cell>
          <cell r="BG38">
            <v>340</v>
          </cell>
          <cell r="BH38">
            <v>340</v>
          </cell>
          <cell r="BI38">
            <v>340</v>
          </cell>
          <cell r="BJ38">
            <v>340</v>
          </cell>
          <cell r="BK38">
            <v>340</v>
          </cell>
          <cell r="BL38">
            <v>340</v>
          </cell>
          <cell r="BM38">
            <v>340</v>
          </cell>
          <cell r="BN38">
            <v>340</v>
          </cell>
          <cell r="BO38">
            <v>340</v>
          </cell>
          <cell r="BP38">
            <v>340</v>
          </cell>
          <cell r="BQ38">
            <v>340</v>
          </cell>
          <cell r="BR38">
            <v>340</v>
          </cell>
          <cell r="BS38">
            <v>340</v>
          </cell>
          <cell r="BT38">
            <v>340</v>
          </cell>
          <cell r="BU38">
            <v>340</v>
          </cell>
          <cell r="BV38">
            <v>340</v>
          </cell>
          <cell r="BW38">
            <v>340</v>
          </cell>
          <cell r="BX38">
            <v>340</v>
          </cell>
          <cell r="BY38">
            <v>340</v>
          </cell>
          <cell r="BZ38">
            <v>340</v>
          </cell>
          <cell r="CA38">
            <v>340</v>
          </cell>
          <cell r="CB38">
            <v>340</v>
          </cell>
          <cell r="CC38">
            <v>340</v>
          </cell>
          <cell r="CD38">
            <v>340</v>
          </cell>
          <cell r="CE38">
            <v>340</v>
          </cell>
          <cell r="CF38">
            <v>340</v>
          </cell>
          <cell r="CG38">
            <v>340</v>
          </cell>
          <cell r="CH38">
            <v>340</v>
          </cell>
          <cell r="CI38">
            <v>340</v>
          </cell>
          <cell r="CJ38">
            <v>340</v>
          </cell>
          <cell r="CK38">
            <v>340</v>
          </cell>
          <cell r="CL38">
            <v>340</v>
          </cell>
          <cell r="CM38">
            <v>340</v>
          </cell>
          <cell r="CN38">
            <v>340</v>
          </cell>
          <cell r="CO38">
            <v>340</v>
          </cell>
          <cell r="CP38">
            <v>340</v>
          </cell>
          <cell r="CQ38">
            <v>340</v>
          </cell>
          <cell r="CR38">
            <v>340</v>
          </cell>
          <cell r="CS38">
            <v>340</v>
          </cell>
          <cell r="CT38">
            <v>340</v>
          </cell>
          <cell r="CU38">
            <v>340</v>
          </cell>
          <cell r="CV38">
            <v>340</v>
          </cell>
          <cell r="CW38">
            <v>340</v>
          </cell>
          <cell r="CX38">
            <v>340</v>
          </cell>
          <cell r="CY38">
            <v>340</v>
          </cell>
          <cell r="CZ38">
            <v>340</v>
          </cell>
          <cell r="DA38">
            <v>340</v>
          </cell>
          <cell r="DB38">
            <v>340</v>
          </cell>
          <cell r="DC38">
            <v>340</v>
          </cell>
          <cell r="DD38">
            <v>340</v>
          </cell>
          <cell r="DE38">
            <v>340</v>
          </cell>
          <cell r="DF38">
            <v>340</v>
          </cell>
          <cell r="DG38">
            <v>340</v>
          </cell>
          <cell r="DH38">
            <v>340</v>
          </cell>
          <cell r="DI38">
            <v>340</v>
          </cell>
          <cell r="DJ38">
            <v>340</v>
          </cell>
          <cell r="DK38">
            <v>340</v>
          </cell>
          <cell r="DL38">
            <v>340</v>
          </cell>
          <cell r="DM38">
            <v>340</v>
          </cell>
          <cell r="DN38">
            <v>340</v>
          </cell>
          <cell r="DO38">
            <v>340</v>
          </cell>
          <cell r="DP38">
            <v>340</v>
          </cell>
          <cell r="DQ38">
            <v>340</v>
          </cell>
        </row>
        <row r="39">
          <cell r="A39" t="str">
            <v>Jim Bridger 1</v>
          </cell>
          <cell r="B39">
            <v>353.33</v>
          </cell>
          <cell r="C39">
            <v>353.33</v>
          </cell>
          <cell r="D39">
            <v>353.33</v>
          </cell>
          <cell r="E39">
            <v>353.33</v>
          </cell>
          <cell r="F39">
            <v>353.33</v>
          </cell>
          <cell r="G39">
            <v>353.33</v>
          </cell>
          <cell r="H39">
            <v>353.33</v>
          </cell>
          <cell r="I39">
            <v>353.33</v>
          </cell>
          <cell r="J39">
            <v>353.33</v>
          </cell>
          <cell r="K39">
            <v>353.33</v>
          </cell>
          <cell r="L39">
            <v>353.33</v>
          </cell>
          <cell r="M39">
            <v>353.33</v>
          </cell>
          <cell r="N39">
            <v>353.33</v>
          </cell>
          <cell r="O39">
            <v>353.33</v>
          </cell>
          <cell r="P39">
            <v>353.33</v>
          </cell>
          <cell r="Q39">
            <v>353.33</v>
          </cell>
          <cell r="R39">
            <v>353.33</v>
          </cell>
          <cell r="S39">
            <v>353.33</v>
          </cell>
          <cell r="T39">
            <v>353.33</v>
          </cell>
          <cell r="U39">
            <v>353.33</v>
          </cell>
          <cell r="V39">
            <v>353.33</v>
          </cell>
          <cell r="W39">
            <v>353.33</v>
          </cell>
          <cell r="X39">
            <v>353.33</v>
          </cell>
          <cell r="Y39">
            <v>353.33</v>
          </cell>
          <cell r="Z39">
            <v>353.33</v>
          </cell>
          <cell r="AA39">
            <v>353.33</v>
          </cell>
          <cell r="AB39">
            <v>353.33</v>
          </cell>
          <cell r="AC39">
            <v>353.33</v>
          </cell>
          <cell r="AD39">
            <v>353.33</v>
          </cell>
          <cell r="AE39">
            <v>353.33</v>
          </cell>
          <cell r="AF39">
            <v>353.33</v>
          </cell>
          <cell r="AG39">
            <v>353.33</v>
          </cell>
          <cell r="AH39">
            <v>353.33</v>
          </cell>
          <cell r="AI39">
            <v>353.33</v>
          </cell>
          <cell r="AJ39">
            <v>353.33</v>
          </cell>
          <cell r="AK39">
            <v>353.33</v>
          </cell>
          <cell r="AL39">
            <v>353.33</v>
          </cell>
          <cell r="AM39">
            <v>353.33</v>
          </cell>
          <cell r="AN39">
            <v>353.33</v>
          </cell>
          <cell r="AO39">
            <v>353.33</v>
          </cell>
          <cell r="AP39">
            <v>353.33</v>
          </cell>
          <cell r="AQ39">
            <v>353.33</v>
          </cell>
          <cell r="AR39">
            <v>353.33</v>
          </cell>
          <cell r="AS39">
            <v>353.33</v>
          </cell>
          <cell r="AT39">
            <v>353.33</v>
          </cell>
          <cell r="AU39">
            <v>353.33</v>
          </cell>
          <cell r="AV39">
            <v>353.33</v>
          </cell>
          <cell r="AW39">
            <v>353.33</v>
          </cell>
          <cell r="AX39">
            <v>353.33</v>
          </cell>
          <cell r="AY39">
            <v>353.33</v>
          </cell>
          <cell r="AZ39">
            <v>353.33</v>
          </cell>
          <cell r="BA39">
            <v>353.33</v>
          </cell>
          <cell r="BB39">
            <v>353.33</v>
          </cell>
          <cell r="BC39">
            <v>353.33</v>
          </cell>
          <cell r="BD39">
            <v>353.33</v>
          </cell>
          <cell r="BE39">
            <v>353.33</v>
          </cell>
          <cell r="BF39">
            <v>353.33</v>
          </cell>
          <cell r="BG39">
            <v>353.33</v>
          </cell>
          <cell r="BH39">
            <v>353.33</v>
          </cell>
          <cell r="BI39">
            <v>353.33</v>
          </cell>
          <cell r="BJ39">
            <v>353.33</v>
          </cell>
          <cell r="BK39">
            <v>353.33</v>
          </cell>
          <cell r="BL39">
            <v>353.33</v>
          </cell>
          <cell r="BM39">
            <v>353.33</v>
          </cell>
          <cell r="BN39">
            <v>353.33</v>
          </cell>
          <cell r="BO39">
            <v>353.33</v>
          </cell>
          <cell r="BP39">
            <v>353.33</v>
          </cell>
          <cell r="BQ39">
            <v>353.33</v>
          </cell>
          <cell r="BR39">
            <v>353.33</v>
          </cell>
          <cell r="BS39">
            <v>353.33</v>
          </cell>
          <cell r="BT39">
            <v>353.33</v>
          </cell>
          <cell r="BU39">
            <v>353.33</v>
          </cell>
          <cell r="BV39">
            <v>353.33</v>
          </cell>
          <cell r="BW39">
            <v>353.33</v>
          </cell>
          <cell r="BX39">
            <v>353.33</v>
          </cell>
          <cell r="BY39">
            <v>353.33</v>
          </cell>
          <cell r="BZ39">
            <v>353.33</v>
          </cell>
          <cell r="CA39">
            <v>353.33</v>
          </cell>
          <cell r="CB39">
            <v>353.33</v>
          </cell>
          <cell r="CC39">
            <v>353.33</v>
          </cell>
          <cell r="CD39">
            <v>353.33</v>
          </cell>
          <cell r="CE39">
            <v>353.33</v>
          </cell>
          <cell r="CF39">
            <v>353.33</v>
          </cell>
          <cell r="CG39">
            <v>353.33</v>
          </cell>
          <cell r="CH39">
            <v>353.33</v>
          </cell>
          <cell r="CI39">
            <v>353.33</v>
          </cell>
          <cell r="CJ39">
            <v>353.33</v>
          </cell>
          <cell r="CK39">
            <v>353.33</v>
          </cell>
          <cell r="CL39">
            <v>353.33</v>
          </cell>
          <cell r="CM39">
            <v>353.33</v>
          </cell>
          <cell r="CN39">
            <v>353.33</v>
          </cell>
          <cell r="CO39">
            <v>353.33</v>
          </cell>
          <cell r="CP39">
            <v>353.33</v>
          </cell>
          <cell r="CQ39">
            <v>353.33</v>
          </cell>
          <cell r="CR39">
            <v>353.33</v>
          </cell>
          <cell r="CS39">
            <v>353.33</v>
          </cell>
          <cell r="CT39">
            <v>353.33</v>
          </cell>
          <cell r="CU39">
            <v>353.33</v>
          </cell>
          <cell r="CV39">
            <v>353.33</v>
          </cell>
          <cell r="CW39">
            <v>353.33</v>
          </cell>
          <cell r="CX39">
            <v>353.33</v>
          </cell>
          <cell r="CY39">
            <v>353.33</v>
          </cell>
          <cell r="CZ39">
            <v>353.33</v>
          </cell>
          <cell r="DA39">
            <v>353.33</v>
          </cell>
          <cell r="DB39">
            <v>353.33</v>
          </cell>
          <cell r="DC39">
            <v>353.33</v>
          </cell>
          <cell r="DD39">
            <v>353.33</v>
          </cell>
          <cell r="DE39">
            <v>353.33</v>
          </cell>
          <cell r="DF39">
            <v>353.33</v>
          </cell>
          <cell r="DG39">
            <v>353.33</v>
          </cell>
          <cell r="DH39">
            <v>353.33</v>
          </cell>
          <cell r="DI39">
            <v>353.33</v>
          </cell>
          <cell r="DJ39">
            <v>353.33</v>
          </cell>
          <cell r="DK39">
            <v>353.33</v>
          </cell>
          <cell r="DL39">
            <v>353.33</v>
          </cell>
          <cell r="DM39">
            <v>353.33</v>
          </cell>
          <cell r="DN39">
            <v>353.33</v>
          </cell>
          <cell r="DO39">
            <v>353.33</v>
          </cell>
          <cell r="DP39">
            <v>353.33</v>
          </cell>
          <cell r="DQ39">
            <v>353.33</v>
          </cell>
        </row>
        <row r="40">
          <cell r="A40" t="str">
            <v>Jim Bridger 2</v>
          </cell>
          <cell r="B40">
            <v>353.33</v>
          </cell>
          <cell r="C40">
            <v>353.33</v>
          </cell>
          <cell r="D40">
            <v>353.33</v>
          </cell>
          <cell r="E40">
            <v>353.33</v>
          </cell>
          <cell r="F40">
            <v>353.33</v>
          </cell>
          <cell r="G40">
            <v>353.33</v>
          </cell>
          <cell r="H40">
            <v>353.33</v>
          </cell>
          <cell r="I40">
            <v>353.33</v>
          </cell>
          <cell r="J40">
            <v>353.33</v>
          </cell>
          <cell r="K40">
            <v>353.33</v>
          </cell>
          <cell r="L40">
            <v>353.33</v>
          </cell>
          <cell r="M40">
            <v>353.33</v>
          </cell>
          <cell r="N40">
            <v>353.33</v>
          </cell>
          <cell r="O40">
            <v>353.33</v>
          </cell>
          <cell r="P40">
            <v>353.33</v>
          </cell>
          <cell r="Q40">
            <v>353.33</v>
          </cell>
          <cell r="R40">
            <v>353.33</v>
          </cell>
          <cell r="S40">
            <v>353.33</v>
          </cell>
          <cell r="T40">
            <v>353.33</v>
          </cell>
          <cell r="U40">
            <v>353.33</v>
          </cell>
          <cell r="V40">
            <v>353.33</v>
          </cell>
          <cell r="W40">
            <v>353.33</v>
          </cell>
          <cell r="X40">
            <v>353.33</v>
          </cell>
          <cell r="Y40">
            <v>353.33</v>
          </cell>
          <cell r="Z40">
            <v>353.33</v>
          </cell>
          <cell r="AA40">
            <v>353.33</v>
          </cell>
          <cell r="AB40">
            <v>353.33</v>
          </cell>
          <cell r="AC40">
            <v>353.33</v>
          </cell>
          <cell r="AD40">
            <v>353.33</v>
          </cell>
          <cell r="AE40">
            <v>353.33</v>
          </cell>
          <cell r="AF40">
            <v>353.33</v>
          </cell>
          <cell r="AG40">
            <v>353.33</v>
          </cell>
          <cell r="AH40">
            <v>353.33</v>
          </cell>
          <cell r="AI40">
            <v>353.33</v>
          </cell>
          <cell r="AJ40">
            <v>353.33</v>
          </cell>
          <cell r="AK40">
            <v>353.33</v>
          </cell>
          <cell r="AL40">
            <v>353.33</v>
          </cell>
          <cell r="AM40">
            <v>353.33</v>
          </cell>
          <cell r="AN40">
            <v>353.33</v>
          </cell>
          <cell r="AO40">
            <v>353.33</v>
          </cell>
          <cell r="AP40">
            <v>353.33</v>
          </cell>
          <cell r="AQ40">
            <v>353.33</v>
          </cell>
          <cell r="AR40">
            <v>353.33</v>
          </cell>
          <cell r="AS40">
            <v>353.33</v>
          </cell>
          <cell r="AT40">
            <v>353.33</v>
          </cell>
          <cell r="AU40">
            <v>353.33</v>
          </cell>
          <cell r="AV40">
            <v>353.33</v>
          </cell>
          <cell r="AW40">
            <v>353.33</v>
          </cell>
          <cell r="AX40">
            <v>353.33</v>
          </cell>
          <cell r="AY40">
            <v>353.33</v>
          </cell>
          <cell r="AZ40">
            <v>353.33</v>
          </cell>
          <cell r="BA40">
            <v>353.33</v>
          </cell>
          <cell r="BB40">
            <v>353.33</v>
          </cell>
          <cell r="BC40">
            <v>353.33</v>
          </cell>
          <cell r="BD40">
            <v>353.33</v>
          </cell>
          <cell r="BE40">
            <v>353.33</v>
          </cell>
          <cell r="BF40">
            <v>353.33</v>
          </cell>
          <cell r="BG40">
            <v>353.33</v>
          </cell>
          <cell r="BH40">
            <v>353.33</v>
          </cell>
          <cell r="BI40">
            <v>353.33</v>
          </cell>
          <cell r="BJ40">
            <v>353.33</v>
          </cell>
          <cell r="BK40">
            <v>353.33</v>
          </cell>
          <cell r="BL40">
            <v>353.33</v>
          </cell>
          <cell r="BM40">
            <v>353.33</v>
          </cell>
          <cell r="BN40">
            <v>353.33</v>
          </cell>
          <cell r="BO40">
            <v>353.33</v>
          </cell>
          <cell r="BP40">
            <v>353.33</v>
          </cell>
          <cell r="BQ40">
            <v>353.33</v>
          </cell>
          <cell r="BR40">
            <v>353.33</v>
          </cell>
          <cell r="BS40">
            <v>353.33</v>
          </cell>
          <cell r="BT40">
            <v>353.33</v>
          </cell>
          <cell r="BU40">
            <v>353.33</v>
          </cell>
          <cell r="BV40">
            <v>353.33</v>
          </cell>
          <cell r="BW40">
            <v>353.33</v>
          </cell>
          <cell r="BX40">
            <v>353.33</v>
          </cell>
          <cell r="BY40">
            <v>353.33</v>
          </cell>
          <cell r="BZ40">
            <v>353.33</v>
          </cell>
          <cell r="CA40">
            <v>353.33</v>
          </cell>
          <cell r="CB40">
            <v>353.33</v>
          </cell>
          <cell r="CC40">
            <v>353.33</v>
          </cell>
          <cell r="CD40">
            <v>353.33</v>
          </cell>
          <cell r="CE40">
            <v>353.33</v>
          </cell>
          <cell r="CF40">
            <v>353.33</v>
          </cell>
          <cell r="CG40">
            <v>353.33</v>
          </cell>
          <cell r="CH40">
            <v>353.33</v>
          </cell>
          <cell r="CI40">
            <v>353.33</v>
          </cell>
          <cell r="CJ40">
            <v>353.33</v>
          </cell>
          <cell r="CK40">
            <v>353.33</v>
          </cell>
          <cell r="CL40">
            <v>353.33</v>
          </cell>
          <cell r="CM40">
            <v>353.33</v>
          </cell>
          <cell r="CN40">
            <v>353.33</v>
          </cell>
          <cell r="CO40">
            <v>353.33</v>
          </cell>
          <cell r="CP40">
            <v>353.33</v>
          </cell>
          <cell r="CQ40">
            <v>353.33</v>
          </cell>
          <cell r="CR40">
            <v>353.33</v>
          </cell>
          <cell r="CS40">
            <v>353.33</v>
          </cell>
          <cell r="CT40">
            <v>353.33</v>
          </cell>
          <cell r="CU40">
            <v>353.33</v>
          </cell>
          <cell r="CV40">
            <v>353.33</v>
          </cell>
          <cell r="CW40">
            <v>353.33</v>
          </cell>
          <cell r="CX40">
            <v>353.33</v>
          </cell>
          <cell r="CY40">
            <v>353.33</v>
          </cell>
          <cell r="CZ40">
            <v>353.33</v>
          </cell>
          <cell r="DA40">
            <v>353.33</v>
          </cell>
          <cell r="DB40">
            <v>353.33</v>
          </cell>
          <cell r="DC40">
            <v>353.33</v>
          </cell>
          <cell r="DD40">
            <v>353.33</v>
          </cell>
          <cell r="DE40">
            <v>353.33</v>
          </cell>
          <cell r="DF40">
            <v>353.33</v>
          </cell>
          <cell r="DG40">
            <v>353.33</v>
          </cell>
          <cell r="DH40">
            <v>353.33</v>
          </cell>
          <cell r="DI40">
            <v>353.33</v>
          </cell>
          <cell r="DJ40">
            <v>353.33</v>
          </cell>
          <cell r="DK40">
            <v>353.33</v>
          </cell>
          <cell r="DL40">
            <v>353.33</v>
          </cell>
          <cell r="DM40">
            <v>353.33</v>
          </cell>
          <cell r="DN40">
            <v>353.33</v>
          </cell>
          <cell r="DO40">
            <v>353.33</v>
          </cell>
          <cell r="DP40">
            <v>353.33</v>
          </cell>
          <cell r="DQ40">
            <v>353.33</v>
          </cell>
        </row>
        <row r="41">
          <cell r="A41" t="str">
            <v>Jim Bridger 3</v>
          </cell>
          <cell r="B41">
            <v>353.33</v>
          </cell>
          <cell r="C41">
            <v>353.33</v>
          </cell>
          <cell r="D41">
            <v>353.33</v>
          </cell>
          <cell r="E41">
            <v>353.33</v>
          </cell>
          <cell r="F41">
            <v>353.33</v>
          </cell>
          <cell r="G41">
            <v>353.33</v>
          </cell>
          <cell r="H41">
            <v>353.33</v>
          </cell>
          <cell r="I41">
            <v>353.33</v>
          </cell>
          <cell r="J41">
            <v>353.33</v>
          </cell>
          <cell r="K41">
            <v>353.33</v>
          </cell>
          <cell r="L41">
            <v>353.33</v>
          </cell>
          <cell r="M41">
            <v>353.33</v>
          </cell>
          <cell r="N41">
            <v>353.33</v>
          </cell>
          <cell r="O41">
            <v>353.33</v>
          </cell>
          <cell r="P41">
            <v>353.33</v>
          </cell>
          <cell r="Q41">
            <v>353.33</v>
          </cell>
          <cell r="R41">
            <v>353.33</v>
          </cell>
          <cell r="S41">
            <v>353.33</v>
          </cell>
          <cell r="T41">
            <v>353.33</v>
          </cell>
          <cell r="U41">
            <v>353.33</v>
          </cell>
          <cell r="V41">
            <v>353.33</v>
          </cell>
          <cell r="W41">
            <v>353.33</v>
          </cell>
          <cell r="X41">
            <v>353.33</v>
          </cell>
          <cell r="Y41">
            <v>353.33</v>
          </cell>
          <cell r="Z41">
            <v>353.33</v>
          </cell>
          <cell r="AA41">
            <v>353.33</v>
          </cell>
          <cell r="AB41">
            <v>353.33</v>
          </cell>
          <cell r="AC41">
            <v>353.33</v>
          </cell>
          <cell r="AD41">
            <v>353.33</v>
          </cell>
          <cell r="AE41">
            <v>353.33</v>
          </cell>
          <cell r="AF41">
            <v>353.33</v>
          </cell>
          <cell r="AG41">
            <v>353.33</v>
          </cell>
          <cell r="AH41">
            <v>353.33</v>
          </cell>
          <cell r="AI41">
            <v>353.33</v>
          </cell>
          <cell r="AJ41">
            <v>353.33</v>
          </cell>
          <cell r="AK41">
            <v>353.33</v>
          </cell>
          <cell r="AL41">
            <v>353.33</v>
          </cell>
          <cell r="AM41">
            <v>353.33</v>
          </cell>
          <cell r="AN41">
            <v>353.33</v>
          </cell>
          <cell r="AO41">
            <v>353.33</v>
          </cell>
          <cell r="AP41">
            <v>353.33</v>
          </cell>
          <cell r="AQ41">
            <v>353.33</v>
          </cell>
          <cell r="AR41">
            <v>353.33</v>
          </cell>
          <cell r="AS41">
            <v>353.33</v>
          </cell>
          <cell r="AT41">
            <v>353.33</v>
          </cell>
          <cell r="AU41">
            <v>353.33</v>
          </cell>
          <cell r="AV41">
            <v>353.33</v>
          </cell>
          <cell r="AW41">
            <v>353.33</v>
          </cell>
          <cell r="AX41">
            <v>353.33</v>
          </cell>
          <cell r="AY41">
            <v>353.33</v>
          </cell>
          <cell r="AZ41">
            <v>353.33</v>
          </cell>
          <cell r="BA41">
            <v>353.33</v>
          </cell>
          <cell r="BB41">
            <v>353.33</v>
          </cell>
          <cell r="BC41">
            <v>353.33</v>
          </cell>
          <cell r="BD41">
            <v>353.33</v>
          </cell>
          <cell r="BE41">
            <v>353.33</v>
          </cell>
          <cell r="BF41">
            <v>353.33</v>
          </cell>
          <cell r="BG41">
            <v>353.33</v>
          </cell>
          <cell r="BH41">
            <v>353.33</v>
          </cell>
          <cell r="BI41">
            <v>353.33</v>
          </cell>
          <cell r="BJ41">
            <v>353.33</v>
          </cell>
          <cell r="BK41">
            <v>353.33</v>
          </cell>
          <cell r="BL41">
            <v>353.33</v>
          </cell>
          <cell r="BM41">
            <v>353.33</v>
          </cell>
          <cell r="BN41">
            <v>353.33</v>
          </cell>
          <cell r="BO41">
            <v>353.33</v>
          </cell>
          <cell r="BP41">
            <v>353.33</v>
          </cell>
          <cell r="BQ41">
            <v>353.33</v>
          </cell>
          <cell r="BR41">
            <v>353.33</v>
          </cell>
          <cell r="BS41">
            <v>353.33</v>
          </cell>
          <cell r="BT41">
            <v>353.33</v>
          </cell>
          <cell r="BU41">
            <v>353.33</v>
          </cell>
          <cell r="BV41">
            <v>353.33</v>
          </cell>
          <cell r="BW41">
            <v>353.33</v>
          </cell>
          <cell r="BX41">
            <v>353.33</v>
          </cell>
          <cell r="BY41">
            <v>353.33</v>
          </cell>
          <cell r="BZ41">
            <v>353.33</v>
          </cell>
          <cell r="CA41">
            <v>353.33</v>
          </cell>
          <cell r="CB41">
            <v>353.33</v>
          </cell>
          <cell r="CC41">
            <v>353.33</v>
          </cell>
          <cell r="CD41">
            <v>353.33</v>
          </cell>
          <cell r="CE41">
            <v>353.33</v>
          </cell>
          <cell r="CF41">
            <v>353.33</v>
          </cell>
          <cell r="CG41">
            <v>353.33</v>
          </cell>
          <cell r="CH41">
            <v>353.33</v>
          </cell>
          <cell r="CI41">
            <v>353.33</v>
          </cell>
          <cell r="CJ41">
            <v>353.33</v>
          </cell>
          <cell r="CK41">
            <v>353.33</v>
          </cell>
          <cell r="CL41">
            <v>353.33</v>
          </cell>
          <cell r="CM41">
            <v>353.33</v>
          </cell>
          <cell r="CN41">
            <v>353.33</v>
          </cell>
          <cell r="CO41">
            <v>353.33</v>
          </cell>
          <cell r="CP41">
            <v>353.33</v>
          </cell>
          <cell r="CQ41">
            <v>353.33</v>
          </cell>
          <cell r="CR41">
            <v>353.33</v>
          </cell>
          <cell r="CS41">
            <v>353.33</v>
          </cell>
          <cell r="CT41">
            <v>353.33</v>
          </cell>
          <cell r="CU41">
            <v>353.33</v>
          </cell>
          <cell r="CV41">
            <v>353.33</v>
          </cell>
          <cell r="CW41">
            <v>353.33</v>
          </cell>
          <cell r="CX41">
            <v>353.33</v>
          </cell>
          <cell r="CY41">
            <v>353.33</v>
          </cell>
          <cell r="CZ41">
            <v>353.33</v>
          </cell>
          <cell r="DA41">
            <v>353.33</v>
          </cell>
          <cell r="DB41">
            <v>353.33</v>
          </cell>
          <cell r="DC41">
            <v>353.33</v>
          </cell>
          <cell r="DD41">
            <v>353.33</v>
          </cell>
          <cell r="DE41">
            <v>353.33</v>
          </cell>
          <cell r="DF41">
            <v>353.33</v>
          </cell>
          <cell r="DG41">
            <v>353.33</v>
          </cell>
          <cell r="DH41">
            <v>353.33</v>
          </cell>
          <cell r="DI41">
            <v>353.33</v>
          </cell>
          <cell r="DJ41">
            <v>353.33</v>
          </cell>
          <cell r="DK41">
            <v>353.33</v>
          </cell>
          <cell r="DL41">
            <v>353.33</v>
          </cell>
          <cell r="DM41">
            <v>353.33</v>
          </cell>
          <cell r="DN41">
            <v>353.33</v>
          </cell>
          <cell r="DO41">
            <v>353.33</v>
          </cell>
          <cell r="DP41">
            <v>353.33</v>
          </cell>
          <cell r="DQ41">
            <v>353.33</v>
          </cell>
        </row>
        <row r="42">
          <cell r="A42" t="str">
            <v>Jim Bridger 4</v>
          </cell>
          <cell r="B42">
            <v>353.33</v>
          </cell>
          <cell r="C42">
            <v>353.33</v>
          </cell>
          <cell r="D42">
            <v>353.33</v>
          </cell>
          <cell r="E42">
            <v>353.33</v>
          </cell>
          <cell r="F42">
            <v>353.33</v>
          </cell>
          <cell r="G42">
            <v>353.33</v>
          </cell>
          <cell r="H42">
            <v>353.33</v>
          </cell>
          <cell r="I42">
            <v>353.33</v>
          </cell>
          <cell r="J42">
            <v>353.33</v>
          </cell>
          <cell r="K42">
            <v>353.33</v>
          </cell>
          <cell r="L42">
            <v>353.33</v>
          </cell>
          <cell r="M42">
            <v>353.33</v>
          </cell>
          <cell r="N42">
            <v>353.33</v>
          </cell>
          <cell r="O42">
            <v>353.33</v>
          </cell>
          <cell r="P42">
            <v>353.33</v>
          </cell>
          <cell r="Q42">
            <v>353.33</v>
          </cell>
          <cell r="R42">
            <v>353.33</v>
          </cell>
          <cell r="S42">
            <v>353.33</v>
          </cell>
          <cell r="T42">
            <v>353.33</v>
          </cell>
          <cell r="U42">
            <v>353.33</v>
          </cell>
          <cell r="V42">
            <v>353.33</v>
          </cell>
          <cell r="W42">
            <v>353.33</v>
          </cell>
          <cell r="X42">
            <v>353.33</v>
          </cell>
          <cell r="Y42">
            <v>353.33</v>
          </cell>
          <cell r="Z42">
            <v>353.33</v>
          </cell>
          <cell r="AA42">
            <v>353.33</v>
          </cell>
          <cell r="AB42">
            <v>353.33</v>
          </cell>
          <cell r="AC42">
            <v>353.33</v>
          </cell>
          <cell r="AD42">
            <v>353.33</v>
          </cell>
          <cell r="AE42">
            <v>353.33</v>
          </cell>
          <cell r="AF42">
            <v>353.33</v>
          </cell>
          <cell r="AG42">
            <v>353.33</v>
          </cell>
          <cell r="AH42">
            <v>353.33</v>
          </cell>
          <cell r="AI42">
            <v>353.33</v>
          </cell>
          <cell r="AJ42">
            <v>353.33</v>
          </cell>
          <cell r="AK42">
            <v>353.33</v>
          </cell>
          <cell r="AL42">
            <v>353.33</v>
          </cell>
          <cell r="AM42">
            <v>353.33</v>
          </cell>
          <cell r="AN42">
            <v>353.33</v>
          </cell>
          <cell r="AO42">
            <v>353.33</v>
          </cell>
          <cell r="AP42">
            <v>353.33</v>
          </cell>
          <cell r="AQ42">
            <v>353.33</v>
          </cell>
          <cell r="AR42">
            <v>353.33</v>
          </cell>
          <cell r="AS42">
            <v>353.33</v>
          </cell>
          <cell r="AT42">
            <v>353.33</v>
          </cell>
          <cell r="AU42">
            <v>353.33</v>
          </cell>
          <cell r="AV42">
            <v>353.33</v>
          </cell>
          <cell r="AW42">
            <v>353.33</v>
          </cell>
          <cell r="AX42">
            <v>353.33</v>
          </cell>
          <cell r="AY42">
            <v>353.33</v>
          </cell>
          <cell r="AZ42">
            <v>353.33</v>
          </cell>
          <cell r="BA42">
            <v>353.33</v>
          </cell>
          <cell r="BB42">
            <v>353.33</v>
          </cell>
          <cell r="BC42">
            <v>353.33</v>
          </cell>
          <cell r="BD42">
            <v>353.33</v>
          </cell>
          <cell r="BE42">
            <v>353.33</v>
          </cell>
          <cell r="BF42">
            <v>353.33</v>
          </cell>
          <cell r="BG42">
            <v>353.33</v>
          </cell>
          <cell r="BH42">
            <v>353.33</v>
          </cell>
          <cell r="BI42">
            <v>353.33</v>
          </cell>
          <cell r="BJ42">
            <v>353.33</v>
          </cell>
          <cell r="BK42">
            <v>353.33</v>
          </cell>
          <cell r="BL42">
            <v>353.33</v>
          </cell>
          <cell r="BM42">
            <v>353.33</v>
          </cell>
          <cell r="BN42">
            <v>353.33</v>
          </cell>
          <cell r="BO42">
            <v>353.33</v>
          </cell>
          <cell r="BP42">
            <v>353.33</v>
          </cell>
          <cell r="BQ42">
            <v>353.33</v>
          </cell>
          <cell r="BR42">
            <v>353.33</v>
          </cell>
          <cell r="BS42">
            <v>353.33</v>
          </cell>
          <cell r="BT42">
            <v>353.33</v>
          </cell>
          <cell r="BU42">
            <v>353.33</v>
          </cell>
          <cell r="BV42">
            <v>353.33</v>
          </cell>
          <cell r="BW42">
            <v>353.33</v>
          </cell>
          <cell r="BX42">
            <v>353.33</v>
          </cell>
          <cell r="BY42">
            <v>353.33</v>
          </cell>
          <cell r="BZ42">
            <v>353.33</v>
          </cell>
          <cell r="CA42">
            <v>353.33</v>
          </cell>
          <cell r="CB42">
            <v>353.33</v>
          </cell>
          <cell r="CC42">
            <v>353.33</v>
          </cell>
          <cell r="CD42">
            <v>353.33</v>
          </cell>
          <cell r="CE42">
            <v>353.33</v>
          </cell>
          <cell r="CF42">
            <v>353.33</v>
          </cell>
          <cell r="CG42">
            <v>353.33</v>
          </cell>
          <cell r="CH42">
            <v>353.33</v>
          </cell>
          <cell r="CI42">
            <v>353.33</v>
          </cell>
          <cell r="CJ42">
            <v>353.33</v>
          </cell>
          <cell r="CK42">
            <v>353.33</v>
          </cell>
          <cell r="CL42">
            <v>353.33</v>
          </cell>
          <cell r="CM42">
            <v>353.33</v>
          </cell>
          <cell r="CN42">
            <v>353.33</v>
          </cell>
          <cell r="CO42">
            <v>353.33</v>
          </cell>
          <cell r="CP42">
            <v>353.33</v>
          </cell>
          <cell r="CQ42">
            <v>353.33</v>
          </cell>
          <cell r="CR42">
            <v>353.33</v>
          </cell>
          <cell r="CS42">
            <v>353.33</v>
          </cell>
          <cell r="CT42">
            <v>353.33</v>
          </cell>
          <cell r="CU42">
            <v>353.33</v>
          </cell>
          <cell r="CV42">
            <v>353.33</v>
          </cell>
          <cell r="CW42">
            <v>353.33</v>
          </cell>
          <cell r="CX42">
            <v>353.33</v>
          </cell>
          <cell r="CY42">
            <v>353.33</v>
          </cell>
          <cell r="CZ42">
            <v>353.33</v>
          </cell>
          <cell r="DA42">
            <v>353.33</v>
          </cell>
          <cell r="DB42">
            <v>353.33</v>
          </cell>
          <cell r="DC42">
            <v>353.33</v>
          </cell>
          <cell r="DD42">
            <v>353.33</v>
          </cell>
          <cell r="DE42">
            <v>353.33</v>
          </cell>
          <cell r="DF42">
            <v>353.33</v>
          </cell>
          <cell r="DG42">
            <v>353.33</v>
          </cell>
          <cell r="DH42">
            <v>353.33</v>
          </cell>
          <cell r="DI42">
            <v>353.33</v>
          </cell>
          <cell r="DJ42">
            <v>353.33</v>
          </cell>
          <cell r="DK42">
            <v>353.33</v>
          </cell>
          <cell r="DL42">
            <v>353.33</v>
          </cell>
          <cell r="DM42">
            <v>353.33</v>
          </cell>
          <cell r="DN42">
            <v>353.33</v>
          </cell>
          <cell r="DO42">
            <v>353.33</v>
          </cell>
          <cell r="DP42">
            <v>353.33</v>
          </cell>
          <cell r="DQ42">
            <v>353.33</v>
          </cell>
        </row>
        <row r="43">
          <cell r="A43" t="str">
            <v>Jim Bridger 5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527</v>
          </cell>
          <cell r="CB43">
            <v>527</v>
          </cell>
          <cell r="CC43">
            <v>527</v>
          </cell>
          <cell r="CD43">
            <v>527</v>
          </cell>
          <cell r="CE43">
            <v>527</v>
          </cell>
          <cell r="CF43">
            <v>527</v>
          </cell>
          <cell r="CG43">
            <v>527</v>
          </cell>
          <cell r="CH43">
            <v>527</v>
          </cell>
          <cell r="CI43">
            <v>527</v>
          </cell>
          <cell r="CJ43">
            <v>527</v>
          </cell>
          <cell r="CK43">
            <v>527</v>
          </cell>
          <cell r="CL43">
            <v>527</v>
          </cell>
          <cell r="CM43">
            <v>527</v>
          </cell>
          <cell r="CN43">
            <v>527</v>
          </cell>
          <cell r="CO43">
            <v>527</v>
          </cell>
          <cell r="CP43">
            <v>527</v>
          </cell>
          <cell r="CQ43">
            <v>527</v>
          </cell>
          <cell r="CR43">
            <v>527</v>
          </cell>
          <cell r="CS43">
            <v>527</v>
          </cell>
          <cell r="CT43">
            <v>527</v>
          </cell>
          <cell r="CU43">
            <v>527</v>
          </cell>
          <cell r="CV43">
            <v>527</v>
          </cell>
          <cell r="CW43">
            <v>527</v>
          </cell>
          <cell r="CX43">
            <v>527</v>
          </cell>
          <cell r="CY43">
            <v>527</v>
          </cell>
          <cell r="CZ43">
            <v>527</v>
          </cell>
          <cell r="DA43">
            <v>527</v>
          </cell>
          <cell r="DB43">
            <v>527</v>
          </cell>
          <cell r="DC43">
            <v>527</v>
          </cell>
          <cell r="DD43">
            <v>527</v>
          </cell>
          <cell r="DE43">
            <v>527</v>
          </cell>
          <cell r="DF43">
            <v>527</v>
          </cell>
          <cell r="DG43">
            <v>527</v>
          </cell>
          <cell r="DH43">
            <v>527</v>
          </cell>
          <cell r="DI43">
            <v>527</v>
          </cell>
          <cell r="DJ43">
            <v>527</v>
          </cell>
          <cell r="DK43">
            <v>527</v>
          </cell>
          <cell r="DL43">
            <v>527</v>
          </cell>
          <cell r="DM43">
            <v>527</v>
          </cell>
          <cell r="DN43">
            <v>527</v>
          </cell>
          <cell r="DO43">
            <v>527</v>
          </cell>
          <cell r="DP43">
            <v>527</v>
          </cell>
          <cell r="DQ43">
            <v>527</v>
          </cell>
        </row>
        <row r="44">
          <cell r="A44" t="str">
            <v>Lake Side</v>
          </cell>
          <cell r="B44">
            <v>542</v>
          </cell>
          <cell r="C44">
            <v>537</v>
          </cell>
          <cell r="D44">
            <v>502</v>
          </cell>
          <cell r="E44">
            <v>492</v>
          </cell>
          <cell r="F44">
            <v>479</v>
          </cell>
          <cell r="G44">
            <v>481</v>
          </cell>
          <cell r="H44">
            <v>474</v>
          </cell>
          <cell r="I44">
            <v>476</v>
          </cell>
          <cell r="J44">
            <v>484</v>
          </cell>
          <cell r="K44">
            <v>487</v>
          </cell>
          <cell r="L44">
            <v>530</v>
          </cell>
          <cell r="M44">
            <v>540</v>
          </cell>
          <cell r="N44">
            <v>542</v>
          </cell>
          <cell r="O44">
            <v>537</v>
          </cell>
          <cell r="P44">
            <v>502</v>
          </cell>
          <cell r="Q44">
            <v>492</v>
          </cell>
          <cell r="R44">
            <v>479</v>
          </cell>
          <cell r="S44">
            <v>481</v>
          </cell>
          <cell r="T44">
            <v>474</v>
          </cell>
          <cell r="U44">
            <v>476</v>
          </cell>
          <cell r="V44">
            <v>484</v>
          </cell>
          <cell r="W44">
            <v>487</v>
          </cell>
          <cell r="X44">
            <v>530</v>
          </cell>
          <cell r="Y44">
            <v>540</v>
          </cell>
          <cell r="Z44">
            <v>542</v>
          </cell>
          <cell r="AA44">
            <v>537</v>
          </cell>
          <cell r="AB44">
            <v>502</v>
          </cell>
          <cell r="AC44">
            <v>492</v>
          </cell>
          <cell r="AD44">
            <v>479</v>
          </cell>
          <cell r="AE44">
            <v>481</v>
          </cell>
          <cell r="AF44">
            <v>474</v>
          </cell>
          <cell r="AG44">
            <v>476</v>
          </cell>
          <cell r="AH44">
            <v>484</v>
          </cell>
          <cell r="AI44">
            <v>487</v>
          </cell>
          <cell r="AJ44">
            <v>530</v>
          </cell>
          <cell r="AK44">
            <v>540</v>
          </cell>
          <cell r="AL44">
            <v>542</v>
          </cell>
          <cell r="AM44">
            <v>537</v>
          </cell>
          <cell r="AN44">
            <v>502</v>
          </cell>
          <cell r="AO44">
            <v>492</v>
          </cell>
          <cell r="AP44">
            <v>479</v>
          </cell>
          <cell r="AQ44">
            <v>481</v>
          </cell>
          <cell r="AR44">
            <v>474</v>
          </cell>
          <cell r="AS44">
            <v>476</v>
          </cell>
          <cell r="AT44">
            <v>484</v>
          </cell>
          <cell r="AU44">
            <v>487</v>
          </cell>
          <cell r="AV44">
            <v>530</v>
          </cell>
          <cell r="AW44">
            <v>540</v>
          </cell>
          <cell r="AX44">
            <v>542</v>
          </cell>
          <cell r="AY44">
            <v>537</v>
          </cell>
          <cell r="AZ44">
            <v>502</v>
          </cell>
          <cell r="BA44">
            <v>492</v>
          </cell>
          <cell r="BB44">
            <v>479</v>
          </cell>
          <cell r="BC44">
            <v>481</v>
          </cell>
          <cell r="BD44">
            <v>474</v>
          </cell>
          <cell r="BE44">
            <v>476</v>
          </cell>
          <cell r="BF44">
            <v>484</v>
          </cell>
          <cell r="BG44">
            <v>487</v>
          </cell>
          <cell r="BH44">
            <v>530</v>
          </cell>
          <cell r="BI44">
            <v>540</v>
          </cell>
          <cell r="BJ44">
            <v>542</v>
          </cell>
          <cell r="BK44">
            <v>537</v>
          </cell>
          <cell r="BL44">
            <v>502</v>
          </cell>
          <cell r="BM44">
            <v>492</v>
          </cell>
          <cell r="BN44">
            <v>479</v>
          </cell>
          <cell r="BO44">
            <v>481</v>
          </cell>
          <cell r="BP44">
            <v>474</v>
          </cell>
          <cell r="BQ44">
            <v>476</v>
          </cell>
          <cell r="BR44">
            <v>484</v>
          </cell>
          <cell r="BS44">
            <v>487</v>
          </cell>
          <cell r="BT44">
            <v>530</v>
          </cell>
          <cell r="BU44">
            <v>540</v>
          </cell>
          <cell r="BV44">
            <v>542</v>
          </cell>
          <cell r="BW44">
            <v>537</v>
          </cell>
          <cell r="BX44">
            <v>502</v>
          </cell>
          <cell r="BY44">
            <v>492</v>
          </cell>
          <cell r="BZ44">
            <v>479</v>
          </cell>
          <cell r="CA44">
            <v>481</v>
          </cell>
          <cell r="CB44">
            <v>474</v>
          </cell>
          <cell r="CC44">
            <v>476</v>
          </cell>
          <cell r="CD44">
            <v>484</v>
          </cell>
          <cell r="CE44">
            <v>487</v>
          </cell>
          <cell r="CF44">
            <v>530</v>
          </cell>
          <cell r="CG44">
            <v>540</v>
          </cell>
          <cell r="CH44">
            <v>542</v>
          </cell>
          <cell r="CI44">
            <v>537</v>
          </cell>
          <cell r="CJ44">
            <v>502</v>
          </cell>
          <cell r="CK44">
            <v>492</v>
          </cell>
          <cell r="CL44">
            <v>479</v>
          </cell>
          <cell r="CM44">
            <v>481</v>
          </cell>
          <cell r="CN44">
            <v>474</v>
          </cell>
          <cell r="CO44">
            <v>476</v>
          </cell>
          <cell r="CP44">
            <v>484</v>
          </cell>
          <cell r="CQ44">
            <v>487</v>
          </cell>
          <cell r="CR44">
            <v>530</v>
          </cell>
          <cell r="CS44">
            <v>540</v>
          </cell>
          <cell r="CT44">
            <v>542</v>
          </cell>
          <cell r="CU44">
            <v>537</v>
          </cell>
          <cell r="CV44">
            <v>502</v>
          </cell>
          <cell r="CW44">
            <v>492</v>
          </cell>
          <cell r="CX44">
            <v>479</v>
          </cell>
          <cell r="CY44">
            <v>481</v>
          </cell>
          <cell r="CZ44">
            <v>474</v>
          </cell>
          <cell r="DA44">
            <v>476</v>
          </cell>
          <cell r="DB44">
            <v>484</v>
          </cell>
          <cell r="DC44">
            <v>487</v>
          </cell>
          <cell r="DD44">
            <v>530</v>
          </cell>
          <cell r="DE44">
            <v>540</v>
          </cell>
          <cell r="DF44">
            <v>542</v>
          </cell>
          <cell r="DG44">
            <v>537</v>
          </cell>
          <cell r="DH44">
            <v>502</v>
          </cell>
          <cell r="DI44">
            <v>492</v>
          </cell>
          <cell r="DJ44">
            <v>479</v>
          </cell>
          <cell r="DK44">
            <v>481</v>
          </cell>
          <cell r="DL44">
            <v>474</v>
          </cell>
          <cell r="DM44">
            <v>476</v>
          </cell>
          <cell r="DN44">
            <v>484</v>
          </cell>
          <cell r="DO44">
            <v>487</v>
          </cell>
          <cell r="DP44">
            <v>530</v>
          </cell>
          <cell r="DQ44">
            <v>540</v>
          </cell>
        </row>
        <row r="45">
          <cell r="A45" t="str">
            <v>Lake Side Augmentation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16</v>
          </cell>
          <cell r="G45">
            <v>16</v>
          </cell>
          <cell r="H45">
            <v>16</v>
          </cell>
          <cell r="I45">
            <v>16</v>
          </cell>
          <cell r="J45">
            <v>16</v>
          </cell>
          <cell r="K45">
            <v>16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16</v>
          </cell>
          <cell r="S45">
            <v>16</v>
          </cell>
          <cell r="T45">
            <v>16</v>
          </cell>
          <cell r="U45">
            <v>16</v>
          </cell>
          <cell r="V45">
            <v>16</v>
          </cell>
          <cell r="W45">
            <v>16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16</v>
          </cell>
          <cell r="AE45">
            <v>16</v>
          </cell>
          <cell r="AF45">
            <v>16</v>
          </cell>
          <cell r="AG45">
            <v>16</v>
          </cell>
          <cell r="AH45">
            <v>16</v>
          </cell>
          <cell r="AI45">
            <v>16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16</v>
          </cell>
          <cell r="AQ45">
            <v>16</v>
          </cell>
          <cell r="AR45">
            <v>16</v>
          </cell>
          <cell r="AS45">
            <v>16</v>
          </cell>
          <cell r="AT45">
            <v>16</v>
          </cell>
          <cell r="AU45">
            <v>16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16</v>
          </cell>
          <cell r="BC45">
            <v>16</v>
          </cell>
          <cell r="BD45">
            <v>16</v>
          </cell>
          <cell r="BE45">
            <v>16</v>
          </cell>
          <cell r="BF45">
            <v>16</v>
          </cell>
          <cell r="BG45">
            <v>16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16</v>
          </cell>
          <cell r="BO45">
            <v>16</v>
          </cell>
          <cell r="BP45">
            <v>16</v>
          </cell>
          <cell r="BQ45">
            <v>16</v>
          </cell>
          <cell r="BR45">
            <v>16</v>
          </cell>
          <cell r="BS45">
            <v>16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16</v>
          </cell>
          <cell r="CA45">
            <v>16</v>
          </cell>
          <cell r="CB45">
            <v>16</v>
          </cell>
          <cell r="CC45">
            <v>16</v>
          </cell>
          <cell r="CD45">
            <v>16</v>
          </cell>
          <cell r="CE45">
            <v>16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16</v>
          </cell>
          <cell r="CM45">
            <v>16</v>
          </cell>
          <cell r="CN45">
            <v>16</v>
          </cell>
          <cell r="CO45">
            <v>16</v>
          </cell>
          <cell r="CP45">
            <v>16</v>
          </cell>
          <cell r="CQ45">
            <v>16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16</v>
          </cell>
          <cell r="CY45">
            <v>16</v>
          </cell>
          <cell r="CZ45">
            <v>16</v>
          </cell>
          <cell r="DA45">
            <v>16</v>
          </cell>
          <cell r="DB45">
            <v>16</v>
          </cell>
          <cell r="DC45">
            <v>16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16</v>
          </cell>
          <cell r="DK45">
            <v>16</v>
          </cell>
          <cell r="DL45">
            <v>16</v>
          </cell>
          <cell r="DM45">
            <v>16</v>
          </cell>
          <cell r="DN45">
            <v>16</v>
          </cell>
          <cell r="DO45">
            <v>16</v>
          </cell>
          <cell r="DP45">
            <v>0</v>
          </cell>
          <cell r="DQ45">
            <v>0</v>
          </cell>
        </row>
        <row r="46">
          <cell r="A46" t="str">
            <v>Lake Side Duct Firing</v>
          </cell>
          <cell r="B46">
            <v>43</v>
          </cell>
          <cell r="C46">
            <v>43</v>
          </cell>
          <cell r="D46">
            <v>43</v>
          </cell>
          <cell r="E46">
            <v>44</v>
          </cell>
          <cell r="F46">
            <v>44</v>
          </cell>
          <cell r="G46">
            <v>45</v>
          </cell>
          <cell r="H46">
            <v>45</v>
          </cell>
          <cell r="I46">
            <v>45</v>
          </cell>
          <cell r="J46">
            <v>44</v>
          </cell>
          <cell r="K46">
            <v>44</v>
          </cell>
          <cell r="L46">
            <v>43</v>
          </cell>
          <cell r="M46">
            <v>43</v>
          </cell>
          <cell r="N46">
            <v>43</v>
          </cell>
          <cell r="O46">
            <v>43</v>
          </cell>
          <cell r="P46">
            <v>43</v>
          </cell>
          <cell r="Q46">
            <v>44</v>
          </cell>
          <cell r="R46">
            <v>44</v>
          </cell>
          <cell r="S46">
            <v>45</v>
          </cell>
          <cell r="T46">
            <v>45</v>
          </cell>
          <cell r="U46">
            <v>45</v>
          </cell>
          <cell r="V46">
            <v>44</v>
          </cell>
          <cell r="W46">
            <v>44</v>
          </cell>
          <cell r="X46">
            <v>43</v>
          </cell>
          <cell r="Y46">
            <v>43</v>
          </cell>
          <cell r="Z46">
            <v>43</v>
          </cell>
          <cell r="AA46">
            <v>43</v>
          </cell>
          <cell r="AB46">
            <v>43</v>
          </cell>
          <cell r="AC46">
            <v>44</v>
          </cell>
          <cell r="AD46">
            <v>44</v>
          </cell>
          <cell r="AE46">
            <v>45</v>
          </cell>
          <cell r="AF46">
            <v>45</v>
          </cell>
          <cell r="AG46">
            <v>45</v>
          </cell>
          <cell r="AH46">
            <v>44</v>
          </cell>
          <cell r="AI46">
            <v>44</v>
          </cell>
          <cell r="AJ46">
            <v>43</v>
          </cell>
          <cell r="AK46">
            <v>43</v>
          </cell>
          <cell r="AL46">
            <v>43</v>
          </cell>
          <cell r="AM46">
            <v>43</v>
          </cell>
          <cell r="AN46">
            <v>43</v>
          </cell>
          <cell r="AO46">
            <v>44</v>
          </cell>
          <cell r="AP46">
            <v>44</v>
          </cell>
          <cell r="AQ46">
            <v>45</v>
          </cell>
          <cell r="AR46">
            <v>45</v>
          </cell>
          <cell r="AS46">
            <v>45</v>
          </cell>
          <cell r="AT46">
            <v>44</v>
          </cell>
          <cell r="AU46">
            <v>44</v>
          </cell>
          <cell r="AV46">
            <v>43</v>
          </cell>
          <cell r="AW46">
            <v>43</v>
          </cell>
          <cell r="AX46">
            <v>43</v>
          </cell>
          <cell r="AY46">
            <v>43</v>
          </cell>
          <cell r="AZ46">
            <v>43</v>
          </cell>
          <cell r="BA46">
            <v>44</v>
          </cell>
          <cell r="BB46">
            <v>44</v>
          </cell>
          <cell r="BC46">
            <v>45</v>
          </cell>
          <cell r="BD46">
            <v>45</v>
          </cell>
          <cell r="BE46">
            <v>45</v>
          </cell>
          <cell r="BF46">
            <v>44</v>
          </cell>
          <cell r="BG46">
            <v>44</v>
          </cell>
          <cell r="BH46">
            <v>43</v>
          </cell>
          <cell r="BI46">
            <v>43</v>
          </cell>
          <cell r="BJ46">
            <v>43</v>
          </cell>
          <cell r="BK46">
            <v>43</v>
          </cell>
          <cell r="BL46">
            <v>43</v>
          </cell>
          <cell r="BM46">
            <v>44</v>
          </cell>
          <cell r="BN46">
            <v>44</v>
          </cell>
          <cell r="BO46">
            <v>45</v>
          </cell>
          <cell r="BP46">
            <v>45</v>
          </cell>
          <cell r="BQ46">
            <v>45</v>
          </cell>
          <cell r="BR46">
            <v>44</v>
          </cell>
          <cell r="BS46">
            <v>44</v>
          </cell>
          <cell r="BT46">
            <v>43</v>
          </cell>
          <cell r="BU46">
            <v>43</v>
          </cell>
          <cell r="BV46">
            <v>43</v>
          </cell>
          <cell r="BW46">
            <v>43</v>
          </cell>
          <cell r="BX46">
            <v>43</v>
          </cell>
          <cell r="BY46">
            <v>44</v>
          </cell>
          <cell r="BZ46">
            <v>44</v>
          </cell>
          <cell r="CA46">
            <v>45</v>
          </cell>
          <cell r="CB46">
            <v>45</v>
          </cell>
          <cell r="CC46">
            <v>45</v>
          </cell>
          <cell r="CD46">
            <v>44</v>
          </cell>
          <cell r="CE46">
            <v>44</v>
          </cell>
          <cell r="CF46">
            <v>43</v>
          </cell>
          <cell r="CG46">
            <v>43</v>
          </cell>
          <cell r="CH46">
            <v>43</v>
          </cell>
          <cell r="CI46">
            <v>43</v>
          </cell>
          <cell r="CJ46">
            <v>43</v>
          </cell>
          <cell r="CK46">
            <v>44</v>
          </cell>
          <cell r="CL46">
            <v>44</v>
          </cell>
          <cell r="CM46">
            <v>45</v>
          </cell>
          <cell r="CN46">
            <v>45</v>
          </cell>
          <cell r="CO46">
            <v>45</v>
          </cell>
          <cell r="CP46">
            <v>44</v>
          </cell>
          <cell r="CQ46">
            <v>44</v>
          </cell>
          <cell r="CR46">
            <v>43</v>
          </cell>
          <cell r="CS46">
            <v>43</v>
          </cell>
          <cell r="CT46">
            <v>43</v>
          </cell>
          <cell r="CU46">
            <v>43</v>
          </cell>
          <cell r="CV46">
            <v>43</v>
          </cell>
          <cell r="CW46">
            <v>44</v>
          </cell>
          <cell r="CX46">
            <v>44</v>
          </cell>
          <cell r="CY46">
            <v>45</v>
          </cell>
          <cell r="CZ46">
            <v>45</v>
          </cell>
          <cell r="DA46">
            <v>45</v>
          </cell>
          <cell r="DB46">
            <v>44</v>
          </cell>
          <cell r="DC46">
            <v>44</v>
          </cell>
          <cell r="DD46">
            <v>43</v>
          </cell>
          <cell r="DE46">
            <v>43</v>
          </cell>
          <cell r="DF46">
            <v>43</v>
          </cell>
          <cell r="DG46">
            <v>43</v>
          </cell>
          <cell r="DH46">
            <v>43</v>
          </cell>
          <cell r="DI46">
            <v>44</v>
          </cell>
          <cell r="DJ46">
            <v>44</v>
          </cell>
          <cell r="DK46">
            <v>45</v>
          </cell>
          <cell r="DL46">
            <v>45</v>
          </cell>
          <cell r="DM46">
            <v>45</v>
          </cell>
          <cell r="DN46">
            <v>44</v>
          </cell>
          <cell r="DO46">
            <v>44</v>
          </cell>
          <cell r="DP46">
            <v>43</v>
          </cell>
          <cell r="DQ46">
            <v>43</v>
          </cell>
        </row>
        <row r="47">
          <cell r="A47" t="str">
            <v>Little Mountain</v>
          </cell>
          <cell r="B47">
            <v>14</v>
          </cell>
          <cell r="C47">
            <v>14</v>
          </cell>
          <cell r="D47">
            <v>14</v>
          </cell>
          <cell r="E47">
            <v>14</v>
          </cell>
          <cell r="F47">
            <v>14</v>
          </cell>
          <cell r="G47">
            <v>14</v>
          </cell>
          <cell r="H47">
            <v>14</v>
          </cell>
          <cell r="I47">
            <v>14</v>
          </cell>
          <cell r="J47">
            <v>14</v>
          </cell>
          <cell r="K47">
            <v>14</v>
          </cell>
          <cell r="L47">
            <v>14</v>
          </cell>
          <cell r="M47">
            <v>14</v>
          </cell>
          <cell r="N47">
            <v>14</v>
          </cell>
          <cell r="O47">
            <v>14</v>
          </cell>
          <cell r="P47">
            <v>14</v>
          </cell>
          <cell r="Q47">
            <v>14</v>
          </cell>
          <cell r="R47">
            <v>14</v>
          </cell>
          <cell r="S47">
            <v>14</v>
          </cell>
          <cell r="T47">
            <v>14</v>
          </cell>
          <cell r="U47">
            <v>14</v>
          </cell>
          <cell r="V47">
            <v>14</v>
          </cell>
          <cell r="W47">
            <v>14</v>
          </cell>
          <cell r="X47">
            <v>14</v>
          </cell>
          <cell r="Y47">
            <v>14</v>
          </cell>
          <cell r="Z47">
            <v>14</v>
          </cell>
          <cell r="AA47">
            <v>14</v>
          </cell>
          <cell r="AB47">
            <v>14</v>
          </cell>
          <cell r="AC47">
            <v>14</v>
          </cell>
          <cell r="AD47">
            <v>14</v>
          </cell>
          <cell r="AE47">
            <v>14</v>
          </cell>
          <cell r="AF47">
            <v>14</v>
          </cell>
          <cell r="AG47">
            <v>14</v>
          </cell>
          <cell r="AH47">
            <v>14</v>
          </cell>
          <cell r="AI47">
            <v>14</v>
          </cell>
          <cell r="AJ47">
            <v>14</v>
          </cell>
          <cell r="AK47">
            <v>14</v>
          </cell>
          <cell r="AL47">
            <v>14</v>
          </cell>
          <cell r="AM47">
            <v>14</v>
          </cell>
          <cell r="AN47">
            <v>14</v>
          </cell>
          <cell r="AO47">
            <v>14</v>
          </cell>
          <cell r="AP47">
            <v>14</v>
          </cell>
          <cell r="AQ47">
            <v>14</v>
          </cell>
          <cell r="AR47">
            <v>14</v>
          </cell>
          <cell r="AS47">
            <v>14</v>
          </cell>
          <cell r="AT47">
            <v>14</v>
          </cell>
          <cell r="AU47">
            <v>14</v>
          </cell>
          <cell r="AV47">
            <v>14</v>
          </cell>
          <cell r="AW47">
            <v>14</v>
          </cell>
          <cell r="AX47">
            <v>14</v>
          </cell>
          <cell r="AY47">
            <v>14</v>
          </cell>
          <cell r="AZ47">
            <v>14</v>
          </cell>
          <cell r="BA47">
            <v>14</v>
          </cell>
          <cell r="BB47">
            <v>14</v>
          </cell>
          <cell r="BC47">
            <v>14</v>
          </cell>
          <cell r="BD47">
            <v>14</v>
          </cell>
          <cell r="BE47">
            <v>14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</row>
        <row r="48">
          <cell r="A48" t="str">
            <v>Naughton 1</v>
          </cell>
          <cell r="B48">
            <v>160</v>
          </cell>
          <cell r="C48">
            <v>160</v>
          </cell>
          <cell r="D48">
            <v>160</v>
          </cell>
          <cell r="E48">
            <v>160</v>
          </cell>
          <cell r="F48">
            <v>160</v>
          </cell>
          <cell r="G48">
            <v>160</v>
          </cell>
          <cell r="H48">
            <v>160</v>
          </cell>
          <cell r="I48">
            <v>160</v>
          </cell>
          <cell r="J48">
            <v>160</v>
          </cell>
          <cell r="K48">
            <v>160</v>
          </cell>
          <cell r="L48">
            <v>160</v>
          </cell>
          <cell r="M48">
            <v>160</v>
          </cell>
          <cell r="N48">
            <v>160</v>
          </cell>
          <cell r="O48">
            <v>160</v>
          </cell>
          <cell r="P48">
            <v>160</v>
          </cell>
          <cell r="Q48">
            <v>160</v>
          </cell>
          <cell r="R48">
            <v>160</v>
          </cell>
          <cell r="S48">
            <v>160</v>
          </cell>
          <cell r="T48">
            <v>160</v>
          </cell>
          <cell r="U48">
            <v>160</v>
          </cell>
          <cell r="V48">
            <v>160</v>
          </cell>
          <cell r="W48">
            <v>160</v>
          </cell>
          <cell r="X48">
            <v>160</v>
          </cell>
          <cell r="Y48">
            <v>160</v>
          </cell>
          <cell r="Z48">
            <v>160</v>
          </cell>
          <cell r="AA48">
            <v>160</v>
          </cell>
          <cell r="AB48">
            <v>160</v>
          </cell>
          <cell r="AC48">
            <v>160</v>
          </cell>
          <cell r="AD48">
            <v>160</v>
          </cell>
          <cell r="AE48">
            <v>160</v>
          </cell>
          <cell r="AF48">
            <v>160</v>
          </cell>
          <cell r="AG48">
            <v>160</v>
          </cell>
          <cell r="AH48">
            <v>160</v>
          </cell>
          <cell r="AI48">
            <v>160</v>
          </cell>
          <cell r="AJ48">
            <v>160</v>
          </cell>
          <cell r="AK48">
            <v>160</v>
          </cell>
          <cell r="AL48">
            <v>160</v>
          </cell>
          <cell r="AM48">
            <v>160</v>
          </cell>
          <cell r="AN48">
            <v>160</v>
          </cell>
          <cell r="AO48">
            <v>160</v>
          </cell>
          <cell r="AP48">
            <v>160</v>
          </cell>
          <cell r="AQ48">
            <v>160</v>
          </cell>
          <cell r="AR48">
            <v>160</v>
          </cell>
          <cell r="AS48">
            <v>160</v>
          </cell>
          <cell r="AT48">
            <v>160</v>
          </cell>
          <cell r="AU48">
            <v>160</v>
          </cell>
          <cell r="AV48">
            <v>160</v>
          </cell>
          <cell r="AW48">
            <v>160</v>
          </cell>
          <cell r="AX48">
            <v>160</v>
          </cell>
          <cell r="AY48">
            <v>160</v>
          </cell>
          <cell r="AZ48">
            <v>160</v>
          </cell>
          <cell r="BA48">
            <v>160</v>
          </cell>
          <cell r="BB48">
            <v>160</v>
          </cell>
          <cell r="BC48">
            <v>160</v>
          </cell>
          <cell r="BD48">
            <v>160</v>
          </cell>
          <cell r="BE48">
            <v>160</v>
          </cell>
          <cell r="BF48">
            <v>160</v>
          </cell>
          <cell r="BG48">
            <v>160</v>
          </cell>
          <cell r="BH48">
            <v>160</v>
          </cell>
          <cell r="BI48">
            <v>160</v>
          </cell>
          <cell r="BJ48">
            <v>160</v>
          </cell>
          <cell r="BK48">
            <v>160</v>
          </cell>
          <cell r="BL48">
            <v>160</v>
          </cell>
          <cell r="BM48">
            <v>160</v>
          </cell>
          <cell r="BN48">
            <v>160</v>
          </cell>
          <cell r="BO48">
            <v>160</v>
          </cell>
          <cell r="BP48">
            <v>160</v>
          </cell>
          <cell r="BQ48">
            <v>160</v>
          </cell>
          <cell r="BR48">
            <v>160</v>
          </cell>
          <cell r="BS48">
            <v>160</v>
          </cell>
          <cell r="BT48">
            <v>160</v>
          </cell>
          <cell r="BU48">
            <v>160</v>
          </cell>
          <cell r="BV48">
            <v>160</v>
          </cell>
          <cell r="BW48">
            <v>160</v>
          </cell>
          <cell r="BX48">
            <v>160</v>
          </cell>
          <cell r="BY48">
            <v>160</v>
          </cell>
          <cell r="BZ48">
            <v>160</v>
          </cell>
          <cell r="CA48">
            <v>160</v>
          </cell>
          <cell r="CB48">
            <v>160</v>
          </cell>
          <cell r="CC48">
            <v>160</v>
          </cell>
          <cell r="CD48">
            <v>160</v>
          </cell>
          <cell r="CE48">
            <v>160</v>
          </cell>
          <cell r="CF48">
            <v>160</v>
          </cell>
          <cell r="CG48">
            <v>160</v>
          </cell>
          <cell r="CH48">
            <v>160</v>
          </cell>
          <cell r="CI48">
            <v>160</v>
          </cell>
          <cell r="CJ48">
            <v>160</v>
          </cell>
          <cell r="CK48">
            <v>160</v>
          </cell>
          <cell r="CL48">
            <v>160</v>
          </cell>
          <cell r="CM48">
            <v>160</v>
          </cell>
          <cell r="CN48">
            <v>160</v>
          </cell>
          <cell r="CO48">
            <v>160</v>
          </cell>
          <cell r="CP48">
            <v>160</v>
          </cell>
          <cell r="CQ48">
            <v>160</v>
          </cell>
          <cell r="CR48">
            <v>160</v>
          </cell>
          <cell r="CS48">
            <v>160</v>
          </cell>
          <cell r="CT48">
            <v>160</v>
          </cell>
          <cell r="CU48">
            <v>160</v>
          </cell>
          <cell r="CV48">
            <v>160</v>
          </cell>
          <cell r="CW48">
            <v>160</v>
          </cell>
          <cell r="CX48">
            <v>160</v>
          </cell>
          <cell r="CY48">
            <v>160</v>
          </cell>
          <cell r="CZ48">
            <v>160</v>
          </cell>
          <cell r="DA48">
            <v>160</v>
          </cell>
          <cell r="DB48">
            <v>160</v>
          </cell>
          <cell r="DC48">
            <v>160</v>
          </cell>
          <cell r="DD48">
            <v>160</v>
          </cell>
          <cell r="DE48">
            <v>160</v>
          </cell>
          <cell r="DF48">
            <v>160</v>
          </cell>
          <cell r="DG48">
            <v>160</v>
          </cell>
          <cell r="DH48">
            <v>160</v>
          </cell>
          <cell r="DI48">
            <v>160</v>
          </cell>
          <cell r="DJ48">
            <v>160</v>
          </cell>
          <cell r="DK48">
            <v>160</v>
          </cell>
          <cell r="DL48">
            <v>160</v>
          </cell>
          <cell r="DM48">
            <v>160</v>
          </cell>
          <cell r="DN48">
            <v>160</v>
          </cell>
          <cell r="DO48">
            <v>160</v>
          </cell>
          <cell r="DP48">
            <v>160</v>
          </cell>
          <cell r="DQ48">
            <v>160</v>
          </cell>
        </row>
        <row r="49">
          <cell r="A49" t="str">
            <v>Naughton 2</v>
          </cell>
          <cell r="B49">
            <v>210</v>
          </cell>
          <cell r="C49">
            <v>210</v>
          </cell>
          <cell r="D49">
            <v>210</v>
          </cell>
          <cell r="E49">
            <v>210</v>
          </cell>
          <cell r="F49">
            <v>210</v>
          </cell>
          <cell r="G49">
            <v>210</v>
          </cell>
          <cell r="H49">
            <v>210</v>
          </cell>
          <cell r="I49">
            <v>210</v>
          </cell>
          <cell r="J49">
            <v>210</v>
          </cell>
          <cell r="K49">
            <v>210</v>
          </cell>
          <cell r="L49">
            <v>210</v>
          </cell>
          <cell r="M49">
            <v>210</v>
          </cell>
          <cell r="N49">
            <v>210</v>
          </cell>
          <cell r="O49">
            <v>210</v>
          </cell>
          <cell r="P49">
            <v>210</v>
          </cell>
          <cell r="Q49">
            <v>210</v>
          </cell>
          <cell r="R49">
            <v>210</v>
          </cell>
          <cell r="S49">
            <v>210</v>
          </cell>
          <cell r="T49">
            <v>210</v>
          </cell>
          <cell r="U49">
            <v>210</v>
          </cell>
          <cell r="V49">
            <v>210</v>
          </cell>
          <cell r="W49">
            <v>210</v>
          </cell>
          <cell r="X49">
            <v>210</v>
          </cell>
          <cell r="Y49">
            <v>210</v>
          </cell>
          <cell r="Z49">
            <v>210</v>
          </cell>
          <cell r="AA49">
            <v>210</v>
          </cell>
          <cell r="AB49">
            <v>210</v>
          </cell>
          <cell r="AC49">
            <v>210</v>
          </cell>
          <cell r="AD49">
            <v>210</v>
          </cell>
          <cell r="AE49">
            <v>210</v>
          </cell>
          <cell r="AF49">
            <v>210</v>
          </cell>
          <cell r="AG49">
            <v>210</v>
          </cell>
          <cell r="AH49">
            <v>210</v>
          </cell>
          <cell r="AI49">
            <v>210</v>
          </cell>
          <cell r="AJ49">
            <v>210</v>
          </cell>
          <cell r="AK49">
            <v>210</v>
          </cell>
          <cell r="AL49">
            <v>210</v>
          </cell>
          <cell r="AM49">
            <v>210</v>
          </cell>
          <cell r="AN49">
            <v>210</v>
          </cell>
          <cell r="AO49">
            <v>210</v>
          </cell>
          <cell r="AP49">
            <v>210</v>
          </cell>
          <cell r="AQ49">
            <v>210</v>
          </cell>
          <cell r="AR49">
            <v>210</v>
          </cell>
          <cell r="AS49">
            <v>210</v>
          </cell>
          <cell r="AT49">
            <v>210</v>
          </cell>
          <cell r="AU49">
            <v>210</v>
          </cell>
          <cell r="AV49">
            <v>210</v>
          </cell>
          <cell r="AW49">
            <v>210</v>
          </cell>
          <cell r="AX49">
            <v>210</v>
          </cell>
          <cell r="AY49">
            <v>210</v>
          </cell>
          <cell r="AZ49">
            <v>210</v>
          </cell>
          <cell r="BA49">
            <v>210</v>
          </cell>
          <cell r="BB49">
            <v>210</v>
          </cell>
          <cell r="BC49">
            <v>210</v>
          </cell>
          <cell r="BD49">
            <v>210</v>
          </cell>
          <cell r="BE49">
            <v>210</v>
          </cell>
          <cell r="BF49">
            <v>210</v>
          </cell>
          <cell r="BG49">
            <v>210</v>
          </cell>
          <cell r="BH49">
            <v>210</v>
          </cell>
          <cell r="BI49">
            <v>210</v>
          </cell>
          <cell r="BJ49">
            <v>210</v>
          </cell>
          <cell r="BK49">
            <v>210</v>
          </cell>
          <cell r="BL49">
            <v>210</v>
          </cell>
          <cell r="BM49">
            <v>210</v>
          </cell>
          <cell r="BN49">
            <v>210</v>
          </cell>
          <cell r="BO49">
            <v>210</v>
          </cell>
          <cell r="BP49">
            <v>210</v>
          </cell>
          <cell r="BQ49">
            <v>210</v>
          </cell>
          <cell r="BR49">
            <v>210</v>
          </cell>
          <cell r="BS49">
            <v>210</v>
          </cell>
          <cell r="BT49">
            <v>210</v>
          </cell>
          <cell r="BU49">
            <v>210</v>
          </cell>
          <cell r="BV49">
            <v>210</v>
          </cell>
          <cell r="BW49">
            <v>210</v>
          </cell>
          <cell r="BX49">
            <v>210</v>
          </cell>
          <cell r="BY49">
            <v>210</v>
          </cell>
          <cell r="BZ49">
            <v>210</v>
          </cell>
          <cell r="CA49">
            <v>210</v>
          </cell>
          <cell r="CB49">
            <v>210</v>
          </cell>
          <cell r="CC49">
            <v>210</v>
          </cell>
          <cell r="CD49">
            <v>210</v>
          </cell>
          <cell r="CE49">
            <v>210</v>
          </cell>
          <cell r="CF49">
            <v>210</v>
          </cell>
          <cell r="CG49">
            <v>210</v>
          </cell>
          <cell r="CH49">
            <v>210</v>
          </cell>
          <cell r="CI49">
            <v>210</v>
          </cell>
          <cell r="CJ49">
            <v>210</v>
          </cell>
          <cell r="CK49">
            <v>210</v>
          </cell>
          <cell r="CL49">
            <v>210</v>
          </cell>
          <cell r="CM49">
            <v>210</v>
          </cell>
          <cell r="CN49">
            <v>210</v>
          </cell>
          <cell r="CO49">
            <v>210</v>
          </cell>
          <cell r="CP49">
            <v>210</v>
          </cell>
          <cell r="CQ49">
            <v>210</v>
          </cell>
          <cell r="CR49">
            <v>210</v>
          </cell>
          <cell r="CS49">
            <v>210</v>
          </cell>
          <cell r="CT49">
            <v>210</v>
          </cell>
          <cell r="CU49">
            <v>210</v>
          </cell>
          <cell r="CV49">
            <v>210</v>
          </cell>
          <cell r="CW49">
            <v>210</v>
          </cell>
          <cell r="CX49">
            <v>210</v>
          </cell>
          <cell r="CY49">
            <v>210</v>
          </cell>
          <cell r="CZ49">
            <v>210</v>
          </cell>
          <cell r="DA49">
            <v>210</v>
          </cell>
          <cell r="DB49">
            <v>210</v>
          </cell>
          <cell r="DC49">
            <v>210</v>
          </cell>
          <cell r="DD49">
            <v>210</v>
          </cell>
          <cell r="DE49">
            <v>210</v>
          </cell>
          <cell r="DF49">
            <v>210</v>
          </cell>
          <cell r="DG49">
            <v>210</v>
          </cell>
          <cell r="DH49">
            <v>210</v>
          </cell>
          <cell r="DI49">
            <v>210</v>
          </cell>
          <cell r="DJ49">
            <v>210</v>
          </cell>
          <cell r="DK49">
            <v>210</v>
          </cell>
          <cell r="DL49">
            <v>210</v>
          </cell>
          <cell r="DM49">
            <v>210</v>
          </cell>
          <cell r="DN49">
            <v>210</v>
          </cell>
          <cell r="DO49">
            <v>210</v>
          </cell>
          <cell r="DP49">
            <v>210</v>
          </cell>
          <cell r="DQ49">
            <v>210</v>
          </cell>
        </row>
        <row r="50">
          <cell r="A50" t="str">
            <v>Naughton 3</v>
          </cell>
          <cell r="B50">
            <v>330</v>
          </cell>
          <cell r="C50">
            <v>330</v>
          </cell>
          <cell r="D50">
            <v>330</v>
          </cell>
          <cell r="E50">
            <v>330</v>
          </cell>
          <cell r="F50">
            <v>330</v>
          </cell>
          <cell r="G50">
            <v>330</v>
          </cell>
          <cell r="H50">
            <v>330</v>
          </cell>
          <cell r="I50">
            <v>330</v>
          </cell>
          <cell r="J50">
            <v>330</v>
          </cell>
          <cell r="K50">
            <v>330</v>
          </cell>
          <cell r="L50">
            <v>330</v>
          </cell>
          <cell r="M50">
            <v>330</v>
          </cell>
          <cell r="N50">
            <v>330</v>
          </cell>
          <cell r="O50">
            <v>330</v>
          </cell>
          <cell r="P50">
            <v>330</v>
          </cell>
          <cell r="Q50">
            <v>330</v>
          </cell>
          <cell r="R50">
            <v>336</v>
          </cell>
          <cell r="S50">
            <v>336</v>
          </cell>
          <cell r="T50">
            <v>336</v>
          </cell>
          <cell r="U50">
            <v>336</v>
          </cell>
          <cell r="V50">
            <v>336</v>
          </cell>
          <cell r="W50">
            <v>336</v>
          </cell>
          <cell r="X50">
            <v>336</v>
          </cell>
          <cell r="Y50">
            <v>336</v>
          </cell>
          <cell r="Z50">
            <v>336</v>
          </cell>
          <cell r="AA50">
            <v>336</v>
          </cell>
          <cell r="AB50">
            <v>336</v>
          </cell>
          <cell r="AC50">
            <v>336</v>
          </cell>
          <cell r="AD50">
            <v>336</v>
          </cell>
          <cell r="AE50">
            <v>336</v>
          </cell>
          <cell r="AF50">
            <v>336</v>
          </cell>
          <cell r="AG50">
            <v>336</v>
          </cell>
          <cell r="AH50">
            <v>336</v>
          </cell>
          <cell r="AI50">
            <v>336</v>
          </cell>
          <cell r="AJ50">
            <v>336</v>
          </cell>
          <cell r="AK50">
            <v>336</v>
          </cell>
          <cell r="AL50">
            <v>334</v>
          </cell>
          <cell r="AM50">
            <v>334</v>
          </cell>
          <cell r="AN50">
            <v>334</v>
          </cell>
          <cell r="AO50">
            <v>334</v>
          </cell>
          <cell r="AP50">
            <v>334</v>
          </cell>
          <cell r="AQ50">
            <v>334</v>
          </cell>
          <cell r="AR50">
            <v>334</v>
          </cell>
          <cell r="AS50">
            <v>334</v>
          </cell>
          <cell r="AT50">
            <v>334</v>
          </cell>
          <cell r="AU50">
            <v>334</v>
          </cell>
          <cell r="AV50">
            <v>334</v>
          </cell>
          <cell r="AW50">
            <v>334</v>
          </cell>
          <cell r="AX50">
            <v>334</v>
          </cell>
          <cell r="AY50">
            <v>334</v>
          </cell>
          <cell r="AZ50">
            <v>334</v>
          </cell>
          <cell r="BA50">
            <v>334</v>
          </cell>
          <cell r="BB50">
            <v>334</v>
          </cell>
          <cell r="BC50">
            <v>334</v>
          </cell>
          <cell r="BD50">
            <v>334</v>
          </cell>
          <cell r="BE50">
            <v>334</v>
          </cell>
          <cell r="BF50">
            <v>334</v>
          </cell>
          <cell r="BG50">
            <v>334</v>
          </cell>
          <cell r="BH50">
            <v>334</v>
          </cell>
          <cell r="BI50">
            <v>334</v>
          </cell>
          <cell r="BJ50">
            <v>334</v>
          </cell>
          <cell r="BK50">
            <v>334</v>
          </cell>
          <cell r="BL50">
            <v>334</v>
          </cell>
          <cell r="BM50">
            <v>334</v>
          </cell>
          <cell r="BN50">
            <v>334</v>
          </cell>
          <cell r="BO50">
            <v>334</v>
          </cell>
          <cell r="BP50">
            <v>334</v>
          </cell>
          <cell r="BQ50">
            <v>334</v>
          </cell>
          <cell r="BR50">
            <v>334</v>
          </cell>
          <cell r="BS50">
            <v>334</v>
          </cell>
          <cell r="BT50">
            <v>334</v>
          </cell>
          <cell r="BU50">
            <v>334</v>
          </cell>
          <cell r="BV50">
            <v>334</v>
          </cell>
          <cell r="BW50">
            <v>334</v>
          </cell>
          <cell r="BX50">
            <v>334</v>
          </cell>
          <cell r="BY50">
            <v>334</v>
          </cell>
          <cell r="BZ50">
            <v>334</v>
          </cell>
          <cell r="CA50">
            <v>334</v>
          </cell>
          <cell r="CB50">
            <v>334</v>
          </cell>
          <cell r="CC50">
            <v>334</v>
          </cell>
          <cell r="CD50">
            <v>334</v>
          </cell>
          <cell r="CE50">
            <v>334</v>
          </cell>
          <cell r="CF50">
            <v>334</v>
          </cell>
          <cell r="CG50">
            <v>334</v>
          </cell>
          <cell r="CH50">
            <v>334</v>
          </cell>
          <cell r="CI50">
            <v>334</v>
          </cell>
          <cell r="CJ50">
            <v>334</v>
          </cell>
          <cell r="CK50">
            <v>334</v>
          </cell>
          <cell r="CL50">
            <v>334</v>
          </cell>
          <cell r="CM50">
            <v>334</v>
          </cell>
          <cell r="CN50">
            <v>334</v>
          </cell>
          <cell r="CO50">
            <v>334</v>
          </cell>
          <cell r="CP50">
            <v>334</v>
          </cell>
          <cell r="CQ50">
            <v>334</v>
          </cell>
          <cell r="CR50">
            <v>334</v>
          </cell>
          <cell r="CS50">
            <v>334</v>
          </cell>
          <cell r="CT50">
            <v>334</v>
          </cell>
          <cell r="CU50">
            <v>334</v>
          </cell>
          <cell r="CV50">
            <v>334</v>
          </cell>
          <cell r="CW50">
            <v>334</v>
          </cell>
          <cell r="CX50">
            <v>334</v>
          </cell>
          <cell r="CY50">
            <v>334</v>
          </cell>
          <cell r="CZ50">
            <v>334</v>
          </cell>
          <cell r="DA50">
            <v>334</v>
          </cell>
          <cell r="DB50">
            <v>334</v>
          </cell>
          <cell r="DC50">
            <v>334</v>
          </cell>
          <cell r="DD50">
            <v>334</v>
          </cell>
          <cell r="DE50">
            <v>334</v>
          </cell>
          <cell r="DF50">
            <v>334</v>
          </cell>
          <cell r="DG50">
            <v>334</v>
          </cell>
          <cell r="DH50">
            <v>334</v>
          </cell>
          <cell r="DI50">
            <v>334</v>
          </cell>
          <cell r="DJ50">
            <v>334</v>
          </cell>
          <cell r="DK50">
            <v>334</v>
          </cell>
          <cell r="DL50">
            <v>334</v>
          </cell>
          <cell r="DM50">
            <v>334</v>
          </cell>
          <cell r="DN50">
            <v>334</v>
          </cell>
          <cell r="DO50">
            <v>334</v>
          </cell>
          <cell r="DP50">
            <v>334</v>
          </cell>
          <cell r="DQ50">
            <v>334</v>
          </cell>
        </row>
        <row r="51">
          <cell r="A51" t="str">
            <v>UAMPS p296212</v>
          </cell>
          <cell r="B51">
            <v>77</v>
          </cell>
          <cell r="C51">
            <v>77</v>
          </cell>
          <cell r="D51">
            <v>77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</row>
        <row r="52">
          <cell r="A52" t="str">
            <v>West Valley 1</v>
          </cell>
          <cell r="B52">
            <v>41.6</v>
          </cell>
          <cell r="C52">
            <v>41.4</v>
          </cell>
          <cell r="D52">
            <v>41.2</v>
          </cell>
          <cell r="E52">
            <v>41</v>
          </cell>
          <cell r="F52">
            <v>40.700000000000003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</row>
        <row r="53">
          <cell r="A53" t="str">
            <v>West Valley 2</v>
          </cell>
          <cell r="B53">
            <v>41.6</v>
          </cell>
          <cell r="C53">
            <v>41.4</v>
          </cell>
          <cell r="D53">
            <v>41.2</v>
          </cell>
          <cell r="E53">
            <v>41</v>
          </cell>
          <cell r="F53">
            <v>40.700000000000003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</row>
        <row r="54">
          <cell r="A54" t="str">
            <v>West Valley 3</v>
          </cell>
          <cell r="B54">
            <v>41.6</v>
          </cell>
          <cell r="C54">
            <v>41.4</v>
          </cell>
          <cell r="D54">
            <v>41.2</v>
          </cell>
          <cell r="E54">
            <v>41</v>
          </cell>
          <cell r="F54">
            <v>40.700000000000003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</row>
        <row r="55">
          <cell r="A55" t="str">
            <v>West Valley 4</v>
          </cell>
          <cell r="B55">
            <v>41.6</v>
          </cell>
          <cell r="C55">
            <v>41.4</v>
          </cell>
          <cell r="D55">
            <v>41.2</v>
          </cell>
          <cell r="E55">
            <v>41</v>
          </cell>
          <cell r="F55">
            <v>40.700000000000003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</row>
        <row r="56">
          <cell r="A56" t="str">
            <v>West Valley 5</v>
          </cell>
          <cell r="B56">
            <v>41.6</v>
          </cell>
          <cell r="C56">
            <v>41.4</v>
          </cell>
          <cell r="D56">
            <v>41.2</v>
          </cell>
          <cell r="E56">
            <v>41</v>
          </cell>
          <cell r="F56">
            <v>40.700000000000003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</row>
        <row r="57">
          <cell r="A57" t="str">
            <v>Wyodak</v>
          </cell>
          <cell r="B57">
            <v>270.68</v>
          </cell>
          <cell r="C57">
            <v>270.68</v>
          </cell>
          <cell r="D57">
            <v>270.68</v>
          </cell>
          <cell r="E57">
            <v>270.68</v>
          </cell>
          <cell r="F57">
            <v>270.68</v>
          </cell>
          <cell r="G57">
            <v>268</v>
          </cell>
          <cell r="H57">
            <v>268</v>
          </cell>
          <cell r="I57">
            <v>268</v>
          </cell>
          <cell r="J57">
            <v>268</v>
          </cell>
          <cell r="K57">
            <v>270.68</v>
          </cell>
          <cell r="L57">
            <v>270.68</v>
          </cell>
          <cell r="M57">
            <v>270.68</v>
          </cell>
          <cell r="N57">
            <v>270.68</v>
          </cell>
          <cell r="O57">
            <v>270.68</v>
          </cell>
          <cell r="P57">
            <v>270.68</v>
          </cell>
          <cell r="Q57">
            <v>270.68</v>
          </cell>
          <cell r="R57">
            <v>270.68</v>
          </cell>
          <cell r="S57">
            <v>268</v>
          </cell>
          <cell r="T57">
            <v>268</v>
          </cell>
          <cell r="U57">
            <v>268</v>
          </cell>
          <cell r="V57">
            <v>268</v>
          </cell>
          <cell r="W57">
            <v>270.68</v>
          </cell>
          <cell r="X57">
            <v>270.68</v>
          </cell>
          <cell r="Y57">
            <v>270.68</v>
          </cell>
          <cell r="Z57">
            <v>270.68</v>
          </cell>
          <cell r="AA57">
            <v>270.68</v>
          </cell>
          <cell r="AB57">
            <v>270.68</v>
          </cell>
          <cell r="AC57">
            <v>270.68</v>
          </cell>
          <cell r="AD57">
            <v>270.68</v>
          </cell>
          <cell r="AE57">
            <v>268</v>
          </cell>
          <cell r="AF57">
            <v>268</v>
          </cell>
          <cell r="AG57">
            <v>268</v>
          </cell>
          <cell r="AH57">
            <v>268</v>
          </cell>
          <cell r="AI57">
            <v>270.68</v>
          </cell>
          <cell r="AJ57">
            <v>270.68</v>
          </cell>
          <cell r="AK57">
            <v>270.68</v>
          </cell>
          <cell r="AL57">
            <v>270.68</v>
          </cell>
          <cell r="AM57">
            <v>270.68</v>
          </cell>
          <cell r="AN57">
            <v>270.68</v>
          </cell>
          <cell r="AO57">
            <v>270.68</v>
          </cell>
          <cell r="AP57">
            <v>270.68</v>
          </cell>
          <cell r="AQ57">
            <v>268</v>
          </cell>
          <cell r="AR57">
            <v>268</v>
          </cell>
          <cell r="AS57">
            <v>268</v>
          </cell>
          <cell r="AT57">
            <v>268</v>
          </cell>
          <cell r="AU57">
            <v>270.68</v>
          </cell>
          <cell r="AV57">
            <v>270.68</v>
          </cell>
          <cell r="AW57">
            <v>270.68</v>
          </cell>
          <cell r="AX57">
            <v>270.68</v>
          </cell>
          <cell r="AY57">
            <v>270.68</v>
          </cell>
          <cell r="AZ57">
            <v>270.68</v>
          </cell>
          <cell r="BA57">
            <v>270.68</v>
          </cell>
          <cell r="BB57">
            <v>270.68</v>
          </cell>
          <cell r="BC57">
            <v>268</v>
          </cell>
          <cell r="BD57">
            <v>268</v>
          </cell>
          <cell r="BE57">
            <v>268</v>
          </cell>
          <cell r="BF57">
            <v>268</v>
          </cell>
          <cell r="BG57">
            <v>270.68</v>
          </cell>
          <cell r="BH57">
            <v>270.68</v>
          </cell>
          <cell r="BI57">
            <v>270.68</v>
          </cell>
          <cell r="BJ57">
            <v>270.68</v>
          </cell>
          <cell r="BK57">
            <v>270.68</v>
          </cell>
          <cell r="BL57">
            <v>270.68</v>
          </cell>
          <cell r="BM57">
            <v>270.68</v>
          </cell>
          <cell r="BN57">
            <v>270.68</v>
          </cell>
          <cell r="BO57">
            <v>268</v>
          </cell>
          <cell r="BP57">
            <v>268</v>
          </cell>
          <cell r="BQ57">
            <v>268</v>
          </cell>
          <cell r="BR57">
            <v>268</v>
          </cell>
          <cell r="BS57">
            <v>270.68</v>
          </cell>
          <cell r="BT57">
            <v>270.68</v>
          </cell>
          <cell r="BU57">
            <v>270.68</v>
          </cell>
          <cell r="BV57">
            <v>270.68</v>
          </cell>
          <cell r="BW57">
            <v>270.68</v>
          </cell>
          <cell r="BX57">
            <v>270.68</v>
          </cell>
          <cell r="BY57">
            <v>270.68</v>
          </cell>
          <cell r="BZ57">
            <v>270.68</v>
          </cell>
          <cell r="CA57">
            <v>268</v>
          </cell>
          <cell r="CB57">
            <v>268</v>
          </cell>
          <cell r="CC57">
            <v>268</v>
          </cell>
          <cell r="CD57">
            <v>268</v>
          </cell>
          <cell r="CE57">
            <v>270.68</v>
          </cell>
          <cell r="CF57">
            <v>270.68</v>
          </cell>
          <cell r="CG57">
            <v>270.68</v>
          </cell>
          <cell r="CH57">
            <v>270.68</v>
          </cell>
          <cell r="CI57">
            <v>270.68</v>
          </cell>
          <cell r="CJ57">
            <v>270.68</v>
          </cell>
          <cell r="CK57">
            <v>270.68</v>
          </cell>
          <cell r="CL57">
            <v>270.68</v>
          </cell>
          <cell r="CM57">
            <v>268</v>
          </cell>
          <cell r="CN57">
            <v>268</v>
          </cell>
          <cell r="CO57">
            <v>268</v>
          </cell>
          <cell r="CP57">
            <v>268</v>
          </cell>
          <cell r="CQ57">
            <v>270.68</v>
          </cell>
          <cell r="CR57">
            <v>270.68</v>
          </cell>
          <cell r="CS57">
            <v>270.68</v>
          </cell>
          <cell r="CT57">
            <v>270.68</v>
          </cell>
          <cell r="CU57">
            <v>270.68</v>
          </cell>
          <cell r="CV57">
            <v>270.68</v>
          </cell>
          <cell r="CW57">
            <v>270.68</v>
          </cell>
          <cell r="CX57">
            <v>270.68</v>
          </cell>
          <cell r="CY57">
            <v>268</v>
          </cell>
          <cell r="CZ57">
            <v>268</v>
          </cell>
          <cell r="DA57">
            <v>268</v>
          </cell>
          <cell r="DB57">
            <v>268</v>
          </cell>
          <cell r="DC57">
            <v>270.68</v>
          </cell>
          <cell r="DD57">
            <v>270.68</v>
          </cell>
          <cell r="DE57">
            <v>270.68</v>
          </cell>
          <cell r="DF57">
            <v>270.68</v>
          </cell>
          <cell r="DG57">
            <v>270.68</v>
          </cell>
          <cell r="DH57">
            <v>270.68</v>
          </cell>
          <cell r="DI57">
            <v>270.68</v>
          </cell>
          <cell r="DJ57">
            <v>270.68</v>
          </cell>
          <cell r="DK57">
            <v>268</v>
          </cell>
          <cell r="DL57">
            <v>268</v>
          </cell>
          <cell r="DM57">
            <v>268</v>
          </cell>
          <cell r="DN57">
            <v>268</v>
          </cell>
          <cell r="DO57">
            <v>270.68</v>
          </cell>
          <cell r="DP57">
            <v>270.68</v>
          </cell>
          <cell r="DQ57">
            <v>270.68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Inputs"/>
      <sheetName val="Inputs to 111(d)"/>
      <sheetName val="Summary, Renewables"/>
      <sheetName val="Summary, Emission"/>
      <sheetName val="Existing Renewables"/>
      <sheetName val="New Renewables"/>
      <sheetName val="Thermal Gen"/>
      <sheetName val="Emissions"/>
      <sheetName val="DSM"/>
      <sheetName val="1.5 pct of Retail"/>
      <sheetName val="Allocated"/>
      <sheetName val="Total"/>
      <sheetName val="Non CI"/>
      <sheetName val="AZ"/>
      <sheetName val="CO"/>
      <sheetName val="MT"/>
      <sheetName val="CA"/>
      <sheetName val="ID"/>
      <sheetName val="OR"/>
      <sheetName val="UT"/>
      <sheetName val="WA"/>
      <sheetName val="WY"/>
      <sheetName val="Other"/>
      <sheetName val="ConPattern"/>
      <sheetName val="StaMoPerf"/>
      <sheetName val="StaMoEmis"/>
      <sheetName val="DSM Potential"/>
      <sheetName val="Resource Names"/>
      <sheetName val="Renewable Allocation"/>
      <sheetName val="Allocation Factors"/>
      <sheetName val="Retail Sales"/>
      <sheetName val="Loss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B2" t="str">
            <v>CL_Cholla4_I_Cholla4_GC</v>
          </cell>
          <cell r="C2" t="str">
            <v>East</v>
          </cell>
          <cell r="D2" t="str">
            <v>Coal Ret_AZ - Gas RePower</v>
          </cell>
          <cell r="E2" t="str">
            <v>Gas_Conversion from Coal</v>
          </cell>
          <cell r="F2" t="str">
            <v>AZ</v>
          </cell>
          <cell r="G2" t="str">
            <v>Yes</v>
          </cell>
        </row>
        <row r="3">
          <cell r="B3" t="str">
            <v>CL_DJohnston1_I_DJ1_GC</v>
          </cell>
          <cell r="C3" t="str">
            <v>East</v>
          </cell>
          <cell r="D3" t="str">
            <v>Coal Ret_WY - Gas RePower</v>
          </cell>
          <cell r="E3" t="str">
            <v>Gas_Conversion from Coal</v>
          </cell>
          <cell r="F3" t="str">
            <v>WY</v>
          </cell>
          <cell r="G3" t="str">
            <v>Yes</v>
          </cell>
        </row>
        <row r="4">
          <cell r="B4" t="str">
            <v>CL_DJohnston2_I_DJ2_GC</v>
          </cell>
          <cell r="C4" t="str">
            <v>East</v>
          </cell>
          <cell r="D4" t="str">
            <v>Coal Ret_WY - Gas RePower</v>
          </cell>
          <cell r="E4" t="str">
            <v>Gas_Conversion from Coal</v>
          </cell>
          <cell r="F4" t="str">
            <v>WY</v>
          </cell>
          <cell r="G4" t="str">
            <v>Yes</v>
          </cell>
        </row>
        <row r="5">
          <cell r="B5" t="str">
            <v>CL_DJohnston3_I_DJ3_GC</v>
          </cell>
          <cell r="C5" t="str">
            <v>East</v>
          </cell>
          <cell r="D5" t="str">
            <v>Coal Ret_WY - Gas RePower</v>
          </cell>
          <cell r="E5" t="str">
            <v>Gas_Conversion from Coal</v>
          </cell>
          <cell r="F5" t="str">
            <v>WY</v>
          </cell>
          <cell r="G5" t="str">
            <v>Yes</v>
          </cell>
        </row>
        <row r="6">
          <cell r="B6" t="str">
            <v>CL_DJohnston4_I_DJ4_GC</v>
          </cell>
          <cell r="C6" t="str">
            <v>East</v>
          </cell>
          <cell r="D6" t="str">
            <v>Coal Ret_WY - Gas RePower</v>
          </cell>
          <cell r="E6" t="str">
            <v>Gas_Conversion from Coal</v>
          </cell>
          <cell r="F6" t="str">
            <v>WY</v>
          </cell>
          <cell r="G6" t="str">
            <v>Yes</v>
          </cell>
        </row>
        <row r="7">
          <cell r="B7" t="str">
            <v>CL_Huntington1_I_HTN1_GC</v>
          </cell>
          <cell r="C7" t="str">
            <v>East</v>
          </cell>
          <cell r="D7" t="str">
            <v>Coal Ret_UT - Gas RePower</v>
          </cell>
          <cell r="E7" t="str">
            <v>Gas_Conversion from Coal</v>
          </cell>
          <cell r="F7" t="str">
            <v>UT</v>
          </cell>
          <cell r="G7" t="str">
            <v>Yes</v>
          </cell>
        </row>
        <row r="8">
          <cell r="B8" t="str">
            <v>CL_Huntington2_I_HTN2_GC</v>
          </cell>
          <cell r="C8" t="str">
            <v>East</v>
          </cell>
          <cell r="D8" t="str">
            <v>Coal Ret_UT - Gas RePower</v>
          </cell>
          <cell r="E8" t="str">
            <v>Gas_Conversion from Coal</v>
          </cell>
          <cell r="F8" t="str">
            <v>UT</v>
          </cell>
          <cell r="G8" t="str">
            <v>Yes</v>
          </cell>
        </row>
        <row r="9">
          <cell r="B9" t="str">
            <v>CL_Hunter1_I_HTR1_GC</v>
          </cell>
          <cell r="C9" t="str">
            <v>East</v>
          </cell>
          <cell r="D9" t="str">
            <v>Coal Ret_UT - Gas RePower</v>
          </cell>
          <cell r="E9" t="str">
            <v>Gas_Conversion from Coal</v>
          </cell>
          <cell r="F9" t="str">
            <v>UT</v>
          </cell>
          <cell r="G9" t="str">
            <v>Yes</v>
          </cell>
        </row>
        <row r="10">
          <cell r="B10" t="str">
            <v>CL_Hunter2_I_HTR2_GC</v>
          </cell>
          <cell r="C10" t="str">
            <v>East</v>
          </cell>
          <cell r="D10" t="str">
            <v>Coal Ret_UT - Gas RePower</v>
          </cell>
          <cell r="E10" t="str">
            <v>Gas_Conversion from Coal</v>
          </cell>
          <cell r="F10" t="str">
            <v>UT</v>
          </cell>
          <cell r="G10" t="str">
            <v>Yes</v>
          </cell>
        </row>
        <row r="11">
          <cell r="B11" t="str">
            <v>CL_Hunter3_I_HTR3_GC</v>
          </cell>
          <cell r="C11" t="str">
            <v>East</v>
          </cell>
          <cell r="D11" t="str">
            <v>Coal Ret_UT - Gas RePower</v>
          </cell>
          <cell r="E11" t="str">
            <v>Gas_Conversion from Coal</v>
          </cell>
          <cell r="F11" t="str">
            <v>UT</v>
          </cell>
          <cell r="G11" t="str">
            <v>Yes</v>
          </cell>
        </row>
        <row r="12">
          <cell r="B12" t="str">
            <v>CL_JBridger1_I_JB1_GC</v>
          </cell>
          <cell r="C12" t="str">
            <v>West</v>
          </cell>
          <cell r="D12" t="str">
            <v>Coal Ret_Bridger -Gas RePower</v>
          </cell>
          <cell r="E12" t="str">
            <v>Gas_Conversion from Coal</v>
          </cell>
          <cell r="F12" t="str">
            <v>WY</v>
          </cell>
          <cell r="G12" t="str">
            <v>Yes</v>
          </cell>
        </row>
        <row r="13">
          <cell r="B13" t="str">
            <v>CL_JBridger2_I_JB2_GC</v>
          </cell>
          <cell r="C13" t="str">
            <v>West</v>
          </cell>
          <cell r="D13" t="str">
            <v>Coal Ret_Bridger -Gas RePower</v>
          </cell>
          <cell r="E13" t="str">
            <v>Gas_Conversion from Coal</v>
          </cell>
          <cell r="F13" t="str">
            <v>WY</v>
          </cell>
          <cell r="G13" t="str">
            <v>Yes</v>
          </cell>
        </row>
        <row r="14">
          <cell r="B14" t="str">
            <v>CL_JBridger3_I_JB3_GC</v>
          </cell>
          <cell r="C14" t="str">
            <v>West</v>
          </cell>
          <cell r="D14" t="str">
            <v>Coal Ret_Bridger -Gas RePower</v>
          </cell>
          <cell r="E14" t="str">
            <v>Gas_Conversion from Coal</v>
          </cell>
          <cell r="F14" t="str">
            <v>WY</v>
          </cell>
          <cell r="G14" t="str">
            <v>Yes</v>
          </cell>
        </row>
        <row r="15">
          <cell r="B15" t="str">
            <v>CL_JBridger4_I_JB4_GC</v>
          </cell>
          <cell r="C15" t="str">
            <v>West</v>
          </cell>
          <cell r="D15" t="str">
            <v>Coal Ret_Bridger -Gas RePower</v>
          </cell>
          <cell r="E15" t="str">
            <v>Gas_Conversion from Coal</v>
          </cell>
          <cell r="F15" t="str">
            <v>WY</v>
          </cell>
          <cell r="G15" t="str">
            <v>Yes</v>
          </cell>
        </row>
        <row r="16">
          <cell r="B16" t="str">
            <v>CL_Naughton1_I_NTN1_GC</v>
          </cell>
          <cell r="C16" t="str">
            <v>East</v>
          </cell>
          <cell r="D16" t="str">
            <v>Coal Ret_WY - Gas RePower</v>
          </cell>
          <cell r="E16" t="str">
            <v>Gas_Conversion from Coal</v>
          </cell>
          <cell r="F16" t="str">
            <v>WY</v>
          </cell>
          <cell r="G16" t="str">
            <v>Yes</v>
          </cell>
        </row>
        <row r="17">
          <cell r="B17" t="str">
            <v>CL_Naughton2_I_NTN2_GC</v>
          </cell>
          <cell r="C17" t="str">
            <v>East</v>
          </cell>
          <cell r="D17" t="str">
            <v>Coal Ret_WY - Gas RePower</v>
          </cell>
          <cell r="E17" t="str">
            <v>Gas_Conversion from Coal</v>
          </cell>
          <cell r="F17" t="str">
            <v>WY</v>
          </cell>
          <cell r="G17" t="str">
            <v>Yes</v>
          </cell>
        </row>
        <row r="18">
          <cell r="B18" t="str">
            <v>CL_Naughton3_I_NTN3_GC</v>
          </cell>
          <cell r="C18" t="str">
            <v>East</v>
          </cell>
          <cell r="D18" t="str">
            <v>Coal Ret_WY - Gas RePower</v>
          </cell>
          <cell r="E18" t="str">
            <v>Gas_Conversion from Coal</v>
          </cell>
          <cell r="F18" t="str">
            <v>WY</v>
          </cell>
          <cell r="G18" t="str">
            <v>Yes</v>
          </cell>
        </row>
        <row r="19">
          <cell r="B19" t="str">
            <v>CL_Wyodak1_I_Wyodak_GC</v>
          </cell>
          <cell r="C19" t="str">
            <v>East</v>
          </cell>
          <cell r="D19" t="str">
            <v>Coal Ret_WY - Gas RePower</v>
          </cell>
          <cell r="E19" t="str">
            <v>Gas_Conversion from Coal</v>
          </cell>
          <cell r="F19" t="str">
            <v>WY</v>
          </cell>
          <cell r="G19" t="str">
            <v>Yes</v>
          </cell>
        </row>
        <row r="20">
          <cell r="B20" t="str">
            <v>APS_4C_IN_P</v>
          </cell>
          <cell r="C20" t="str">
            <v>East</v>
          </cell>
          <cell r="D20" t="str">
            <v>Existing - Purchase</v>
          </cell>
          <cell r="E20" t="str">
            <v>Existing - Purchase</v>
          </cell>
          <cell r="G20" t="str">
            <v>No</v>
          </cell>
        </row>
        <row r="21">
          <cell r="B21" t="str">
            <v>APS_4C_OUT_S</v>
          </cell>
          <cell r="C21" t="str">
            <v>East</v>
          </cell>
          <cell r="D21" t="str">
            <v>Existing - Sale</v>
          </cell>
          <cell r="E21" t="str">
            <v>Existing - Sale</v>
          </cell>
          <cell r="F21" t="str">
            <v>AZ</v>
          </cell>
          <cell r="G21" t="str">
            <v>No</v>
          </cell>
        </row>
        <row r="22">
          <cell r="B22" t="str">
            <v>APS_AZ_IN_P</v>
          </cell>
          <cell r="C22" t="str">
            <v>East</v>
          </cell>
          <cell r="D22" t="str">
            <v>Existing - Purchase</v>
          </cell>
          <cell r="E22" t="str">
            <v>Existing - Purchase</v>
          </cell>
          <cell r="G22" t="str">
            <v>No</v>
          </cell>
        </row>
        <row r="23">
          <cell r="B23" t="str">
            <v>APS_AZ_OUT_S</v>
          </cell>
          <cell r="C23" t="str">
            <v>East</v>
          </cell>
          <cell r="D23" t="str">
            <v>Existing - Sale</v>
          </cell>
          <cell r="E23" t="str">
            <v>Existing - Sale</v>
          </cell>
          <cell r="G23" t="str">
            <v>No</v>
          </cell>
        </row>
        <row r="24">
          <cell r="B24" t="str">
            <v>BlackHills_JB_S</v>
          </cell>
          <cell r="C24" t="str">
            <v>West</v>
          </cell>
          <cell r="D24" t="str">
            <v>Existing - Sale</v>
          </cell>
          <cell r="E24" t="str">
            <v>Existing - Sale</v>
          </cell>
          <cell r="G24" t="str">
            <v>No</v>
          </cell>
        </row>
        <row r="25">
          <cell r="B25" t="str">
            <v>BlackHills_MdC_S</v>
          </cell>
          <cell r="C25" t="str">
            <v>West</v>
          </cell>
          <cell r="D25" t="str">
            <v>Existing - Sale</v>
          </cell>
          <cell r="E25" t="str">
            <v>Existing - Sale</v>
          </cell>
          <cell r="G25" t="str">
            <v>No</v>
          </cell>
        </row>
        <row r="26">
          <cell r="B26" t="str">
            <v>BlackHills_US_S</v>
          </cell>
          <cell r="C26" t="str">
            <v>East</v>
          </cell>
          <cell r="D26" t="str">
            <v>Existing - Sale</v>
          </cell>
          <cell r="E26" t="str">
            <v>Existing - Sale</v>
          </cell>
          <cell r="G26" t="str">
            <v>No</v>
          </cell>
        </row>
        <row r="27">
          <cell r="B27" t="str">
            <v>BlackHills_WNE_S</v>
          </cell>
          <cell r="C27" t="str">
            <v>East</v>
          </cell>
          <cell r="D27" t="str">
            <v>Existing - Sale</v>
          </cell>
          <cell r="E27" t="str">
            <v>Existing - Sale</v>
          </cell>
          <cell r="G27" t="str">
            <v>No</v>
          </cell>
        </row>
        <row r="28">
          <cell r="B28" t="str">
            <v>BlackHillsLoss_S</v>
          </cell>
          <cell r="C28" t="str">
            <v>East</v>
          </cell>
          <cell r="D28" t="str">
            <v>Existing - Sale</v>
          </cell>
          <cell r="E28" t="str">
            <v>Existing - Sale</v>
          </cell>
          <cell r="G28" t="str">
            <v>No</v>
          </cell>
        </row>
        <row r="29">
          <cell r="B29" t="str">
            <v>CandianEnt_S</v>
          </cell>
          <cell r="C29" t="str">
            <v>West</v>
          </cell>
          <cell r="D29" t="str">
            <v>Existing - Sale</v>
          </cell>
          <cell r="E29" t="str">
            <v>Existing - Sale</v>
          </cell>
          <cell r="G29" t="str">
            <v>No</v>
          </cell>
        </row>
        <row r="30">
          <cell r="B30" t="str">
            <v>ConstEng_P</v>
          </cell>
          <cell r="C30" t="str">
            <v>East</v>
          </cell>
          <cell r="D30" t="str">
            <v>Existing - Purchase</v>
          </cell>
          <cell r="E30" t="str">
            <v>Existing - Purchase</v>
          </cell>
          <cell r="G30" t="str">
            <v>No</v>
          </cell>
        </row>
        <row r="31">
          <cell r="B31" t="str">
            <v>Cowlitz_S</v>
          </cell>
          <cell r="C31" t="str">
            <v>West</v>
          </cell>
          <cell r="D31" t="str">
            <v>Existing - Sale</v>
          </cell>
          <cell r="E31" t="str">
            <v>Existing - Sale</v>
          </cell>
          <cell r="G31" t="str">
            <v>No</v>
          </cell>
        </row>
        <row r="32">
          <cell r="B32" t="str">
            <v>Douglas_P</v>
          </cell>
          <cell r="C32" t="str">
            <v>West</v>
          </cell>
          <cell r="D32" t="str">
            <v>Existing - Purchase</v>
          </cell>
          <cell r="E32" t="str">
            <v>Existing - Purchase</v>
          </cell>
          <cell r="G32" t="str">
            <v>No</v>
          </cell>
        </row>
        <row r="33">
          <cell r="B33" t="str">
            <v>DSMdec_DecSale</v>
          </cell>
          <cell r="C33" t="str">
            <v>East</v>
          </cell>
          <cell r="D33" t="str">
            <v>Non_Reporting</v>
          </cell>
          <cell r="E33" t="str">
            <v>Non_Reporting</v>
          </cell>
          <cell r="F33" t="str">
            <v>na</v>
          </cell>
          <cell r="G33" t="str">
            <v>Non_Reporting</v>
          </cell>
        </row>
        <row r="34">
          <cell r="B34" t="str">
            <v>DSMdec_DecSale50</v>
          </cell>
          <cell r="C34" t="str">
            <v>East</v>
          </cell>
          <cell r="D34" t="str">
            <v>Non_Reporting</v>
          </cell>
          <cell r="E34" t="str">
            <v>Non_Reporting</v>
          </cell>
          <cell r="F34" t="str">
            <v>na</v>
          </cell>
          <cell r="G34" t="str">
            <v>Non_Reporting</v>
          </cell>
        </row>
        <row r="35">
          <cell r="B35" t="str">
            <v>DSMdec_E_CCOOL</v>
          </cell>
          <cell r="C35" t="str">
            <v>East</v>
          </cell>
          <cell r="D35" t="str">
            <v>Non_Reporting</v>
          </cell>
          <cell r="E35" t="str">
            <v>Non_Reporting</v>
          </cell>
          <cell r="F35" t="str">
            <v>na</v>
          </cell>
          <cell r="G35" t="str">
            <v>Non_Reporting</v>
          </cell>
        </row>
        <row r="36">
          <cell r="B36" t="str">
            <v>DSMdec_E_CLIGHT</v>
          </cell>
          <cell r="C36" t="str">
            <v>East</v>
          </cell>
          <cell r="D36" t="str">
            <v>Non_Reporting</v>
          </cell>
          <cell r="E36" t="str">
            <v>Non_Reporting</v>
          </cell>
          <cell r="F36" t="str">
            <v>na</v>
          </cell>
          <cell r="G36" t="str">
            <v>Non_Reporting</v>
          </cell>
        </row>
        <row r="37">
          <cell r="B37" t="str">
            <v>DSMdec_E_RCOOL</v>
          </cell>
          <cell r="C37" t="str">
            <v>East</v>
          </cell>
          <cell r="D37" t="str">
            <v>Non_Reporting</v>
          </cell>
          <cell r="E37" t="str">
            <v>Non_Reporting</v>
          </cell>
          <cell r="F37" t="str">
            <v>na</v>
          </cell>
          <cell r="G37" t="str">
            <v>Non_Reporting</v>
          </cell>
        </row>
        <row r="38">
          <cell r="B38" t="str">
            <v>DSMdec_E_RLIGHT</v>
          </cell>
          <cell r="C38" t="str">
            <v>East</v>
          </cell>
          <cell r="D38" t="str">
            <v>Non_Reporting</v>
          </cell>
          <cell r="E38" t="str">
            <v>Non_Reporting</v>
          </cell>
          <cell r="F38" t="str">
            <v>na</v>
          </cell>
          <cell r="G38" t="str">
            <v>Non_Reporting</v>
          </cell>
        </row>
        <row r="39">
          <cell r="B39" t="str">
            <v>DSMdec_E_RPLUG</v>
          </cell>
          <cell r="C39" t="str">
            <v>East</v>
          </cell>
          <cell r="D39" t="str">
            <v>Non_Reporting</v>
          </cell>
          <cell r="E39" t="str">
            <v>Non_Reporting</v>
          </cell>
          <cell r="F39" t="str">
            <v>na</v>
          </cell>
          <cell r="G39" t="str">
            <v>Non_Reporting</v>
          </cell>
        </row>
        <row r="40">
          <cell r="B40" t="str">
            <v>DSMdec_E_RWHSE</v>
          </cell>
          <cell r="C40" t="str">
            <v>East</v>
          </cell>
          <cell r="D40" t="str">
            <v>Non_Reporting</v>
          </cell>
          <cell r="E40" t="str">
            <v>Non_Reporting</v>
          </cell>
          <cell r="F40" t="str">
            <v>na</v>
          </cell>
          <cell r="G40" t="str">
            <v>Non_Reporting</v>
          </cell>
        </row>
        <row r="41">
          <cell r="B41" t="str">
            <v>DSMdec_E_System</v>
          </cell>
          <cell r="C41" t="str">
            <v>East</v>
          </cell>
          <cell r="D41" t="str">
            <v>Non_Reporting</v>
          </cell>
          <cell r="E41" t="str">
            <v>Non_Reporting</v>
          </cell>
          <cell r="F41" t="str">
            <v>na</v>
          </cell>
          <cell r="G41" t="str">
            <v>Non_Reporting</v>
          </cell>
        </row>
        <row r="42">
          <cell r="B42" t="str">
            <v>DSMdec_E_WHEAT</v>
          </cell>
          <cell r="C42" t="str">
            <v>East</v>
          </cell>
          <cell r="D42" t="str">
            <v>Non_Reporting</v>
          </cell>
          <cell r="E42" t="str">
            <v>Non_Reporting</v>
          </cell>
          <cell r="F42" t="str">
            <v>na</v>
          </cell>
          <cell r="G42" t="str">
            <v>Non_Reporting</v>
          </cell>
        </row>
        <row r="43">
          <cell r="B43" t="str">
            <v>DSMdec_W_CCOOL</v>
          </cell>
          <cell r="C43" t="str">
            <v>West</v>
          </cell>
          <cell r="D43" t="str">
            <v>Non_Reporting</v>
          </cell>
          <cell r="E43" t="str">
            <v>Non_Reporting</v>
          </cell>
          <cell r="F43" t="str">
            <v>na</v>
          </cell>
          <cell r="G43" t="str">
            <v>Non_Reporting</v>
          </cell>
        </row>
        <row r="44">
          <cell r="B44" t="str">
            <v>DSMdec_W_CLIGHT</v>
          </cell>
          <cell r="C44" t="str">
            <v>West</v>
          </cell>
          <cell r="D44" t="str">
            <v>Non_Reporting</v>
          </cell>
          <cell r="E44" t="str">
            <v>Non_Reporting</v>
          </cell>
          <cell r="F44" t="str">
            <v>na</v>
          </cell>
          <cell r="G44" t="str">
            <v>Non_Reporting</v>
          </cell>
        </row>
        <row r="45">
          <cell r="B45" t="str">
            <v>DSMdec_W_RCOOL</v>
          </cell>
          <cell r="C45" t="str">
            <v>West</v>
          </cell>
          <cell r="D45" t="str">
            <v>Non_Reporting</v>
          </cell>
          <cell r="E45" t="str">
            <v>Non_Reporting</v>
          </cell>
          <cell r="F45" t="str">
            <v>na</v>
          </cell>
          <cell r="G45" t="str">
            <v>Non_Reporting</v>
          </cell>
        </row>
        <row r="46">
          <cell r="B46" t="str">
            <v>DSMdec_W_RHEAT</v>
          </cell>
          <cell r="C46" t="str">
            <v>West</v>
          </cell>
          <cell r="D46" t="str">
            <v>Non_Reporting</v>
          </cell>
          <cell r="E46" t="str">
            <v>Non_Reporting</v>
          </cell>
          <cell r="F46" t="str">
            <v>na</v>
          </cell>
          <cell r="G46" t="str">
            <v>Non_Reporting</v>
          </cell>
        </row>
        <row r="47">
          <cell r="B47" t="str">
            <v>DSMdec_W_RLIGHT</v>
          </cell>
          <cell r="C47" t="str">
            <v>West</v>
          </cell>
          <cell r="D47" t="str">
            <v>Non_Reporting</v>
          </cell>
          <cell r="E47" t="str">
            <v>Non_Reporting</v>
          </cell>
          <cell r="F47" t="str">
            <v>na</v>
          </cell>
          <cell r="G47" t="str">
            <v>Non_Reporting</v>
          </cell>
        </row>
        <row r="48">
          <cell r="B48" t="str">
            <v>DSMdec_W_RPLUG</v>
          </cell>
          <cell r="C48" t="str">
            <v>West</v>
          </cell>
          <cell r="D48" t="str">
            <v>Non_Reporting</v>
          </cell>
          <cell r="E48" t="str">
            <v>Non_Reporting</v>
          </cell>
          <cell r="F48" t="str">
            <v>na</v>
          </cell>
          <cell r="G48" t="str">
            <v>Non_Reporting</v>
          </cell>
        </row>
        <row r="49">
          <cell r="B49" t="str">
            <v>DSMdec_W_RWHSE</v>
          </cell>
          <cell r="C49" t="str">
            <v>West</v>
          </cell>
          <cell r="D49" t="str">
            <v>Non_Reporting</v>
          </cell>
          <cell r="E49" t="str">
            <v>Non_Reporting</v>
          </cell>
          <cell r="F49" t="str">
            <v>na</v>
          </cell>
          <cell r="G49" t="str">
            <v>Non_Reporting</v>
          </cell>
        </row>
        <row r="50">
          <cell r="B50" t="str">
            <v>DSMdec_W_System</v>
          </cell>
          <cell r="C50" t="str">
            <v>West</v>
          </cell>
          <cell r="D50" t="str">
            <v>Non_Reporting</v>
          </cell>
          <cell r="E50" t="str">
            <v>Non_Reporting</v>
          </cell>
          <cell r="F50" t="str">
            <v>na</v>
          </cell>
          <cell r="G50" t="str">
            <v>Non_Reporting</v>
          </cell>
        </row>
        <row r="51">
          <cell r="B51" t="str">
            <v>DSMdec_W_WHEAT</v>
          </cell>
          <cell r="C51" t="str">
            <v>West</v>
          </cell>
          <cell r="D51" t="str">
            <v>Non_Reporting</v>
          </cell>
          <cell r="E51" t="str">
            <v>Non_Reporting</v>
          </cell>
          <cell r="F51" t="str">
            <v>na</v>
          </cell>
          <cell r="G51" t="str">
            <v>Non_Reporting</v>
          </cell>
        </row>
        <row r="52">
          <cell r="B52" t="str">
            <v>FC1_BPA_S</v>
          </cell>
          <cell r="C52" t="str">
            <v>East</v>
          </cell>
          <cell r="D52" t="str">
            <v>Existing - Sale</v>
          </cell>
          <cell r="E52" t="str">
            <v>Existing - Sale</v>
          </cell>
          <cell r="F52" t="str">
            <v>WY</v>
          </cell>
          <cell r="G52" t="str">
            <v>Yes</v>
          </cell>
        </row>
        <row r="53">
          <cell r="B53" t="str">
            <v>FC1_EWEB_S</v>
          </cell>
          <cell r="C53" t="str">
            <v>West</v>
          </cell>
          <cell r="D53" t="str">
            <v>Existing - Wind</v>
          </cell>
          <cell r="E53" t="str">
            <v>Existing - Sale</v>
          </cell>
          <cell r="F53" t="str">
            <v>WY</v>
          </cell>
          <cell r="G53" t="str">
            <v>Yes</v>
          </cell>
        </row>
        <row r="54">
          <cell r="B54" t="str">
            <v>FC4_BPA_S</v>
          </cell>
          <cell r="C54" t="str">
            <v>West</v>
          </cell>
          <cell r="D54" t="str">
            <v>Existing - Sale</v>
          </cell>
          <cell r="E54" t="str">
            <v>Existing - Sale</v>
          </cell>
          <cell r="G54" t="str">
            <v>No</v>
          </cell>
        </row>
        <row r="55">
          <cell r="B55" t="str">
            <v>HURR_P</v>
          </cell>
          <cell r="C55" t="str">
            <v>East</v>
          </cell>
          <cell r="D55" t="str">
            <v>Existing - Purchase</v>
          </cell>
          <cell r="E55" t="str">
            <v>Existing - Purchase</v>
          </cell>
          <cell r="G55" t="str">
            <v>No</v>
          </cell>
        </row>
        <row r="56">
          <cell r="B56" t="str">
            <v>HURR_S</v>
          </cell>
          <cell r="C56" t="str">
            <v>East</v>
          </cell>
          <cell r="D56" t="str">
            <v>Existing - Sale</v>
          </cell>
          <cell r="E56" t="str">
            <v>Existing - Sale</v>
          </cell>
          <cell r="G56" t="str">
            <v>No</v>
          </cell>
        </row>
        <row r="57">
          <cell r="B57" t="str">
            <v>NonOR_GO_offset</v>
          </cell>
          <cell r="C57" t="str">
            <v>East</v>
          </cell>
          <cell r="D57" t="str">
            <v>Existing - Non-owned reserves</v>
          </cell>
          <cell r="E57" t="str">
            <v>Existing - Non-owned reserves Long</v>
          </cell>
          <cell r="F57" t="str">
            <v>ID</v>
          </cell>
          <cell r="G57" t="str">
            <v>No</v>
          </cell>
        </row>
        <row r="58">
          <cell r="B58" t="str">
            <v>NonOR_SO_offset</v>
          </cell>
          <cell r="C58" t="str">
            <v>West</v>
          </cell>
          <cell r="D58" t="str">
            <v>Existing - Non-owned reserves</v>
          </cell>
          <cell r="E58" t="str">
            <v>Existing - Non-owned reserves Long</v>
          </cell>
          <cell r="F58" t="str">
            <v>OR</v>
          </cell>
          <cell r="G58" t="str">
            <v>No</v>
          </cell>
        </row>
        <row r="59">
          <cell r="B59" t="str">
            <v>NonOR_US_offset</v>
          </cell>
          <cell r="C59" t="str">
            <v>East</v>
          </cell>
          <cell r="D59" t="str">
            <v>Existing - Non-owned reserves</v>
          </cell>
          <cell r="E59" t="str">
            <v>Existing - Non-owned reserves Long</v>
          </cell>
          <cell r="F59" t="str">
            <v>UT</v>
          </cell>
          <cell r="G59" t="str">
            <v>No</v>
          </cell>
        </row>
        <row r="60">
          <cell r="B60" t="str">
            <v>NonOR_WW_offset</v>
          </cell>
          <cell r="C60" t="str">
            <v>West</v>
          </cell>
          <cell r="D60" t="str">
            <v>Existing - Non-owned reserves</v>
          </cell>
          <cell r="E60" t="str">
            <v>Existing - Non-owned reserves Long</v>
          </cell>
          <cell r="F60" t="str">
            <v>WA</v>
          </cell>
          <cell r="G60" t="str">
            <v>No</v>
          </cell>
        </row>
        <row r="61">
          <cell r="B61" t="str">
            <v>NonOwnRes_GO</v>
          </cell>
          <cell r="C61" t="str">
            <v>East</v>
          </cell>
          <cell r="D61" t="str">
            <v>Existing - Non-owned reserves</v>
          </cell>
          <cell r="E61" t="str">
            <v>Existing - Non-owned reserves</v>
          </cell>
          <cell r="F61" t="str">
            <v>ID</v>
          </cell>
          <cell r="G61" t="str">
            <v>No</v>
          </cell>
        </row>
        <row r="62">
          <cell r="B62" t="str">
            <v>NonOwnRes_SO</v>
          </cell>
          <cell r="C62" t="str">
            <v>West</v>
          </cell>
          <cell r="D62" t="str">
            <v>Existing - Non-owned reserves</v>
          </cell>
          <cell r="E62" t="str">
            <v>Existing - Non-owned reserves</v>
          </cell>
          <cell r="F62" t="str">
            <v>OR</v>
          </cell>
          <cell r="G62" t="str">
            <v>No</v>
          </cell>
        </row>
        <row r="63">
          <cell r="B63" t="str">
            <v>NonOwnRes_US</v>
          </cell>
          <cell r="C63" t="str">
            <v>East</v>
          </cell>
          <cell r="D63" t="str">
            <v>Existing - Non-owned reserves</v>
          </cell>
          <cell r="E63" t="str">
            <v>Existing - Non-owned reserves</v>
          </cell>
          <cell r="F63" t="str">
            <v>UT</v>
          </cell>
          <cell r="G63" t="str">
            <v>No</v>
          </cell>
        </row>
        <row r="64">
          <cell r="B64" t="str">
            <v>NonOwnRes_WSW</v>
          </cell>
          <cell r="C64" t="str">
            <v>East</v>
          </cell>
          <cell r="D64" t="str">
            <v>Existing - Non-owned reserves</v>
          </cell>
          <cell r="E64" t="str">
            <v>Existing - Non-owned reserves</v>
          </cell>
          <cell r="F64" t="str">
            <v>WY</v>
          </cell>
          <cell r="G64" t="str">
            <v>No</v>
          </cell>
        </row>
        <row r="65">
          <cell r="B65" t="str">
            <v>NonOwnRes_WW</v>
          </cell>
          <cell r="C65" t="str">
            <v>West</v>
          </cell>
          <cell r="D65" t="str">
            <v>Existing - Non-owned reserves</v>
          </cell>
          <cell r="E65" t="str">
            <v>Existing - Non-owned reserves</v>
          </cell>
          <cell r="F65" t="str">
            <v>WA</v>
          </cell>
          <cell r="G65" t="str">
            <v>No</v>
          </cell>
        </row>
        <row r="66">
          <cell r="B66" t="str">
            <v>PGE_Cove_P</v>
          </cell>
          <cell r="C66" t="str">
            <v>West</v>
          </cell>
          <cell r="D66" t="str">
            <v>Existing - Purchase</v>
          </cell>
          <cell r="E66" t="str">
            <v>Existing - Purchase</v>
          </cell>
          <cell r="G66" t="str">
            <v>No</v>
          </cell>
        </row>
        <row r="67">
          <cell r="B67" t="str">
            <v>PSCO_4C_OUT_S</v>
          </cell>
          <cell r="C67" t="str">
            <v>East</v>
          </cell>
          <cell r="D67" t="str">
            <v>Existing - Sale</v>
          </cell>
          <cell r="E67" t="str">
            <v>Existing - Sale</v>
          </cell>
          <cell r="G67" t="str">
            <v>No</v>
          </cell>
        </row>
        <row r="68">
          <cell r="B68" t="str">
            <v>PSCO_CO_OUT_S</v>
          </cell>
          <cell r="C68" t="str">
            <v>East</v>
          </cell>
          <cell r="D68" t="str">
            <v>Existing - Sale</v>
          </cell>
          <cell r="E68" t="str">
            <v>Existing - Sale</v>
          </cell>
          <cell r="G68" t="str">
            <v>No</v>
          </cell>
        </row>
        <row r="69">
          <cell r="B69" t="str">
            <v>PSCO_IN_P</v>
          </cell>
          <cell r="C69" t="str">
            <v>East</v>
          </cell>
          <cell r="D69" t="str">
            <v>Existing - Purchase</v>
          </cell>
          <cell r="E69" t="str">
            <v>Existing - Purchase</v>
          </cell>
          <cell r="G69" t="str">
            <v>No</v>
          </cell>
        </row>
        <row r="70">
          <cell r="B70" t="str">
            <v>QF_BIO_CA</v>
          </cell>
          <cell r="C70" t="str">
            <v>West</v>
          </cell>
          <cell r="D70" t="str">
            <v>Existing - QF</v>
          </cell>
          <cell r="E70" t="str">
            <v>Existing - QF</v>
          </cell>
          <cell r="F70" t="str">
            <v>CA</v>
          </cell>
          <cell r="G70" t="str">
            <v>No</v>
          </cell>
        </row>
        <row r="71">
          <cell r="B71" t="str">
            <v>QF_BIO_DR_John</v>
          </cell>
          <cell r="C71" t="str">
            <v>West</v>
          </cell>
          <cell r="D71" t="str">
            <v>Existing - QF</v>
          </cell>
          <cell r="E71" t="str">
            <v>Existing - QF</v>
          </cell>
          <cell r="F71" t="str">
            <v>OR</v>
          </cell>
          <cell r="G71" t="str">
            <v>No</v>
          </cell>
        </row>
        <row r="72">
          <cell r="B72" t="str">
            <v>QF_BIO_ID</v>
          </cell>
          <cell r="C72" t="str">
            <v>East</v>
          </cell>
          <cell r="D72" t="str">
            <v>Existing - QF</v>
          </cell>
          <cell r="E72" t="str">
            <v>Existing - QF</v>
          </cell>
          <cell r="F72" t="str">
            <v>ID</v>
          </cell>
          <cell r="G72" t="str">
            <v>No</v>
          </cell>
        </row>
        <row r="73">
          <cell r="B73" t="str">
            <v>QF_BIO_OR</v>
          </cell>
          <cell r="C73" t="str">
            <v>West</v>
          </cell>
          <cell r="D73" t="str">
            <v>Existing - QF</v>
          </cell>
          <cell r="E73" t="str">
            <v>Existing - QF</v>
          </cell>
          <cell r="F73" t="str">
            <v>OR</v>
          </cell>
          <cell r="G73" t="str">
            <v>No</v>
          </cell>
        </row>
        <row r="74">
          <cell r="B74" t="str">
            <v>QF_BIO_UTN</v>
          </cell>
          <cell r="C74" t="str">
            <v>East</v>
          </cell>
          <cell r="D74" t="str">
            <v>Existing - QF</v>
          </cell>
          <cell r="E74" t="str">
            <v>Existing - QF</v>
          </cell>
          <cell r="F74" t="str">
            <v>UT</v>
          </cell>
          <cell r="G74" t="str">
            <v>No</v>
          </cell>
        </row>
        <row r="75">
          <cell r="B75" t="str">
            <v>QF_BIO_UTS</v>
          </cell>
          <cell r="C75" t="str">
            <v>East</v>
          </cell>
          <cell r="D75" t="str">
            <v>Existing - QF</v>
          </cell>
          <cell r="E75" t="str">
            <v>Existing - QF</v>
          </cell>
          <cell r="F75" t="str">
            <v>UT</v>
          </cell>
          <cell r="G75" t="str">
            <v>No</v>
          </cell>
        </row>
        <row r="76">
          <cell r="B76" t="str">
            <v>QF_BIO_YK</v>
          </cell>
          <cell r="C76" t="str">
            <v>West</v>
          </cell>
          <cell r="D76" t="str">
            <v>Existing - QF</v>
          </cell>
          <cell r="E76" t="str">
            <v>Existing - QF</v>
          </cell>
          <cell r="F76" t="str">
            <v>WA</v>
          </cell>
          <cell r="G76" t="str">
            <v>No</v>
          </cell>
        </row>
        <row r="77">
          <cell r="B77" t="str">
            <v>QF_GEO_OMPower1</v>
          </cell>
          <cell r="C77" t="str">
            <v>West</v>
          </cell>
          <cell r="D77" t="str">
            <v>Existing - QF</v>
          </cell>
          <cell r="E77" t="str">
            <v>Existing - QF</v>
          </cell>
          <cell r="F77" t="str">
            <v>OR</v>
          </cell>
          <cell r="G77" t="str">
            <v>No</v>
          </cell>
        </row>
        <row r="78">
          <cell r="B78" t="str">
            <v>QF_HY_CA</v>
          </cell>
          <cell r="C78" t="str">
            <v>West</v>
          </cell>
          <cell r="D78" t="str">
            <v>Existing - QF</v>
          </cell>
          <cell r="E78" t="str">
            <v>Existing - QF</v>
          </cell>
          <cell r="F78" t="str">
            <v>CA</v>
          </cell>
          <cell r="G78" t="str">
            <v>No</v>
          </cell>
        </row>
        <row r="79">
          <cell r="B79" t="str">
            <v>QF_HY_ID</v>
          </cell>
          <cell r="C79" t="str">
            <v>East</v>
          </cell>
          <cell r="D79" t="str">
            <v>Existing - QF</v>
          </cell>
          <cell r="E79" t="str">
            <v>Existing - QF</v>
          </cell>
          <cell r="F79" t="str">
            <v>ID</v>
          </cell>
          <cell r="G79" t="str">
            <v>No</v>
          </cell>
        </row>
        <row r="80">
          <cell r="B80" t="str">
            <v>QF_HY_IDUTN</v>
          </cell>
          <cell r="C80" t="str">
            <v>East</v>
          </cell>
          <cell r="D80" t="str">
            <v>Existing - QF</v>
          </cell>
          <cell r="E80" t="str">
            <v>Existing - QF</v>
          </cell>
          <cell r="F80" t="str">
            <v>ID</v>
          </cell>
          <cell r="G80" t="str">
            <v>No</v>
          </cell>
        </row>
        <row r="81">
          <cell r="B81" t="str">
            <v>QF_HY_OR</v>
          </cell>
          <cell r="C81" t="str">
            <v>West</v>
          </cell>
          <cell r="D81" t="str">
            <v>Existing - QF</v>
          </cell>
          <cell r="E81" t="str">
            <v>Existing - QF</v>
          </cell>
          <cell r="F81" t="str">
            <v>OR</v>
          </cell>
          <cell r="G81" t="str">
            <v>No</v>
          </cell>
        </row>
        <row r="82">
          <cell r="B82" t="str">
            <v>QF_HY_UTN</v>
          </cell>
          <cell r="C82" t="str">
            <v>East</v>
          </cell>
          <cell r="D82" t="str">
            <v>Existing - QF</v>
          </cell>
          <cell r="E82" t="str">
            <v>Existing - QF</v>
          </cell>
          <cell r="F82" t="str">
            <v>WY</v>
          </cell>
          <cell r="G82" t="str">
            <v>No</v>
          </cell>
        </row>
        <row r="83">
          <cell r="B83" t="str">
            <v>QF_HY_WW</v>
          </cell>
          <cell r="C83" t="str">
            <v>West</v>
          </cell>
          <cell r="D83" t="str">
            <v>Existing - QF</v>
          </cell>
          <cell r="E83" t="str">
            <v>Existing - QF</v>
          </cell>
          <cell r="F83" t="str">
            <v>WA</v>
          </cell>
          <cell r="G83" t="str">
            <v>No</v>
          </cell>
        </row>
        <row r="84">
          <cell r="B84" t="str">
            <v>QF_HY_WY</v>
          </cell>
          <cell r="C84" t="str">
            <v>East</v>
          </cell>
          <cell r="D84" t="str">
            <v>Existing - QF</v>
          </cell>
          <cell r="E84" t="str">
            <v>Existing - QF</v>
          </cell>
          <cell r="F84" t="str">
            <v>WY</v>
          </cell>
          <cell r="G84" t="str">
            <v>No</v>
          </cell>
        </row>
        <row r="85">
          <cell r="B85" t="str">
            <v>QF_HY_YK</v>
          </cell>
          <cell r="C85" t="str">
            <v>West</v>
          </cell>
          <cell r="D85" t="str">
            <v>Existing - QF</v>
          </cell>
          <cell r="E85" t="str">
            <v>Existing - QF</v>
          </cell>
          <cell r="F85" t="str">
            <v>WA</v>
          </cell>
          <cell r="G85" t="str">
            <v>No</v>
          </cell>
        </row>
        <row r="86">
          <cell r="B86" t="str">
            <v>QF_SR_Adams</v>
          </cell>
          <cell r="C86" t="str">
            <v>West</v>
          </cell>
          <cell r="D86" t="str">
            <v>Existing - QF</v>
          </cell>
          <cell r="E86" t="str">
            <v>Existing - QF</v>
          </cell>
          <cell r="F86" t="str">
            <v>OR</v>
          </cell>
          <cell r="G86" t="str">
            <v>No</v>
          </cell>
        </row>
        <row r="87">
          <cell r="B87" t="str">
            <v>QF_SR_Beatty</v>
          </cell>
          <cell r="C87" t="str">
            <v>West</v>
          </cell>
          <cell r="D87" t="str">
            <v>Existing - QF</v>
          </cell>
          <cell r="E87" t="str">
            <v>Existing - QF</v>
          </cell>
          <cell r="F87" t="str">
            <v>OR</v>
          </cell>
          <cell r="G87" t="str">
            <v>No</v>
          </cell>
        </row>
        <row r="88">
          <cell r="B88" t="str">
            <v>QF_SR_Beryl</v>
          </cell>
          <cell r="C88" t="str">
            <v>East</v>
          </cell>
          <cell r="D88" t="str">
            <v>Existing - QF</v>
          </cell>
          <cell r="E88" t="str">
            <v>Existing - QF</v>
          </cell>
          <cell r="F88" t="str">
            <v>UT</v>
          </cell>
          <cell r="G88" t="str">
            <v>No</v>
          </cell>
        </row>
        <row r="89">
          <cell r="B89" t="str">
            <v>QF_SR_BlackCap2</v>
          </cell>
          <cell r="C89" t="str">
            <v>West</v>
          </cell>
          <cell r="D89" t="str">
            <v>Existing - QF</v>
          </cell>
          <cell r="E89" t="str">
            <v>Existing - QF</v>
          </cell>
          <cell r="F89" t="str">
            <v>OR</v>
          </cell>
          <cell r="G89" t="str">
            <v>No</v>
          </cell>
        </row>
        <row r="90">
          <cell r="B90" t="str">
            <v>QF_SR_BlySolar</v>
          </cell>
          <cell r="C90" t="str">
            <v>West</v>
          </cell>
          <cell r="D90" t="str">
            <v>Existing - QF</v>
          </cell>
          <cell r="E90" t="str">
            <v>Existing - QF</v>
          </cell>
          <cell r="F90" t="str">
            <v>OR</v>
          </cell>
          <cell r="G90" t="str">
            <v>No</v>
          </cell>
        </row>
        <row r="91">
          <cell r="B91" t="str">
            <v>QF_SR_BrCrk</v>
          </cell>
          <cell r="C91" t="str">
            <v>West</v>
          </cell>
          <cell r="D91" t="str">
            <v>Existing - QF</v>
          </cell>
          <cell r="E91" t="str">
            <v>Existing - QF</v>
          </cell>
          <cell r="F91" t="str">
            <v>OR</v>
          </cell>
          <cell r="G91" t="str">
            <v>No</v>
          </cell>
        </row>
        <row r="92">
          <cell r="B92" t="str">
            <v>QF_SR_Buckhorn</v>
          </cell>
          <cell r="C92" t="str">
            <v>East</v>
          </cell>
          <cell r="D92" t="str">
            <v>Existing - QF</v>
          </cell>
          <cell r="E92" t="str">
            <v>Existing - QF</v>
          </cell>
          <cell r="F92" t="str">
            <v>UT</v>
          </cell>
          <cell r="G92" t="str">
            <v>No</v>
          </cell>
        </row>
        <row r="93">
          <cell r="B93" t="str">
            <v>QF_SR_CedrValley</v>
          </cell>
          <cell r="C93" t="str">
            <v>East</v>
          </cell>
          <cell r="D93" t="str">
            <v>Existing - QF</v>
          </cell>
          <cell r="E93" t="str">
            <v>Existing - QF</v>
          </cell>
          <cell r="F93" t="str">
            <v>UT</v>
          </cell>
          <cell r="G93" t="str">
            <v>No</v>
          </cell>
        </row>
        <row r="94">
          <cell r="B94" t="str">
            <v>QF_SR_Elbe</v>
          </cell>
          <cell r="C94" t="str">
            <v>West</v>
          </cell>
          <cell r="D94" t="str">
            <v>Existing - QF</v>
          </cell>
          <cell r="E94" t="str">
            <v>Existing - QF</v>
          </cell>
          <cell r="F94" t="str">
            <v>OR</v>
          </cell>
          <cell r="G94" t="str">
            <v>No</v>
          </cell>
        </row>
        <row r="95">
          <cell r="B95" t="str">
            <v>QF_SR_Enterpr</v>
          </cell>
          <cell r="C95" t="str">
            <v>East</v>
          </cell>
          <cell r="D95" t="str">
            <v>Existing - QF</v>
          </cell>
          <cell r="E95" t="str">
            <v>Existing - QF</v>
          </cell>
          <cell r="F95" t="str">
            <v>UT</v>
          </cell>
          <cell r="G95" t="str">
            <v>No</v>
          </cell>
        </row>
        <row r="96">
          <cell r="B96" t="str">
            <v>QF_SR_Escalt1</v>
          </cell>
          <cell r="C96" t="str">
            <v>East</v>
          </cell>
          <cell r="D96" t="str">
            <v>Existing - QF</v>
          </cell>
          <cell r="E96" t="str">
            <v>Existing - QF</v>
          </cell>
          <cell r="F96" t="str">
            <v>UT</v>
          </cell>
          <cell r="G96" t="str">
            <v>No</v>
          </cell>
        </row>
        <row r="97">
          <cell r="B97" t="str">
            <v>QF_SR_Escalt2</v>
          </cell>
          <cell r="C97" t="str">
            <v>East</v>
          </cell>
          <cell r="D97" t="str">
            <v>Existing - QF</v>
          </cell>
          <cell r="E97" t="str">
            <v>Existing - QF</v>
          </cell>
          <cell r="F97" t="str">
            <v>UT</v>
          </cell>
          <cell r="G97" t="str">
            <v>No</v>
          </cell>
        </row>
        <row r="98">
          <cell r="B98" t="str">
            <v>QF_SR_Escalt3</v>
          </cell>
          <cell r="C98" t="str">
            <v>East</v>
          </cell>
          <cell r="D98" t="str">
            <v>Existing - QF</v>
          </cell>
          <cell r="E98" t="str">
            <v>Existing - QF</v>
          </cell>
          <cell r="F98" t="str">
            <v>UT</v>
          </cell>
          <cell r="G98" t="str">
            <v>No</v>
          </cell>
        </row>
        <row r="99">
          <cell r="B99" t="str">
            <v>QF_SR_FidCany1-3</v>
          </cell>
          <cell r="C99" t="str">
            <v>East</v>
          </cell>
          <cell r="D99" t="str">
            <v>Existing - QF</v>
          </cell>
          <cell r="E99" t="str">
            <v>Existing - QF</v>
          </cell>
          <cell r="F99" t="str">
            <v>UT</v>
          </cell>
          <cell r="G99" t="str">
            <v>No</v>
          </cell>
        </row>
        <row r="100">
          <cell r="B100" t="str">
            <v>QF_SR_GranitPeak</v>
          </cell>
          <cell r="C100" t="str">
            <v>East</v>
          </cell>
          <cell r="D100" t="str">
            <v>Existing - QF</v>
          </cell>
          <cell r="E100" t="str">
            <v>Existing - QF</v>
          </cell>
          <cell r="F100" t="str">
            <v>UT</v>
          </cell>
          <cell r="G100" t="str">
            <v>No</v>
          </cell>
        </row>
        <row r="101">
          <cell r="B101" t="str">
            <v>QF_SR_Greenvile</v>
          </cell>
          <cell r="C101" t="str">
            <v>East</v>
          </cell>
          <cell r="D101" t="str">
            <v>Existing - QF</v>
          </cell>
          <cell r="E101" t="str">
            <v>Existing - QF</v>
          </cell>
          <cell r="F101" t="str">
            <v>UT</v>
          </cell>
          <cell r="G101" t="str">
            <v>No</v>
          </cell>
        </row>
        <row r="102">
          <cell r="B102" t="str">
            <v>QF_SR_IvoryP</v>
          </cell>
          <cell r="C102" t="str">
            <v>West</v>
          </cell>
          <cell r="D102" t="str">
            <v>Existing - QF</v>
          </cell>
          <cell r="E102" t="str">
            <v>Existing - QF</v>
          </cell>
          <cell r="F102" t="str">
            <v>OR</v>
          </cell>
          <cell r="G102" t="str">
            <v>No</v>
          </cell>
        </row>
        <row r="103">
          <cell r="B103" t="str">
            <v>QF_SR_Laho</v>
          </cell>
          <cell r="C103" t="str">
            <v>East</v>
          </cell>
          <cell r="D103" t="str">
            <v>Existing - QF</v>
          </cell>
          <cell r="E103" t="str">
            <v>Existing - QF</v>
          </cell>
          <cell r="F103" t="str">
            <v>UT</v>
          </cell>
          <cell r="G103" t="str">
            <v>No</v>
          </cell>
        </row>
        <row r="104">
          <cell r="B104" t="str">
            <v>QF_SR_Mandrfield</v>
          </cell>
          <cell r="C104" t="str">
            <v>East</v>
          </cell>
          <cell r="D104" t="str">
            <v>Existing - QF</v>
          </cell>
          <cell r="E104" t="str">
            <v>Existing - QF</v>
          </cell>
          <cell r="F104" t="str">
            <v>UT</v>
          </cell>
          <cell r="G104" t="str">
            <v>No</v>
          </cell>
        </row>
        <row r="105">
          <cell r="B105" t="str">
            <v>QF_SR_Meridn</v>
          </cell>
          <cell r="C105" t="str">
            <v>West</v>
          </cell>
          <cell r="D105" t="str">
            <v>Existing - QF</v>
          </cell>
          <cell r="E105" t="str">
            <v>Existing - QF</v>
          </cell>
          <cell r="F105" t="str">
            <v>OR</v>
          </cell>
          <cell r="G105" t="str">
            <v>No</v>
          </cell>
        </row>
        <row r="106">
          <cell r="B106" t="str">
            <v>QF_SR_MilfrdFlat</v>
          </cell>
          <cell r="C106" t="str">
            <v>East</v>
          </cell>
          <cell r="D106" t="str">
            <v>Existing - QF</v>
          </cell>
          <cell r="E106" t="str">
            <v>Existing - QF</v>
          </cell>
          <cell r="F106" t="str">
            <v>UT</v>
          </cell>
          <cell r="G106" t="str">
            <v>No</v>
          </cell>
        </row>
        <row r="107">
          <cell r="B107" t="str">
            <v>QF_SR_Pavant</v>
          </cell>
          <cell r="C107" t="str">
            <v>East</v>
          </cell>
          <cell r="D107" t="str">
            <v>Existing - QF</v>
          </cell>
          <cell r="E107" t="str">
            <v>Existing - QF</v>
          </cell>
          <cell r="F107" t="str">
            <v>UT</v>
          </cell>
          <cell r="G107" t="str">
            <v>No</v>
          </cell>
        </row>
        <row r="108">
          <cell r="B108" t="str">
            <v>QF_SR_Quichap1-3</v>
          </cell>
          <cell r="C108" t="str">
            <v>East</v>
          </cell>
          <cell r="D108" t="str">
            <v>Existing - QF</v>
          </cell>
          <cell r="E108" t="str">
            <v>Existing - QF</v>
          </cell>
          <cell r="F108" t="str">
            <v>UT</v>
          </cell>
          <cell r="G108" t="str">
            <v>No</v>
          </cell>
        </row>
        <row r="109">
          <cell r="B109" t="str">
            <v>QF_SR_RedHill</v>
          </cell>
          <cell r="C109" t="str">
            <v>East</v>
          </cell>
          <cell r="D109" t="str">
            <v>Existing - QF</v>
          </cell>
          <cell r="E109" t="str">
            <v>Existing - QF</v>
          </cell>
          <cell r="F109" t="str">
            <v>UT</v>
          </cell>
          <cell r="G109" t="str">
            <v>No</v>
          </cell>
        </row>
        <row r="110">
          <cell r="B110" t="str">
            <v>QF_SR_SothMilfrd</v>
          </cell>
          <cell r="C110" t="str">
            <v>East</v>
          </cell>
          <cell r="D110" t="str">
            <v>Existing - QF</v>
          </cell>
          <cell r="E110" t="str">
            <v>Existing - QF</v>
          </cell>
          <cell r="F110" t="str">
            <v>UT</v>
          </cell>
          <cell r="G110" t="str">
            <v>No</v>
          </cell>
        </row>
        <row r="111">
          <cell r="B111" t="str">
            <v>QF_SR_SpragR</v>
          </cell>
          <cell r="C111" t="str">
            <v>West</v>
          </cell>
          <cell r="D111" t="str">
            <v>Existing - QF</v>
          </cell>
          <cell r="E111" t="str">
            <v>Existing - QF</v>
          </cell>
          <cell r="F111" t="str">
            <v>OR</v>
          </cell>
          <cell r="G111" t="str">
            <v>No</v>
          </cell>
        </row>
        <row r="112">
          <cell r="B112" t="str">
            <v>QF_SR_SunEdison</v>
          </cell>
          <cell r="C112" t="str">
            <v>East</v>
          </cell>
          <cell r="D112" t="str">
            <v>Existing - QF</v>
          </cell>
          <cell r="E112" t="str">
            <v>Existing - QF</v>
          </cell>
          <cell r="F112" t="str">
            <v>UT</v>
          </cell>
          <cell r="G112" t="str">
            <v>No</v>
          </cell>
        </row>
        <row r="113">
          <cell r="B113" t="str">
            <v>QF_SR_UTN</v>
          </cell>
          <cell r="C113" t="str">
            <v>East</v>
          </cell>
          <cell r="D113" t="str">
            <v>Existing - QF</v>
          </cell>
          <cell r="E113" t="str">
            <v>Existing - QF</v>
          </cell>
          <cell r="F113" t="str">
            <v>UT</v>
          </cell>
          <cell r="G113" t="str">
            <v>No</v>
          </cell>
        </row>
        <row r="114">
          <cell r="B114" t="str">
            <v>QF_THERM_Kenn</v>
          </cell>
          <cell r="C114" t="str">
            <v>East</v>
          </cell>
          <cell r="D114" t="str">
            <v>Existing - QF</v>
          </cell>
          <cell r="E114" t="str">
            <v>Existing - QF</v>
          </cell>
          <cell r="F114" t="str">
            <v>UT</v>
          </cell>
          <cell r="G114" t="str">
            <v>No</v>
          </cell>
        </row>
        <row r="115">
          <cell r="B115" t="str">
            <v>QF_THERM_OR</v>
          </cell>
          <cell r="C115" t="str">
            <v>West</v>
          </cell>
          <cell r="D115" t="str">
            <v>Existing - QF</v>
          </cell>
          <cell r="E115" t="str">
            <v>Existing - QF</v>
          </cell>
          <cell r="F115" t="str">
            <v>OR</v>
          </cell>
          <cell r="G115" t="str">
            <v>No</v>
          </cell>
        </row>
        <row r="116">
          <cell r="B116" t="str">
            <v>QF_WD_3MiCanyon</v>
          </cell>
          <cell r="C116" t="str">
            <v>West</v>
          </cell>
          <cell r="D116" t="str">
            <v>Existing - QF</v>
          </cell>
          <cell r="E116" t="str">
            <v>Existing - QF</v>
          </cell>
          <cell r="F116" t="str">
            <v>OR</v>
          </cell>
          <cell r="G116" t="str">
            <v>No</v>
          </cell>
        </row>
        <row r="117">
          <cell r="B117" t="str">
            <v>QF_WD_BlueMtn</v>
          </cell>
          <cell r="C117" t="str">
            <v>East</v>
          </cell>
          <cell r="D117" t="str">
            <v>Existing - QF</v>
          </cell>
          <cell r="E117" t="str">
            <v>Existing - QF</v>
          </cell>
          <cell r="F117" t="str">
            <v>UT</v>
          </cell>
          <cell r="G117" t="str">
            <v>Yes</v>
          </cell>
        </row>
        <row r="118">
          <cell r="B118" t="str">
            <v>QF_WD_Chopin</v>
          </cell>
          <cell r="C118" t="str">
            <v>West</v>
          </cell>
          <cell r="D118" t="str">
            <v>Existing - QF</v>
          </cell>
          <cell r="E118" t="str">
            <v>Existing - QF</v>
          </cell>
          <cell r="F118" t="str">
            <v>OR</v>
          </cell>
          <cell r="G118" t="str">
            <v>No</v>
          </cell>
        </row>
        <row r="119">
          <cell r="B119" t="str">
            <v>QF_WD_FC2_BPA</v>
          </cell>
          <cell r="C119" t="str">
            <v>East</v>
          </cell>
          <cell r="D119" t="str">
            <v>Existing - QF</v>
          </cell>
          <cell r="E119" t="str">
            <v>Existing - QF</v>
          </cell>
          <cell r="F119" t="str">
            <v>WY</v>
          </cell>
          <cell r="G119" t="str">
            <v>Yes</v>
          </cell>
        </row>
        <row r="120">
          <cell r="B120" t="str">
            <v>QF_WD_FC3_PSCO</v>
          </cell>
          <cell r="C120" t="str">
            <v>East</v>
          </cell>
          <cell r="D120" t="str">
            <v>Existing - QF</v>
          </cell>
          <cell r="E120" t="str">
            <v>Existing - QF</v>
          </cell>
          <cell r="F120" t="str">
            <v>WY</v>
          </cell>
          <cell r="G120" t="str">
            <v>Yes</v>
          </cell>
        </row>
        <row r="121">
          <cell r="B121" t="str">
            <v>QF_WD_Latigo</v>
          </cell>
          <cell r="C121" t="str">
            <v>East</v>
          </cell>
          <cell r="D121" t="str">
            <v>Existing - QF</v>
          </cell>
          <cell r="E121" t="str">
            <v>Existing - QF</v>
          </cell>
          <cell r="F121" t="str">
            <v>UT</v>
          </cell>
          <cell r="G121" t="str">
            <v>Yes</v>
          </cell>
        </row>
        <row r="122">
          <cell r="B122" t="str">
            <v>QF_WD_LongRidge1</v>
          </cell>
          <cell r="C122" t="str">
            <v>East</v>
          </cell>
          <cell r="D122" t="str">
            <v>Existing - QF</v>
          </cell>
          <cell r="E122" t="str">
            <v>Existing - QF</v>
          </cell>
          <cell r="F122" t="str">
            <v>UT</v>
          </cell>
          <cell r="G122" t="str">
            <v>No</v>
          </cell>
        </row>
        <row r="123">
          <cell r="B123" t="str">
            <v>QF_WD_LongRidge2</v>
          </cell>
          <cell r="C123" t="str">
            <v>East</v>
          </cell>
          <cell r="D123" t="str">
            <v>Existing - QF</v>
          </cell>
          <cell r="E123" t="str">
            <v>Existing - QF</v>
          </cell>
          <cell r="F123" t="str">
            <v>UT</v>
          </cell>
          <cell r="G123" t="str">
            <v>No</v>
          </cell>
        </row>
        <row r="124">
          <cell r="B124" t="str">
            <v>QF_WD_Mariah</v>
          </cell>
          <cell r="C124" t="str">
            <v>West</v>
          </cell>
          <cell r="D124" t="str">
            <v>Existing - QF</v>
          </cell>
          <cell r="E124" t="str">
            <v>Existing - QF</v>
          </cell>
          <cell r="F124" t="str">
            <v>OR</v>
          </cell>
          <cell r="G124" t="str">
            <v>No</v>
          </cell>
        </row>
        <row r="125">
          <cell r="B125" t="str">
            <v>QF_WD_MC_FivPine</v>
          </cell>
          <cell r="C125" t="str">
            <v>East</v>
          </cell>
          <cell r="D125" t="str">
            <v>Existing - QF</v>
          </cell>
          <cell r="E125" t="str">
            <v>Existing - QF</v>
          </cell>
          <cell r="F125" t="str">
            <v>ID</v>
          </cell>
          <cell r="G125" t="str">
            <v>Yes</v>
          </cell>
        </row>
        <row r="126">
          <cell r="B126" t="str">
            <v>QF_WD_MC_NorthPt</v>
          </cell>
          <cell r="C126" t="str">
            <v>East</v>
          </cell>
          <cell r="D126" t="str">
            <v>Existing - QF</v>
          </cell>
          <cell r="E126" t="str">
            <v>Existing - QF</v>
          </cell>
          <cell r="F126" t="str">
            <v>ID</v>
          </cell>
          <cell r="G126" t="str">
            <v>Yes</v>
          </cell>
        </row>
        <row r="127">
          <cell r="B127" t="str">
            <v>QF_WD_Mtn_Wind1</v>
          </cell>
          <cell r="C127" t="str">
            <v>East</v>
          </cell>
          <cell r="D127" t="str">
            <v>Existing - Wind</v>
          </cell>
          <cell r="E127" t="str">
            <v>Existing - Wind</v>
          </cell>
          <cell r="F127" t="str">
            <v>WY</v>
          </cell>
          <cell r="G127" t="str">
            <v>Yes</v>
          </cell>
        </row>
        <row r="128">
          <cell r="B128" t="str">
            <v>QF_WD_Mtn_Wind2</v>
          </cell>
          <cell r="C128" t="str">
            <v>East</v>
          </cell>
          <cell r="D128" t="str">
            <v>Existing - Wind</v>
          </cell>
          <cell r="E128" t="str">
            <v>Existing - Wind</v>
          </cell>
          <cell r="F128" t="str">
            <v>WY</v>
          </cell>
          <cell r="G128" t="str">
            <v>Yes</v>
          </cell>
        </row>
        <row r="129">
          <cell r="B129" t="str">
            <v>QF_WD_OregonWF_1</v>
          </cell>
          <cell r="C129" t="str">
            <v>West</v>
          </cell>
          <cell r="D129" t="str">
            <v>Existing - QF</v>
          </cell>
          <cell r="E129" t="str">
            <v>Existing - QF</v>
          </cell>
          <cell r="F129" t="str">
            <v>OR</v>
          </cell>
          <cell r="G129" t="str">
            <v>No</v>
          </cell>
        </row>
        <row r="130">
          <cell r="B130" t="str">
            <v>QF_WD_OremFm</v>
          </cell>
          <cell r="C130" t="str">
            <v>West</v>
          </cell>
          <cell r="D130" t="str">
            <v>Existing - QF</v>
          </cell>
          <cell r="E130" t="str">
            <v>Existing - QF</v>
          </cell>
          <cell r="F130" t="str">
            <v>OR</v>
          </cell>
          <cell r="G130" t="str">
            <v>No</v>
          </cell>
        </row>
        <row r="131">
          <cell r="B131" t="str">
            <v>QF_WD_Pioneer1</v>
          </cell>
          <cell r="C131" t="str">
            <v>East</v>
          </cell>
          <cell r="D131" t="str">
            <v>Existing - QF</v>
          </cell>
          <cell r="E131" t="str">
            <v>Existing - Wind</v>
          </cell>
          <cell r="F131" t="str">
            <v>WY</v>
          </cell>
          <cell r="G131" t="str">
            <v>Yes</v>
          </cell>
        </row>
        <row r="132">
          <cell r="B132" t="str">
            <v>QF_WD_PwerCntyI</v>
          </cell>
          <cell r="C132" t="str">
            <v>East</v>
          </cell>
          <cell r="D132" t="str">
            <v>Existing - QF</v>
          </cell>
          <cell r="E132" t="str">
            <v>Existing - QF</v>
          </cell>
          <cell r="F132" t="str">
            <v>ID</v>
          </cell>
          <cell r="G132" t="str">
            <v>No</v>
          </cell>
        </row>
        <row r="133">
          <cell r="B133" t="str">
            <v>QF_WD_PwerCntyII</v>
          </cell>
          <cell r="C133" t="str">
            <v>East</v>
          </cell>
          <cell r="D133" t="str">
            <v>Existing - QF</v>
          </cell>
          <cell r="E133" t="str">
            <v>Existing - QF</v>
          </cell>
          <cell r="F133" t="str">
            <v>ID</v>
          </cell>
          <cell r="G133" t="str">
            <v>No</v>
          </cell>
        </row>
        <row r="134">
          <cell r="B134" t="str">
            <v>QF_WD_SpanishF</v>
          </cell>
          <cell r="C134" t="str">
            <v>East</v>
          </cell>
          <cell r="D134" t="str">
            <v>Existing - QF</v>
          </cell>
          <cell r="E134" t="str">
            <v>Existing - QF</v>
          </cell>
          <cell r="F134" t="str">
            <v>UT</v>
          </cell>
          <cell r="G134" t="str">
            <v>No</v>
          </cell>
        </row>
        <row r="135">
          <cell r="B135" t="str">
            <v>QF_WD_UTN</v>
          </cell>
          <cell r="C135" t="str">
            <v>East</v>
          </cell>
          <cell r="D135" t="str">
            <v>Existing - QF</v>
          </cell>
          <cell r="E135" t="str">
            <v>Existing - QF</v>
          </cell>
          <cell r="F135" t="str">
            <v>UT</v>
          </cell>
          <cell r="G135" t="str">
            <v>No</v>
          </cell>
        </row>
        <row r="136">
          <cell r="B136" t="str">
            <v>QF_WD_WY_Wind</v>
          </cell>
          <cell r="C136" t="str">
            <v>East</v>
          </cell>
          <cell r="D136" t="str">
            <v>Existing - QF</v>
          </cell>
          <cell r="E136" t="str">
            <v>Existing - QF</v>
          </cell>
          <cell r="F136" t="str">
            <v>WY</v>
          </cell>
          <cell r="G136" t="str">
            <v>Yes</v>
          </cell>
        </row>
        <row r="137">
          <cell r="B137" t="str">
            <v>QF_WD_YK</v>
          </cell>
          <cell r="C137" t="str">
            <v>West</v>
          </cell>
          <cell r="D137" t="str">
            <v>Existing - QF</v>
          </cell>
          <cell r="E137" t="str">
            <v>Existing - QF</v>
          </cell>
          <cell r="F137" t="str">
            <v>WA</v>
          </cell>
          <cell r="G137" t="str">
            <v>No</v>
          </cell>
        </row>
        <row r="138">
          <cell r="B138" t="str">
            <v>REDD_IN_P</v>
          </cell>
          <cell r="C138" t="str">
            <v>East</v>
          </cell>
          <cell r="D138" t="str">
            <v>Existing - Purchase</v>
          </cell>
          <cell r="E138" t="str">
            <v>Existing - Purchase</v>
          </cell>
          <cell r="F138" t="str">
            <v>?</v>
          </cell>
          <cell r="G138" t="str">
            <v>No</v>
          </cell>
        </row>
        <row r="139">
          <cell r="B139" t="str">
            <v>REDD_OUT_S</v>
          </cell>
          <cell r="C139" t="str">
            <v>West</v>
          </cell>
          <cell r="D139" t="str">
            <v>Existing - Sale</v>
          </cell>
          <cell r="E139" t="str">
            <v>Existing - Sale</v>
          </cell>
          <cell r="G139" t="str">
            <v>No</v>
          </cell>
        </row>
        <row r="140">
          <cell r="B140" t="str">
            <v>SIE_Goshen_IN_P</v>
          </cell>
          <cell r="C140" t="str">
            <v>East</v>
          </cell>
          <cell r="D140" t="str">
            <v>Existing - Purchase</v>
          </cell>
          <cell r="E140" t="str">
            <v>Existing - Purchase</v>
          </cell>
          <cell r="G140" t="str">
            <v>No</v>
          </cell>
        </row>
        <row r="141">
          <cell r="B141" t="str">
            <v>SIE_McNary_IN_P</v>
          </cell>
          <cell r="C141" t="str">
            <v>West</v>
          </cell>
          <cell r="D141" t="str">
            <v>Existing - Purchase</v>
          </cell>
          <cell r="E141" t="str">
            <v>Existing - Purchase</v>
          </cell>
          <cell r="G141" t="str">
            <v>No</v>
          </cell>
        </row>
        <row r="142">
          <cell r="B142" t="str">
            <v>SMUD_IN_P</v>
          </cell>
          <cell r="C142" t="str">
            <v>West</v>
          </cell>
          <cell r="D142" t="str">
            <v>Existing - Purchase</v>
          </cell>
          <cell r="E142" t="str">
            <v>Existing - Purchase</v>
          </cell>
          <cell r="G142" t="str">
            <v>No</v>
          </cell>
        </row>
        <row r="143">
          <cell r="B143" t="str">
            <v>SR_BevansPoint_P</v>
          </cell>
          <cell r="C143" t="str">
            <v>West</v>
          </cell>
          <cell r="D143" t="str">
            <v>Existing - Purchase</v>
          </cell>
          <cell r="E143" t="str">
            <v>Existing - Purchase</v>
          </cell>
          <cell r="F143" t="str">
            <v>OR</v>
          </cell>
          <cell r="G143" t="str">
            <v>Yes</v>
          </cell>
        </row>
        <row r="144">
          <cell r="B144" t="str">
            <v>SR_BlackCap_P</v>
          </cell>
          <cell r="C144" t="str">
            <v>West</v>
          </cell>
          <cell r="D144" t="str">
            <v>Existing - Purchase</v>
          </cell>
          <cell r="E144" t="str">
            <v>Existing - Purchase</v>
          </cell>
          <cell r="F144" t="str">
            <v>OR</v>
          </cell>
          <cell r="G144" t="str">
            <v>Yes</v>
          </cell>
        </row>
        <row r="145">
          <cell r="B145" t="str">
            <v>SR_BluSkySolar</v>
          </cell>
          <cell r="C145" t="str">
            <v>East</v>
          </cell>
          <cell r="D145" t="str">
            <v>Existing - Purchase</v>
          </cell>
          <cell r="E145" t="str">
            <v>Existing - Purchase</v>
          </cell>
          <cell r="F145" t="str">
            <v>UT</v>
          </cell>
          <cell r="G145" t="str">
            <v>No</v>
          </cell>
        </row>
        <row r="146">
          <cell r="B146" t="str">
            <v>SR_OldMill_P</v>
          </cell>
          <cell r="C146" t="str">
            <v>West</v>
          </cell>
          <cell r="D146" t="str">
            <v>Existing - Purchase</v>
          </cell>
          <cell r="E146" t="str">
            <v>Existing - Purchase</v>
          </cell>
          <cell r="F146" t="str">
            <v>OR</v>
          </cell>
          <cell r="G146" t="str">
            <v>Yes</v>
          </cell>
        </row>
        <row r="147">
          <cell r="B147" t="str">
            <v>SR_OSIP_Prj_P</v>
          </cell>
          <cell r="C147" t="str">
            <v>West</v>
          </cell>
          <cell r="D147" t="str">
            <v>Existing - Purchase</v>
          </cell>
          <cell r="E147" t="str">
            <v>Existing - Purchase</v>
          </cell>
          <cell r="F147" t="str">
            <v>OR</v>
          </cell>
          <cell r="G147" t="str">
            <v>Yes</v>
          </cell>
        </row>
        <row r="148">
          <cell r="B148" t="str">
            <v>Tri-State_P</v>
          </cell>
          <cell r="C148" t="str">
            <v>East</v>
          </cell>
          <cell r="D148" t="str">
            <v>Existing - Purchase</v>
          </cell>
          <cell r="E148" t="str">
            <v>Existing - Purchase</v>
          </cell>
          <cell r="G148" t="str">
            <v>No</v>
          </cell>
        </row>
        <row r="149">
          <cell r="B149" t="str">
            <v>UMPA_S</v>
          </cell>
          <cell r="C149" t="str">
            <v>East</v>
          </cell>
          <cell r="D149" t="str">
            <v>Existing - Sale</v>
          </cell>
          <cell r="E149" t="str">
            <v>Existing - Sale</v>
          </cell>
          <cell r="G149" t="str">
            <v>No</v>
          </cell>
        </row>
        <row r="150">
          <cell r="B150" t="str">
            <v>WD_3_Buttes_P</v>
          </cell>
          <cell r="C150" t="str">
            <v>East</v>
          </cell>
          <cell r="D150" t="str">
            <v>Existing - Wind</v>
          </cell>
          <cell r="E150" t="str">
            <v>Existing - Wind</v>
          </cell>
          <cell r="F150" t="str">
            <v>WY</v>
          </cell>
          <cell r="G150" t="str">
            <v>Yes</v>
          </cell>
        </row>
        <row r="151">
          <cell r="B151" t="str">
            <v>QF_WD_Chevron</v>
          </cell>
          <cell r="C151" t="str">
            <v>East</v>
          </cell>
          <cell r="D151" t="str">
            <v>Existing - QF</v>
          </cell>
          <cell r="E151" t="str">
            <v>Existing - Wind</v>
          </cell>
          <cell r="F151" t="str">
            <v>WY</v>
          </cell>
          <cell r="G151" t="str">
            <v>Yes</v>
          </cell>
        </row>
        <row r="152">
          <cell r="B152" t="str">
            <v>WD_CMBHILL_P</v>
          </cell>
          <cell r="C152" t="str">
            <v>West</v>
          </cell>
          <cell r="D152" t="str">
            <v>Existing - Wind</v>
          </cell>
          <cell r="E152" t="str">
            <v>Existing - Wind</v>
          </cell>
          <cell r="F152" t="str">
            <v>WA</v>
          </cell>
          <cell r="G152" t="str">
            <v>Yes</v>
          </cell>
        </row>
        <row r="153">
          <cell r="B153" t="str">
            <v>WD_Dunlap</v>
          </cell>
          <cell r="C153" t="str">
            <v>East</v>
          </cell>
          <cell r="D153" t="str">
            <v>Existing - Wind</v>
          </cell>
          <cell r="E153" t="str">
            <v>Existing - Wind Owned</v>
          </cell>
          <cell r="F153" t="str">
            <v>WY</v>
          </cell>
          <cell r="G153" t="str">
            <v>Yes</v>
          </cell>
        </row>
        <row r="154">
          <cell r="B154" t="str">
            <v>WD_FC1</v>
          </cell>
          <cell r="C154" t="str">
            <v>East</v>
          </cell>
          <cell r="D154" t="str">
            <v>Existing - Wind</v>
          </cell>
          <cell r="E154" t="str">
            <v>Existing - Wind</v>
          </cell>
          <cell r="F154" t="str">
            <v>WY</v>
          </cell>
          <cell r="G154" t="str">
            <v>Yes</v>
          </cell>
        </row>
        <row r="155">
          <cell r="B155" t="str">
            <v>WD_FC4_BPA_P</v>
          </cell>
          <cell r="C155" t="str">
            <v>East</v>
          </cell>
          <cell r="D155" t="str">
            <v>Existing - Wind</v>
          </cell>
          <cell r="E155" t="str">
            <v>Existing - Wind</v>
          </cell>
          <cell r="F155" t="str">
            <v>WY</v>
          </cell>
          <cell r="G155" t="str">
            <v>No</v>
          </cell>
        </row>
        <row r="156">
          <cell r="B156" t="str">
            <v>WD_Glenrock</v>
          </cell>
          <cell r="C156" t="str">
            <v>East</v>
          </cell>
          <cell r="D156" t="str">
            <v>Existing - Wind</v>
          </cell>
          <cell r="E156" t="str">
            <v>Existing - Wind Owned</v>
          </cell>
          <cell r="F156" t="str">
            <v>WY</v>
          </cell>
          <cell r="G156" t="str">
            <v>Yes</v>
          </cell>
        </row>
        <row r="157">
          <cell r="B157" t="str">
            <v>WD_Glenrock3</v>
          </cell>
          <cell r="C157" t="str">
            <v>East</v>
          </cell>
          <cell r="D157" t="str">
            <v>Existing - Wind</v>
          </cell>
          <cell r="E157" t="str">
            <v>Existing - Wind Owned</v>
          </cell>
          <cell r="F157" t="str">
            <v>WY</v>
          </cell>
          <cell r="G157" t="str">
            <v>Yes</v>
          </cell>
        </row>
        <row r="158">
          <cell r="B158" t="str">
            <v>WD_GoodHill</v>
          </cell>
          <cell r="C158" t="str">
            <v>West</v>
          </cell>
          <cell r="D158" t="str">
            <v>Existing - Wind</v>
          </cell>
          <cell r="E158" t="str">
            <v>Existing - Wind Owned</v>
          </cell>
          <cell r="F158" t="str">
            <v>WA</v>
          </cell>
          <cell r="G158" t="str">
            <v>Yes</v>
          </cell>
        </row>
        <row r="159">
          <cell r="B159" t="str">
            <v>WD_HighPlains</v>
          </cell>
          <cell r="C159" t="str">
            <v>East</v>
          </cell>
          <cell r="D159" t="str">
            <v>Existing - Wind</v>
          </cell>
          <cell r="E159" t="str">
            <v>Existing - Wind Owned</v>
          </cell>
          <cell r="F159" t="str">
            <v>WY</v>
          </cell>
          <cell r="G159" t="str">
            <v>Yes</v>
          </cell>
        </row>
        <row r="160">
          <cell r="B160" t="str">
            <v>WD_LeaningJ</v>
          </cell>
          <cell r="C160" t="str">
            <v>West</v>
          </cell>
          <cell r="D160" t="str">
            <v>Existing - Wind</v>
          </cell>
          <cell r="E160" t="str">
            <v>Existing - Wind Owned</v>
          </cell>
          <cell r="F160" t="str">
            <v>OR</v>
          </cell>
          <cell r="G160" t="str">
            <v>Yes</v>
          </cell>
        </row>
        <row r="161">
          <cell r="B161" t="str">
            <v>WD_Marengo1</v>
          </cell>
          <cell r="C161" t="str">
            <v>West</v>
          </cell>
          <cell r="D161" t="str">
            <v>Existing - Wind</v>
          </cell>
          <cell r="E161" t="str">
            <v>Existing - Wind Owned</v>
          </cell>
          <cell r="F161" t="str">
            <v>WA</v>
          </cell>
          <cell r="G161" t="str">
            <v>Yes</v>
          </cell>
        </row>
        <row r="162">
          <cell r="B162" t="str">
            <v>WD_Marengo2</v>
          </cell>
          <cell r="C162" t="str">
            <v>West</v>
          </cell>
          <cell r="D162" t="str">
            <v>Existing - Wind</v>
          </cell>
          <cell r="E162" t="str">
            <v>Existing - Wind Owned</v>
          </cell>
          <cell r="F162" t="str">
            <v>WA</v>
          </cell>
          <cell r="G162" t="str">
            <v>Yes</v>
          </cell>
        </row>
        <row r="163">
          <cell r="B163" t="str">
            <v>WD_McFaddenRidge</v>
          </cell>
          <cell r="C163" t="str">
            <v>East</v>
          </cell>
          <cell r="D163" t="str">
            <v>Existing - Wind</v>
          </cell>
          <cell r="E163" t="str">
            <v>Existing - Wind Owned</v>
          </cell>
          <cell r="F163" t="str">
            <v>WY</v>
          </cell>
          <cell r="G163" t="str">
            <v>Yes</v>
          </cell>
        </row>
        <row r="164">
          <cell r="B164" t="str">
            <v>WD_RockRiver_P</v>
          </cell>
          <cell r="C164" t="str">
            <v>East</v>
          </cell>
          <cell r="D164" t="str">
            <v>Existing - Wind</v>
          </cell>
          <cell r="E164" t="str">
            <v>Existing - Wind</v>
          </cell>
          <cell r="F164" t="str">
            <v>WY</v>
          </cell>
          <cell r="G164" t="str">
            <v>Yes</v>
          </cell>
        </row>
        <row r="165">
          <cell r="B165" t="str">
            <v>WD_RollingHills</v>
          </cell>
          <cell r="C165" t="str">
            <v>East</v>
          </cell>
          <cell r="D165" t="str">
            <v>Existing - Wind</v>
          </cell>
          <cell r="E165" t="str">
            <v>Existing - Wind Owned</v>
          </cell>
          <cell r="F165" t="str">
            <v>WY</v>
          </cell>
          <cell r="G165" t="str">
            <v>Yes</v>
          </cell>
        </row>
        <row r="166">
          <cell r="B166" t="str">
            <v>WD_SCL_New_IN_P</v>
          </cell>
          <cell r="C166" t="str">
            <v>West</v>
          </cell>
          <cell r="D166" t="str">
            <v>Existing - Wind</v>
          </cell>
          <cell r="E166" t="str">
            <v>Existing - Wind</v>
          </cell>
          <cell r="F166" t="str">
            <v>WA</v>
          </cell>
          <cell r="G166" t="str">
            <v>No</v>
          </cell>
        </row>
        <row r="167">
          <cell r="B167" t="str">
            <v>WD_SCL_New_OUT_S</v>
          </cell>
          <cell r="C167" t="str">
            <v>West</v>
          </cell>
          <cell r="D167" t="str">
            <v>Existing - SALE</v>
          </cell>
          <cell r="E167" t="str">
            <v>Existing - SALE</v>
          </cell>
          <cell r="G167" t="str">
            <v>No</v>
          </cell>
        </row>
        <row r="168">
          <cell r="B168" t="str">
            <v>WD_SevenMile</v>
          </cell>
          <cell r="C168" t="str">
            <v>East</v>
          </cell>
          <cell r="D168" t="str">
            <v>Existing - Wind</v>
          </cell>
          <cell r="E168" t="str">
            <v>Existing - Wind Owned</v>
          </cell>
          <cell r="F168" t="str">
            <v>WY</v>
          </cell>
          <cell r="G168" t="str">
            <v>Yes</v>
          </cell>
        </row>
        <row r="169">
          <cell r="B169" t="str">
            <v>WD_SevenMile2</v>
          </cell>
          <cell r="C169" t="str">
            <v>East</v>
          </cell>
          <cell r="D169" t="str">
            <v>Existing - Wind</v>
          </cell>
          <cell r="E169" t="str">
            <v>Existing - Wind Owned</v>
          </cell>
          <cell r="F169" t="str">
            <v>WY</v>
          </cell>
          <cell r="G169" t="str">
            <v>Yes</v>
          </cell>
        </row>
        <row r="170">
          <cell r="B170" t="str">
            <v>WD_TOPofWorld_P</v>
          </cell>
          <cell r="C170" t="str">
            <v>East</v>
          </cell>
          <cell r="D170" t="str">
            <v>Existing - Wind</v>
          </cell>
          <cell r="E170" t="str">
            <v>Existing - Wind</v>
          </cell>
          <cell r="F170" t="str">
            <v>WY</v>
          </cell>
          <cell r="G170" t="str">
            <v>Yes</v>
          </cell>
        </row>
        <row r="171">
          <cell r="B171" t="str">
            <v>WD_WolvCrk_P</v>
          </cell>
          <cell r="C171" t="str">
            <v>East</v>
          </cell>
          <cell r="D171" t="str">
            <v>Existing - Wind</v>
          </cell>
          <cell r="E171" t="str">
            <v>Existing - Wind</v>
          </cell>
          <cell r="F171" t="str">
            <v>ID</v>
          </cell>
          <cell r="G171" t="str">
            <v>Yes</v>
          </cell>
        </row>
        <row r="172">
          <cell r="B172" t="str">
            <v>WI_Goshen</v>
          </cell>
          <cell r="C172" t="str">
            <v>East</v>
          </cell>
          <cell r="D172" t="str">
            <v>Non_Reporting</v>
          </cell>
          <cell r="E172" t="str">
            <v>Non_Reporting</v>
          </cell>
          <cell r="F172" t="str">
            <v>na</v>
          </cell>
          <cell r="G172" t="str">
            <v>Non_Reporting</v>
          </cell>
        </row>
        <row r="173">
          <cell r="B173" t="str">
            <v>WI_MidC</v>
          </cell>
          <cell r="C173" t="str">
            <v>West</v>
          </cell>
          <cell r="D173" t="str">
            <v>Non_Reporting</v>
          </cell>
          <cell r="E173" t="str">
            <v>Non_Reporting</v>
          </cell>
          <cell r="F173" t="str">
            <v>na</v>
          </cell>
          <cell r="G173" t="str">
            <v>Non_Reporting</v>
          </cell>
        </row>
        <row r="174">
          <cell r="B174" t="str">
            <v>WI_UtahNorth</v>
          </cell>
          <cell r="C174" t="str">
            <v>East</v>
          </cell>
          <cell r="D174" t="str">
            <v>Non_Reporting</v>
          </cell>
          <cell r="E174" t="str">
            <v>Non_Reporting</v>
          </cell>
          <cell r="F174" t="str">
            <v>na</v>
          </cell>
          <cell r="G174" t="str">
            <v>Non_Reporting</v>
          </cell>
        </row>
        <row r="175">
          <cell r="B175" t="str">
            <v>WI_WallaWalla</v>
          </cell>
          <cell r="C175" t="str">
            <v>West</v>
          </cell>
          <cell r="D175" t="str">
            <v>Non_Reporting</v>
          </cell>
          <cell r="E175" t="str">
            <v>Non_Reporting</v>
          </cell>
          <cell r="F175" t="str">
            <v>na</v>
          </cell>
          <cell r="G175" t="str">
            <v>Non_Reporting</v>
          </cell>
        </row>
        <row r="176">
          <cell r="B176" t="str">
            <v>WI_WyomingNE</v>
          </cell>
          <cell r="C176" t="str">
            <v>East</v>
          </cell>
          <cell r="D176" t="str">
            <v>Non_Reporting</v>
          </cell>
          <cell r="E176" t="str">
            <v>Non_Reporting</v>
          </cell>
          <cell r="F176" t="str">
            <v>na</v>
          </cell>
          <cell r="G176" t="str">
            <v>Non_Reporting</v>
          </cell>
        </row>
        <row r="177">
          <cell r="B177" t="str">
            <v>APS_Sup_P</v>
          </cell>
          <cell r="C177" t="str">
            <v>East</v>
          </cell>
          <cell r="D177" t="str">
            <v>Existing - Purchase</v>
          </cell>
          <cell r="E177" t="str">
            <v>Existing - Purchase</v>
          </cell>
          <cell r="G177" t="str">
            <v>No</v>
          </cell>
        </row>
        <row r="178">
          <cell r="B178" t="str">
            <v>MagCorp_Int</v>
          </cell>
          <cell r="C178" t="str">
            <v>East</v>
          </cell>
          <cell r="D178" t="str">
            <v>Existing - Interruptible</v>
          </cell>
          <cell r="E178" t="str">
            <v>Existing - Interruptible</v>
          </cell>
          <cell r="G178" t="str">
            <v>No</v>
          </cell>
        </row>
        <row r="179">
          <cell r="B179" t="str">
            <v>MonsanCur_Int</v>
          </cell>
          <cell r="C179" t="str">
            <v>East</v>
          </cell>
          <cell r="D179" t="str">
            <v>Existing - Purchase</v>
          </cell>
          <cell r="E179" t="str">
            <v>Existing - Purchase</v>
          </cell>
          <cell r="G179" t="str">
            <v>No</v>
          </cell>
        </row>
        <row r="180">
          <cell r="B180" t="str">
            <v>MonsanOpRes_Int</v>
          </cell>
          <cell r="C180" t="str">
            <v>East</v>
          </cell>
          <cell r="D180" t="str">
            <v>Existing - Purchase</v>
          </cell>
          <cell r="E180" t="str">
            <v>Existing - Purchase</v>
          </cell>
          <cell r="G180" t="str">
            <v>No</v>
          </cell>
        </row>
        <row r="181">
          <cell r="B181" t="str">
            <v>Nucor_Int</v>
          </cell>
          <cell r="C181" t="str">
            <v>East</v>
          </cell>
          <cell r="D181" t="str">
            <v>Existing - Interruptible</v>
          </cell>
          <cell r="E181" t="str">
            <v>Existing - Interruptible</v>
          </cell>
          <cell r="G181" t="str">
            <v>No</v>
          </cell>
        </row>
        <row r="182">
          <cell r="B182" t="str">
            <v>QF_BIO_CGB_BioG</v>
          </cell>
          <cell r="C182" t="str">
            <v>West</v>
          </cell>
          <cell r="D182" t="str">
            <v>Existing - QF</v>
          </cell>
          <cell r="E182" t="str">
            <v>Existing - QF</v>
          </cell>
          <cell r="F182" t="str">
            <v>OR</v>
          </cell>
          <cell r="G182" t="str">
            <v>No</v>
          </cell>
        </row>
        <row r="183">
          <cell r="B183" t="str">
            <v>QF_BIO_TMF_BioF</v>
          </cell>
          <cell r="C183" t="str">
            <v>West</v>
          </cell>
          <cell r="D183" t="str">
            <v>Existing - QF</v>
          </cell>
          <cell r="E183" t="str">
            <v>Existing - QF</v>
          </cell>
          <cell r="F183" t="str">
            <v>OR</v>
          </cell>
          <cell r="G183" t="str">
            <v>No</v>
          </cell>
        </row>
        <row r="184">
          <cell r="B184" t="str">
            <v>SCL_New_Reserve</v>
          </cell>
          <cell r="C184" t="str">
            <v>West</v>
          </cell>
          <cell r="D184" t="str">
            <v>Existing - Wind</v>
          </cell>
          <cell r="E184" t="str">
            <v>Existing - Wind</v>
          </cell>
          <cell r="G184" t="str">
            <v>No</v>
          </cell>
        </row>
        <row r="185">
          <cell r="B185" t="str">
            <v>Deseret_P</v>
          </cell>
          <cell r="C185" t="str">
            <v>East</v>
          </cell>
          <cell r="D185" t="str">
            <v>Existing - Purchase</v>
          </cell>
          <cell r="E185" t="str">
            <v>Existing - Purchase</v>
          </cell>
          <cell r="G185" t="str">
            <v>No</v>
          </cell>
        </row>
        <row r="186">
          <cell r="B186" t="str">
            <v>QF_BIO_BioOne</v>
          </cell>
          <cell r="C186" t="str">
            <v>West</v>
          </cell>
          <cell r="D186" t="str">
            <v>Existing - QF</v>
          </cell>
          <cell r="E186" t="str">
            <v>Existing - QF</v>
          </cell>
          <cell r="F186" t="str">
            <v>OR</v>
          </cell>
          <cell r="G186" t="str">
            <v>No</v>
          </cell>
        </row>
        <row r="187">
          <cell r="B187" t="str">
            <v>QF_BIO_EVB</v>
          </cell>
          <cell r="C187" t="str">
            <v>West</v>
          </cell>
          <cell r="D187" t="str">
            <v>Existing - QF</v>
          </cell>
          <cell r="E187" t="str">
            <v>Existing - QF</v>
          </cell>
          <cell r="F187" t="str">
            <v>OR</v>
          </cell>
          <cell r="G187" t="str">
            <v>No</v>
          </cell>
        </row>
        <row r="188">
          <cell r="B188" t="str">
            <v>QF_BIO_RBFP_CA</v>
          </cell>
          <cell r="C188" t="str">
            <v>West</v>
          </cell>
          <cell r="D188" t="str">
            <v>Existing - QF</v>
          </cell>
          <cell r="E188" t="str">
            <v>Existing - QF</v>
          </cell>
          <cell r="F188" t="str">
            <v>CA</v>
          </cell>
          <cell r="G188" t="str">
            <v>No</v>
          </cell>
        </row>
        <row r="189">
          <cell r="B189" t="str">
            <v>QF_BIO_RBFP_DILL</v>
          </cell>
          <cell r="C189" t="str">
            <v>West</v>
          </cell>
          <cell r="D189" t="str">
            <v>Existing - QF</v>
          </cell>
          <cell r="E189" t="str">
            <v>Existing - QF</v>
          </cell>
          <cell r="F189" t="str">
            <v>OR</v>
          </cell>
          <cell r="G189" t="str">
            <v>No</v>
          </cell>
        </row>
        <row r="190">
          <cell r="B190" t="str">
            <v>QF_BIO_WEYE</v>
          </cell>
          <cell r="C190" t="str">
            <v>West</v>
          </cell>
          <cell r="D190" t="str">
            <v>Existing - QF</v>
          </cell>
          <cell r="E190" t="str">
            <v>Existing - QF</v>
          </cell>
          <cell r="F190" t="str">
            <v>CA</v>
          </cell>
          <cell r="G190" t="str">
            <v>No</v>
          </cell>
        </row>
        <row r="191">
          <cell r="B191" t="str">
            <v>QF_HY_AG</v>
          </cell>
          <cell r="C191" t="str">
            <v>West</v>
          </cell>
          <cell r="D191" t="str">
            <v>Existing - QF</v>
          </cell>
          <cell r="E191" t="str">
            <v>Existing - QF</v>
          </cell>
          <cell r="F191" t="str">
            <v>OR</v>
          </cell>
          <cell r="G191" t="str">
            <v>No</v>
          </cell>
        </row>
        <row r="192">
          <cell r="B192" t="str">
            <v>QF_HY_Dorena</v>
          </cell>
          <cell r="C192" t="str">
            <v>West</v>
          </cell>
          <cell r="D192" t="str">
            <v>Existing - Hydro</v>
          </cell>
          <cell r="E192" t="str">
            <v>Existing - QF</v>
          </cell>
          <cell r="F192" t="str">
            <v>OR</v>
          </cell>
          <cell r="G192" t="str">
            <v>No</v>
          </cell>
        </row>
        <row r="193">
          <cell r="B193" t="str">
            <v>QF_THERM_Exxon</v>
          </cell>
          <cell r="C193" t="str">
            <v>East</v>
          </cell>
          <cell r="D193" t="str">
            <v>Existing - QF</v>
          </cell>
          <cell r="E193" t="str">
            <v>Existing - QF</v>
          </cell>
          <cell r="G193" t="str">
            <v>No</v>
          </cell>
        </row>
        <row r="194">
          <cell r="B194" t="str">
            <v>QF_THERM_Simplo</v>
          </cell>
          <cell r="C194" t="str">
            <v>East</v>
          </cell>
          <cell r="D194" t="str">
            <v>Existing - QF</v>
          </cell>
          <cell r="E194" t="str">
            <v>Existing - QF</v>
          </cell>
          <cell r="G194" t="str">
            <v>No</v>
          </cell>
        </row>
        <row r="195">
          <cell r="B195" t="str">
            <v>QF_THERM_SUNN_Ad</v>
          </cell>
          <cell r="C195" t="str">
            <v>East</v>
          </cell>
          <cell r="D195" t="str">
            <v>Existing - QF</v>
          </cell>
          <cell r="E195" t="str">
            <v>Existing - QF</v>
          </cell>
          <cell r="G195" t="str">
            <v>No</v>
          </cell>
        </row>
        <row r="196">
          <cell r="B196" t="str">
            <v>QF_THERM_SUNN_Ba</v>
          </cell>
          <cell r="C196" t="str">
            <v>East</v>
          </cell>
          <cell r="D196" t="str">
            <v>Existing - QF</v>
          </cell>
          <cell r="E196" t="str">
            <v>Existing - QF</v>
          </cell>
          <cell r="G196" t="str">
            <v>No</v>
          </cell>
        </row>
        <row r="197">
          <cell r="B197" t="str">
            <v>QF_THERM_Tesoro</v>
          </cell>
          <cell r="C197" t="str">
            <v>East</v>
          </cell>
          <cell r="D197" t="str">
            <v>Existing - QF</v>
          </cell>
          <cell r="E197" t="str">
            <v>Existing - QF</v>
          </cell>
          <cell r="G197" t="str">
            <v>No</v>
          </cell>
        </row>
        <row r="198">
          <cell r="B198" t="str">
            <v>QF_THERM_USMag</v>
          </cell>
          <cell r="C198" t="str">
            <v>East</v>
          </cell>
          <cell r="D198" t="str">
            <v>Existing - QF</v>
          </cell>
          <cell r="E198" t="str">
            <v>Existing - QF</v>
          </cell>
          <cell r="G198" t="str">
            <v>No</v>
          </cell>
        </row>
        <row r="199">
          <cell r="B199" t="str">
            <v>ED2_CA_SO_Y1</v>
          </cell>
          <cell r="C199" t="str">
            <v>West</v>
          </cell>
          <cell r="D199" t="str">
            <v>Existing - DSM_Class2</v>
          </cell>
          <cell r="E199" t="str">
            <v>Existing - DSM</v>
          </cell>
          <cell r="F199" t="str">
            <v>CA</v>
          </cell>
          <cell r="G199" t="str">
            <v>Yes</v>
          </cell>
        </row>
        <row r="200">
          <cell r="B200" t="str">
            <v>ED2_ID_GO_Y1</v>
          </cell>
          <cell r="C200" t="str">
            <v>East</v>
          </cell>
          <cell r="D200" t="str">
            <v>Existing - DSM_Class2</v>
          </cell>
          <cell r="E200" t="str">
            <v>Existing - DSM</v>
          </cell>
          <cell r="F200" t="str">
            <v>ID</v>
          </cell>
          <cell r="G200" t="str">
            <v>Yes</v>
          </cell>
        </row>
        <row r="201">
          <cell r="B201" t="str">
            <v>ED2_OR_SO_Y1</v>
          </cell>
          <cell r="C201" t="str">
            <v>West</v>
          </cell>
          <cell r="D201" t="str">
            <v>Existing - DSM_Class2</v>
          </cell>
          <cell r="E201" t="str">
            <v>Existing - DSM</v>
          </cell>
          <cell r="F201" t="str">
            <v>OR</v>
          </cell>
          <cell r="G201" t="str">
            <v>Yes</v>
          </cell>
        </row>
        <row r="202">
          <cell r="B202" t="str">
            <v>ED2_UT_UT_Y1</v>
          </cell>
          <cell r="C202" t="str">
            <v>East</v>
          </cell>
          <cell r="D202" t="str">
            <v>Existing - DSM_Class2</v>
          </cell>
          <cell r="E202" t="str">
            <v>Existing - DSM</v>
          </cell>
          <cell r="F202" t="str">
            <v>UT</v>
          </cell>
          <cell r="G202" t="str">
            <v>Yes</v>
          </cell>
        </row>
        <row r="203">
          <cell r="B203" t="str">
            <v>ED2_WA_WA_Y1</v>
          </cell>
          <cell r="C203" t="str">
            <v>West</v>
          </cell>
          <cell r="D203" t="str">
            <v>Existing - DSM_Class2</v>
          </cell>
          <cell r="E203" t="str">
            <v>Existing - DSM</v>
          </cell>
          <cell r="F203" t="str">
            <v>WA</v>
          </cell>
          <cell r="G203" t="str">
            <v>Yes</v>
          </cell>
        </row>
        <row r="204">
          <cell r="B204" t="str">
            <v>ED2_WA_YA_Y1</v>
          </cell>
          <cell r="C204" t="str">
            <v>West</v>
          </cell>
          <cell r="D204" t="str">
            <v>Existing - DSM_Class2</v>
          </cell>
          <cell r="E204" t="str">
            <v>Existing - DSM</v>
          </cell>
          <cell r="F204" t="str">
            <v>WA</v>
          </cell>
          <cell r="G204" t="str">
            <v>Yes</v>
          </cell>
        </row>
        <row r="205">
          <cell r="B205" t="str">
            <v>ED2_WY_WY_Y1</v>
          </cell>
          <cell r="C205" t="str">
            <v>East</v>
          </cell>
          <cell r="D205" t="str">
            <v>Existing - DSM_Class2</v>
          </cell>
          <cell r="E205" t="str">
            <v>Existing - DSM</v>
          </cell>
          <cell r="F205" t="str">
            <v>WY</v>
          </cell>
          <cell r="G205" t="str">
            <v>Yes</v>
          </cell>
        </row>
        <row r="206">
          <cell r="B206" t="str">
            <v>Dummy_RPS_Plant</v>
          </cell>
          <cell r="C206" t="str">
            <v>Not Used</v>
          </cell>
          <cell r="D206" t="str">
            <v>Non_Reporting</v>
          </cell>
          <cell r="E206" t="str">
            <v>Non_Reporting</v>
          </cell>
          <cell r="F206" t="str">
            <v>na</v>
          </cell>
          <cell r="G206" t="str">
            <v>Non_Reporting</v>
          </cell>
        </row>
        <row r="207">
          <cell r="B207" t="str">
            <v>HY_BearRiver</v>
          </cell>
          <cell r="C207" t="str">
            <v>East</v>
          </cell>
          <cell r="D207" t="str">
            <v>Existing - Hydro</v>
          </cell>
          <cell r="E207" t="str">
            <v>Existing - Hydro</v>
          </cell>
          <cell r="F207" t="str">
            <v>UT</v>
          </cell>
          <cell r="G207" t="str">
            <v>No</v>
          </cell>
        </row>
        <row r="208">
          <cell r="B208" t="str">
            <v>HY_BigFork</v>
          </cell>
          <cell r="C208" t="str">
            <v>East</v>
          </cell>
          <cell r="D208" t="str">
            <v>Existing - Hydro</v>
          </cell>
          <cell r="E208" t="str">
            <v>Existing - Hydro</v>
          </cell>
          <cell r="F208" t="str">
            <v>MT</v>
          </cell>
          <cell r="G208" t="str">
            <v>No</v>
          </cell>
        </row>
        <row r="209">
          <cell r="B209" t="str">
            <v>HY_Clearwater1</v>
          </cell>
          <cell r="C209" t="str">
            <v>West</v>
          </cell>
          <cell r="D209" t="str">
            <v>Existing - Hydro</v>
          </cell>
          <cell r="E209" t="str">
            <v>Existing - Hydro</v>
          </cell>
          <cell r="F209" t="str">
            <v>OR</v>
          </cell>
          <cell r="G209" t="str">
            <v>No</v>
          </cell>
        </row>
        <row r="210">
          <cell r="B210" t="str">
            <v>HY_Clearwater2</v>
          </cell>
          <cell r="C210" t="str">
            <v>West</v>
          </cell>
          <cell r="D210" t="str">
            <v>Existing - Hydro</v>
          </cell>
          <cell r="E210" t="str">
            <v>Existing - Hydro</v>
          </cell>
          <cell r="F210" t="str">
            <v>OR</v>
          </cell>
          <cell r="G210" t="str">
            <v>No</v>
          </cell>
        </row>
        <row r="211">
          <cell r="B211" t="str">
            <v>HY_Copco1-2</v>
          </cell>
          <cell r="C211" t="str">
            <v>West</v>
          </cell>
          <cell r="D211" t="str">
            <v>Existing - Hydro</v>
          </cell>
          <cell r="E211" t="str">
            <v>Existing - Hydro</v>
          </cell>
          <cell r="F211" t="str">
            <v>CA</v>
          </cell>
          <cell r="G211" t="str">
            <v>No</v>
          </cell>
        </row>
        <row r="212">
          <cell r="B212" t="str">
            <v>HY_FishCreek</v>
          </cell>
          <cell r="C212" t="str">
            <v>West</v>
          </cell>
          <cell r="D212" t="str">
            <v>Existing - Hydro</v>
          </cell>
          <cell r="E212" t="str">
            <v>Existing - Hydro</v>
          </cell>
          <cell r="F212" t="str">
            <v>OR</v>
          </cell>
          <cell r="G212" t="str">
            <v>No</v>
          </cell>
        </row>
        <row r="213">
          <cell r="B213" t="str">
            <v>HY_GemState_P</v>
          </cell>
          <cell r="C213" t="str">
            <v>East</v>
          </cell>
          <cell r="D213" t="str">
            <v>Existing - Hydro</v>
          </cell>
          <cell r="E213" t="str">
            <v>Existing - Hydro</v>
          </cell>
          <cell r="F213" t="str">
            <v>ID</v>
          </cell>
          <cell r="G213" t="str">
            <v>No</v>
          </cell>
        </row>
        <row r="214">
          <cell r="B214" t="str">
            <v>HY_IronGate</v>
          </cell>
          <cell r="C214" t="str">
            <v>West</v>
          </cell>
          <cell r="D214" t="str">
            <v>Existing - Hydro</v>
          </cell>
          <cell r="E214" t="str">
            <v>Existing - Hydro</v>
          </cell>
          <cell r="F214" t="str">
            <v>OR</v>
          </cell>
          <cell r="G214" t="str">
            <v>No</v>
          </cell>
        </row>
        <row r="215">
          <cell r="B215" t="str">
            <v>HY_JCBoyle</v>
          </cell>
          <cell r="C215" t="str">
            <v>West</v>
          </cell>
          <cell r="D215" t="str">
            <v>Existing - Hydro</v>
          </cell>
          <cell r="E215" t="str">
            <v>Existing - Hydro</v>
          </cell>
          <cell r="F215" t="str">
            <v>CA</v>
          </cell>
          <cell r="G215" t="str">
            <v>No</v>
          </cell>
        </row>
        <row r="216">
          <cell r="B216" t="str">
            <v>HY_Lemolo1</v>
          </cell>
          <cell r="C216" t="str">
            <v>West</v>
          </cell>
          <cell r="D216" t="str">
            <v>Existing - Hydro</v>
          </cell>
          <cell r="E216" t="str">
            <v>Existing - Hydro</v>
          </cell>
          <cell r="F216" t="str">
            <v>OR</v>
          </cell>
          <cell r="G216" t="str">
            <v>No</v>
          </cell>
        </row>
        <row r="217">
          <cell r="B217" t="str">
            <v>HY_Lemolo2</v>
          </cell>
          <cell r="C217" t="str">
            <v>West</v>
          </cell>
          <cell r="D217" t="str">
            <v>Existing - Hydro</v>
          </cell>
          <cell r="E217" t="str">
            <v>Existing - Hydro</v>
          </cell>
          <cell r="F217" t="str">
            <v>OR</v>
          </cell>
          <cell r="G217" t="str">
            <v>No</v>
          </cell>
        </row>
        <row r="218">
          <cell r="B218" t="str">
            <v>HY_Merwin</v>
          </cell>
          <cell r="C218" t="str">
            <v>West</v>
          </cell>
          <cell r="D218" t="str">
            <v>Existing - Hydro</v>
          </cell>
          <cell r="E218" t="str">
            <v>Existing - Hydro</v>
          </cell>
          <cell r="F218" t="str">
            <v>WA</v>
          </cell>
          <cell r="G218" t="str">
            <v>No</v>
          </cell>
        </row>
        <row r="219">
          <cell r="B219" t="str">
            <v>HY_MidCol_P</v>
          </cell>
          <cell r="C219" t="str">
            <v>West</v>
          </cell>
          <cell r="D219" t="str">
            <v>Existing - Hydro</v>
          </cell>
          <cell r="E219" t="str">
            <v>Existing - Hydro</v>
          </cell>
          <cell r="F219" t="str">
            <v>WA</v>
          </cell>
          <cell r="G219" t="str">
            <v>No</v>
          </cell>
        </row>
        <row r="220">
          <cell r="B220" t="str">
            <v>HY_Rogue</v>
          </cell>
          <cell r="C220" t="str">
            <v>West</v>
          </cell>
          <cell r="D220" t="str">
            <v>Existing - Hydro</v>
          </cell>
          <cell r="E220" t="str">
            <v>Existing - Hydro</v>
          </cell>
          <cell r="F220" t="str">
            <v>OR</v>
          </cell>
          <cell r="G220" t="str">
            <v>No</v>
          </cell>
        </row>
        <row r="221">
          <cell r="B221" t="str">
            <v>HY_SmallEast</v>
          </cell>
          <cell r="C221" t="str">
            <v>East</v>
          </cell>
          <cell r="D221" t="str">
            <v>Existing - Hydro</v>
          </cell>
          <cell r="E221" t="str">
            <v>Existing - Hydro</v>
          </cell>
          <cell r="F221" t="str">
            <v>UT</v>
          </cell>
          <cell r="G221" t="str">
            <v>No</v>
          </cell>
        </row>
        <row r="222">
          <cell r="B222" t="str">
            <v>HY_SmallWest</v>
          </cell>
          <cell r="C222" t="str">
            <v>West</v>
          </cell>
          <cell r="D222" t="str">
            <v>Existing - Hydro</v>
          </cell>
          <cell r="E222" t="str">
            <v>Existing - Hydro</v>
          </cell>
          <cell r="F222" t="str">
            <v>OR</v>
          </cell>
          <cell r="G222" t="str">
            <v>No</v>
          </cell>
        </row>
        <row r="223">
          <cell r="B223" t="str">
            <v>HY_SodaSprings</v>
          </cell>
          <cell r="C223" t="str">
            <v>West</v>
          </cell>
          <cell r="D223" t="str">
            <v>Existing - Hydro</v>
          </cell>
          <cell r="E223" t="str">
            <v>Existing - Hydro</v>
          </cell>
          <cell r="F223" t="str">
            <v>OR</v>
          </cell>
          <cell r="G223" t="str">
            <v>No</v>
          </cell>
        </row>
        <row r="224">
          <cell r="B224" t="str">
            <v>HY_Swift1</v>
          </cell>
          <cell r="C224" t="str">
            <v>West</v>
          </cell>
          <cell r="D224" t="str">
            <v>Existing - Hydro</v>
          </cell>
          <cell r="E224" t="str">
            <v>Existing - Hydro</v>
          </cell>
          <cell r="F224" t="str">
            <v>WA</v>
          </cell>
          <cell r="G224" t="str">
            <v>No</v>
          </cell>
        </row>
        <row r="225">
          <cell r="B225" t="str">
            <v>HY_Swift2</v>
          </cell>
          <cell r="C225" t="str">
            <v>West</v>
          </cell>
          <cell r="D225" t="str">
            <v>Existing - Hydro</v>
          </cell>
          <cell r="E225" t="str">
            <v>Existing - Hydro</v>
          </cell>
          <cell r="F225" t="str">
            <v>WA</v>
          </cell>
          <cell r="G225" t="str">
            <v>No</v>
          </cell>
        </row>
        <row r="226">
          <cell r="B226" t="str">
            <v>HY_Toketee-Slide</v>
          </cell>
          <cell r="C226" t="str">
            <v>West</v>
          </cell>
          <cell r="D226" t="str">
            <v>Existing - Hydro</v>
          </cell>
          <cell r="E226" t="str">
            <v>Existing - Hydro</v>
          </cell>
          <cell r="F226" t="str">
            <v>OR</v>
          </cell>
          <cell r="G226" t="str">
            <v>No</v>
          </cell>
        </row>
        <row r="227">
          <cell r="B227" t="str">
            <v>HY_UKL</v>
          </cell>
          <cell r="C227" t="str">
            <v>West</v>
          </cell>
          <cell r="D227" t="str">
            <v>Existing - Hydro</v>
          </cell>
          <cell r="E227" t="str">
            <v>Existing - Hydro</v>
          </cell>
          <cell r="F227" t="str">
            <v>OR</v>
          </cell>
          <cell r="G227" t="str">
            <v>No</v>
          </cell>
        </row>
        <row r="228">
          <cell r="B228" t="str">
            <v>HY_Yale</v>
          </cell>
          <cell r="C228" t="str">
            <v>West</v>
          </cell>
          <cell r="D228" t="str">
            <v>Existing - Hydro</v>
          </cell>
          <cell r="E228" t="str">
            <v>Existing - Hydro</v>
          </cell>
          <cell r="F228" t="str">
            <v>WA</v>
          </cell>
          <cell r="G228" t="str">
            <v>No</v>
          </cell>
        </row>
        <row r="229">
          <cell r="B229" t="str">
            <v>ED1_C_Keeper</v>
          </cell>
          <cell r="C229" t="str">
            <v>East</v>
          </cell>
          <cell r="D229" t="str">
            <v>Existing - DSM_Class1</v>
          </cell>
          <cell r="E229" t="str">
            <v>DSM, Class 1</v>
          </cell>
          <cell r="F229" t="str">
            <v>UT</v>
          </cell>
          <cell r="G229" t="str">
            <v>??</v>
          </cell>
        </row>
        <row r="230">
          <cell r="B230" t="str">
            <v>ED1_ID_IRR</v>
          </cell>
          <cell r="C230" t="str">
            <v>East</v>
          </cell>
          <cell r="D230" t="str">
            <v>Existing - DSM_Class1</v>
          </cell>
          <cell r="E230" t="str">
            <v>DSM, Class 1</v>
          </cell>
          <cell r="F230" t="str">
            <v>ID</v>
          </cell>
          <cell r="G230" t="str">
            <v>??</v>
          </cell>
        </row>
        <row r="231">
          <cell r="B231" t="str">
            <v>ED1_UT_IRR</v>
          </cell>
          <cell r="C231" t="str">
            <v>East</v>
          </cell>
          <cell r="D231" t="str">
            <v>Existing - DSM_Class1</v>
          </cell>
          <cell r="E231" t="str">
            <v>DSM, Class 1</v>
          </cell>
          <cell r="F231" t="str">
            <v>UT</v>
          </cell>
          <cell r="G231" t="str">
            <v>??</v>
          </cell>
        </row>
        <row r="232">
          <cell r="B232" t="str">
            <v>CL_Carbon1</v>
          </cell>
          <cell r="C232" t="str">
            <v>East</v>
          </cell>
          <cell r="D232" t="str">
            <v>Carbon 1</v>
          </cell>
          <cell r="E232" t="str">
            <v>Existing - Coal</v>
          </cell>
          <cell r="F232" t="str">
            <v>UT</v>
          </cell>
          <cell r="G232" t="str">
            <v>Yes</v>
          </cell>
        </row>
        <row r="233">
          <cell r="B233" t="str">
            <v>CL_Carbon2</v>
          </cell>
          <cell r="C233" t="str">
            <v>East</v>
          </cell>
          <cell r="D233" t="str">
            <v>Carbon 2</v>
          </cell>
          <cell r="E233" t="str">
            <v>Existing - Coal</v>
          </cell>
          <cell r="F233" t="str">
            <v>UT</v>
          </cell>
          <cell r="G233" t="str">
            <v>Yes</v>
          </cell>
        </row>
        <row r="234">
          <cell r="B234" t="str">
            <v>CL_Cholla4</v>
          </cell>
          <cell r="C234" t="str">
            <v>East</v>
          </cell>
          <cell r="D234" t="str">
            <v>Cholla 4</v>
          </cell>
          <cell r="E234" t="str">
            <v>Existing - Coal</v>
          </cell>
          <cell r="F234" t="str">
            <v>AZ</v>
          </cell>
          <cell r="G234" t="str">
            <v>Yes</v>
          </cell>
        </row>
        <row r="235">
          <cell r="B235" t="str">
            <v>CL_Colstrip3</v>
          </cell>
          <cell r="C235" t="str">
            <v>West</v>
          </cell>
          <cell r="D235" t="str">
            <v>Colstrip 3</v>
          </cell>
          <cell r="E235" t="str">
            <v>Existing - Coal</v>
          </cell>
          <cell r="F235" t="str">
            <v>MT</v>
          </cell>
          <cell r="G235" t="str">
            <v>Yes</v>
          </cell>
        </row>
        <row r="236">
          <cell r="B236" t="str">
            <v>CL_Colstrip4</v>
          </cell>
          <cell r="C236" t="str">
            <v>West</v>
          </cell>
          <cell r="D236" t="str">
            <v>Colstrip 4</v>
          </cell>
          <cell r="E236" t="str">
            <v>Existing - Coal</v>
          </cell>
          <cell r="F236" t="str">
            <v>MT</v>
          </cell>
          <cell r="G236" t="str">
            <v>Yes</v>
          </cell>
        </row>
        <row r="237">
          <cell r="B237" t="str">
            <v>CL_Craig1</v>
          </cell>
          <cell r="C237" t="str">
            <v>East</v>
          </cell>
          <cell r="D237" t="str">
            <v>Craig 1</v>
          </cell>
          <cell r="E237" t="str">
            <v>Existing - Coal</v>
          </cell>
          <cell r="F237" t="str">
            <v>CO</v>
          </cell>
          <cell r="G237" t="str">
            <v>Yes</v>
          </cell>
        </row>
        <row r="238">
          <cell r="B238" t="str">
            <v>CL_Craig2</v>
          </cell>
          <cell r="C238" t="str">
            <v>East</v>
          </cell>
          <cell r="D238" t="str">
            <v>Craig 2</v>
          </cell>
          <cell r="E238" t="str">
            <v>Existing - Coal</v>
          </cell>
          <cell r="F238" t="str">
            <v>CO</v>
          </cell>
          <cell r="G238" t="str">
            <v>Yes</v>
          </cell>
        </row>
        <row r="239">
          <cell r="B239" t="str">
            <v>CL_DJohnston1</v>
          </cell>
          <cell r="C239" t="str">
            <v>East</v>
          </cell>
          <cell r="D239" t="str">
            <v>DaveJohnston 1</v>
          </cell>
          <cell r="E239" t="str">
            <v>Existing - Coal</v>
          </cell>
          <cell r="F239" t="str">
            <v>WY</v>
          </cell>
          <cell r="G239" t="str">
            <v>Yes</v>
          </cell>
        </row>
        <row r="240">
          <cell r="B240" t="str">
            <v>CL_DJohnston2</v>
          </cell>
          <cell r="C240" t="str">
            <v>East</v>
          </cell>
          <cell r="D240" t="str">
            <v>DaveJohnston 2</v>
          </cell>
          <cell r="E240" t="str">
            <v>Existing - Coal</v>
          </cell>
          <cell r="F240" t="str">
            <v>WY</v>
          </cell>
          <cell r="G240" t="str">
            <v>Yes</v>
          </cell>
        </row>
        <row r="241">
          <cell r="B241" t="str">
            <v>CL_DJohnston3</v>
          </cell>
          <cell r="C241" t="str">
            <v>East</v>
          </cell>
          <cell r="D241" t="str">
            <v>DaveJohnston 3</v>
          </cell>
          <cell r="E241" t="str">
            <v>Existing - Coal</v>
          </cell>
          <cell r="F241" t="str">
            <v>WY</v>
          </cell>
          <cell r="G241" t="str">
            <v>Yes</v>
          </cell>
        </row>
        <row r="242">
          <cell r="B242" t="str">
            <v>CL_DJohnston4</v>
          </cell>
          <cell r="C242" t="str">
            <v>East</v>
          </cell>
          <cell r="D242" t="str">
            <v>DaveJohnston 4</v>
          </cell>
          <cell r="E242" t="str">
            <v>Existing - Coal</v>
          </cell>
          <cell r="F242" t="str">
            <v>WY</v>
          </cell>
          <cell r="G242" t="str">
            <v>Yes</v>
          </cell>
        </row>
        <row r="243">
          <cell r="B243" t="str">
            <v>CL_Hayden1</v>
          </cell>
          <cell r="C243" t="str">
            <v>East</v>
          </cell>
          <cell r="D243" t="str">
            <v>Hayden 1</v>
          </cell>
          <cell r="E243" t="str">
            <v>Existing - Coal</v>
          </cell>
          <cell r="F243" t="str">
            <v>CO</v>
          </cell>
          <cell r="G243" t="str">
            <v>Yes</v>
          </cell>
        </row>
        <row r="244">
          <cell r="B244" t="str">
            <v>CL_Hayden2</v>
          </cell>
          <cell r="C244" t="str">
            <v>East</v>
          </cell>
          <cell r="D244" t="str">
            <v>Hayden 2</v>
          </cell>
          <cell r="E244" t="str">
            <v>Existing - Coal</v>
          </cell>
          <cell r="F244" t="str">
            <v>CO</v>
          </cell>
          <cell r="G244" t="str">
            <v>Yes</v>
          </cell>
        </row>
        <row r="245">
          <cell r="B245" t="str">
            <v>CL_Hunter1</v>
          </cell>
          <cell r="C245" t="str">
            <v>East</v>
          </cell>
          <cell r="D245" t="str">
            <v>Hunter 1</v>
          </cell>
          <cell r="E245" t="str">
            <v>Existing - Coal</v>
          </cell>
          <cell r="F245" t="str">
            <v>UT</v>
          </cell>
          <cell r="G245" t="str">
            <v>Yes</v>
          </cell>
        </row>
        <row r="246">
          <cell r="B246" t="str">
            <v>CL_Hunter2</v>
          </cell>
          <cell r="C246" t="str">
            <v>East</v>
          </cell>
          <cell r="D246" t="str">
            <v>Hunter 2</v>
          </cell>
          <cell r="E246" t="str">
            <v>Existing - Coal</v>
          </cell>
          <cell r="F246" t="str">
            <v>UT</v>
          </cell>
          <cell r="G246" t="str">
            <v>Yes</v>
          </cell>
        </row>
        <row r="247">
          <cell r="B247" t="str">
            <v>CL_Hunter3</v>
          </cell>
          <cell r="C247" t="str">
            <v>East</v>
          </cell>
          <cell r="D247" t="str">
            <v>Hunter 3</v>
          </cell>
          <cell r="E247" t="str">
            <v>Existing - Coal</v>
          </cell>
          <cell r="F247" t="str">
            <v>UT</v>
          </cell>
          <cell r="G247" t="str">
            <v>Yes</v>
          </cell>
        </row>
        <row r="248">
          <cell r="B248" t="str">
            <v>CL_Huntington1</v>
          </cell>
          <cell r="C248" t="str">
            <v>East</v>
          </cell>
          <cell r="D248" t="str">
            <v>Huntington 1</v>
          </cell>
          <cell r="E248" t="str">
            <v>Existing - Coal</v>
          </cell>
          <cell r="F248" t="str">
            <v>UT</v>
          </cell>
          <cell r="G248" t="str">
            <v>Yes</v>
          </cell>
        </row>
        <row r="249">
          <cell r="B249" t="str">
            <v>CL_Huntington2</v>
          </cell>
          <cell r="C249" t="str">
            <v>East</v>
          </cell>
          <cell r="D249" t="str">
            <v>Huntington 2</v>
          </cell>
          <cell r="E249" t="str">
            <v>Existing - Coal</v>
          </cell>
          <cell r="F249" t="str">
            <v>UT</v>
          </cell>
          <cell r="G249" t="str">
            <v>Yes</v>
          </cell>
        </row>
        <row r="250">
          <cell r="B250" t="str">
            <v>CL_JBridger1</v>
          </cell>
          <cell r="C250" t="str">
            <v>West</v>
          </cell>
          <cell r="D250" t="str">
            <v>JimBridger 1</v>
          </cell>
          <cell r="E250" t="str">
            <v>Existing - Coal</v>
          </cell>
          <cell r="F250" t="str">
            <v>WY</v>
          </cell>
          <cell r="G250" t="str">
            <v>Yes</v>
          </cell>
        </row>
        <row r="251">
          <cell r="B251" t="str">
            <v>CL_JBridger2</v>
          </cell>
          <cell r="C251" t="str">
            <v>West</v>
          </cell>
          <cell r="D251" t="str">
            <v>JimBridger 2</v>
          </cell>
          <cell r="E251" t="str">
            <v>Existing - Coal</v>
          </cell>
          <cell r="F251" t="str">
            <v>WY</v>
          </cell>
          <cell r="G251" t="str">
            <v>Yes</v>
          </cell>
        </row>
        <row r="252">
          <cell r="B252" t="str">
            <v>CL_JBridger3</v>
          </cell>
          <cell r="C252" t="str">
            <v>West</v>
          </cell>
          <cell r="D252" t="str">
            <v>JimBridger 3</v>
          </cell>
          <cell r="E252" t="str">
            <v>Existing - Coal</v>
          </cell>
          <cell r="F252" t="str">
            <v>WY</v>
          </cell>
          <cell r="G252" t="str">
            <v>Yes</v>
          </cell>
        </row>
        <row r="253">
          <cell r="B253" t="str">
            <v>CL_JBridger4</v>
          </cell>
          <cell r="C253" t="str">
            <v>West</v>
          </cell>
          <cell r="D253" t="str">
            <v>JimBridger 4</v>
          </cell>
          <cell r="E253" t="str">
            <v>Existing - Coal</v>
          </cell>
          <cell r="F253" t="str">
            <v>WY</v>
          </cell>
          <cell r="G253" t="str">
            <v>Yes</v>
          </cell>
        </row>
        <row r="254">
          <cell r="B254" t="str">
            <v>CL_Naughton1</v>
          </cell>
          <cell r="C254" t="str">
            <v>East</v>
          </cell>
          <cell r="D254" t="str">
            <v>Naughton 1</v>
          </cell>
          <cell r="E254" t="str">
            <v>Existing - Coal</v>
          </cell>
          <cell r="F254" t="str">
            <v>WY</v>
          </cell>
          <cell r="G254" t="str">
            <v>Yes</v>
          </cell>
        </row>
        <row r="255">
          <cell r="B255" t="str">
            <v>CL_Naughton2</v>
          </cell>
          <cell r="C255" t="str">
            <v>East</v>
          </cell>
          <cell r="D255" t="str">
            <v>Naughton 2</v>
          </cell>
          <cell r="E255" t="str">
            <v>Existing - Coal</v>
          </cell>
          <cell r="F255" t="str">
            <v>WY</v>
          </cell>
          <cell r="G255" t="str">
            <v>Yes</v>
          </cell>
        </row>
        <row r="256">
          <cell r="B256" t="str">
            <v>CL_Naughton3</v>
          </cell>
          <cell r="C256" t="str">
            <v>East</v>
          </cell>
          <cell r="D256" t="str">
            <v>Naughton 3</v>
          </cell>
          <cell r="E256" t="str">
            <v>Existing - Coal</v>
          </cell>
          <cell r="F256" t="str">
            <v>WY</v>
          </cell>
          <cell r="G256" t="str">
            <v>Yes</v>
          </cell>
        </row>
        <row r="257">
          <cell r="B257" t="str">
            <v>CL_Wyodak1</v>
          </cell>
          <cell r="C257" t="str">
            <v>East</v>
          </cell>
          <cell r="D257" t="str">
            <v>Wyodak</v>
          </cell>
          <cell r="E257" t="str">
            <v>Existing - Coal</v>
          </cell>
          <cell r="F257" t="str">
            <v>WY</v>
          </cell>
          <cell r="G257" t="str">
            <v>Yes</v>
          </cell>
        </row>
        <row r="258">
          <cell r="B258" t="str">
            <v>GEO_Blundell</v>
          </cell>
          <cell r="C258" t="str">
            <v>East</v>
          </cell>
          <cell r="D258" t="str">
            <v>Existing - Geothermal</v>
          </cell>
          <cell r="E258" t="str">
            <v>Existing - Geothermal</v>
          </cell>
          <cell r="F258" t="str">
            <v>UT</v>
          </cell>
          <cell r="G258" t="str">
            <v>Yes</v>
          </cell>
        </row>
        <row r="259">
          <cell r="B259" t="str">
            <v>GS_Chehalis</v>
          </cell>
          <cell r="C259" t="str">
            <v>West</v>
          </cell>
          <cell r="D259" t="str">
            <v>Chehalis</v>
          </cell>
          <cell r="E259" t="str">
            <v>Existing - CCCT</v>
          </cell>
          <cell r="F259" t="str">
            <v>WA</v>
          </cell>
          <cell r="G259" t="str">
            <v>Yes</v>
          </cell>
        </row>
        <row r="260">
          <cell r="B260" t="str">
            <v>GS_CurrantCreek</v>
          </cell>
          <cell r="C260" t="str">
            <v>East</v>
          </cell>
          <cell r="D260" t="str">
            <v>CurrantCreek</v>
          </cell>
          <cell r="E260" t="str">
            <v>Existing - CCCT</v>
          </cell>
          <cell r="F260" t="str">
            <v>UT</v>
          </cell>
          <cell r="G260" t="str">
            <v>Yes</v>
          </cell>
        </row>
        <row r="261">
          <cell r="B261" t="str">
            <v>GS_Gadsby1</v>
          </cell>
          <cell r="C261" t="str">
            <v>East</v>
          </cell>
          <cell r="D261" t="str">
            <v>Gadsby 1</v>
          </cell>
          <cell r="E261" t="str">
            <v>Gas_Conversion from Coal</v>
          </cell>
          <cell r="F261" t="str">
            <v>UT</v>
          </cell>
          <cell r="G261" t="str">
            <v>Yes</v>
          </cell>
        </row>
        <row r="262">
          <cell r="B262" t="str">
            <v>GS_Gadsby2</v>
          </cell>
          <cell r="C262" t="str">
            <v>East</v>
          </cell>
          <cell r="D262" t="str">
            <v>Gadsby 2</v>
          </cell>
          <cell r="E262" t="str">
            <v>Gas_Conversion from Coal</v>
          </cell>
          <cell r="F262" t="str">
            <v>UT</v>
          </cell>
          <cell r="G262" t="str">
            <v>Yes</v>
          </cell>
        </row>
        <row r="263">
          <cell r="B263" t="str">
            <v>GS_Gadsby3</v>
          </cell>
          <cell r="C263" t="str">
            <v>East</v>
          </cell>
          <cell r="D263" t="str">
            <v>Gadsby 3</v>
          </cell>
          <cell r="E263" t="str">
            <v>Gas_Conversion from Coal</v>
          </cell>
          <cell r="F263" t="str">
            <v>UT</v>
          </cell>
          <cell r="G263" t="str">
            <v>Yes</v>
          </cell>
        </row>
        <row r="264">
          <cell r="B264" t="str">
            <v>GS_Gadsby4</v>
          </cell>
          <cell r="C264" t="str">
            <v>East</v>
          </cell>
          <cell r="D264" t="str">
            <v>Gadsby 4</v>
          </cell>
          <cell r="E264" t="str">
            <v>Existing - SCCT</v>
          </cell>
          <cell r="F264" t="str">
            <v>UT</v>
          </cell>
          <cell r="G264" t="str">
            <v>No</v>
          </cell>
        </row>
        <row r="265">
          <cell r="B265" t="str">
            <v>GS_Gadsby5</v>
          </cell>
          <cell r="C265" t="str">
            <v>East</v>
          </cell>
          <cell r="D265" t="str">
            <v>Gadsby 5</v>
          </cell>
          <cell r="E265" t="str">
            <v>Existing - SCCT</v>
          </cell>
          <cell r="F265" t="str">
            <v>UT</v>
          </cell>
          <cell r="G265" t="str">
            <v>No</v>
          </cell>
        </row>
        <row r="266">
          <cell r="B266" t="str">
            <v>GS_Gadsby6</v>
          </cell>
          <cell r="C266" t="str">
            <v>East</v>
          </cell>
          <cell r="D266" t="str">
            <v>Gadsby 6</v>
          </cell>
          <cell r="E266" t="str">
            <v>Existing - SCCT</v>
          </cell>
          <cell r="F266" t="str">
            <v>UT</v>
          </cell>
          <cell r="G266" t="str">
            <v>No</v>
          </cell>
        </row>
        <row r="267">
          <cell r="B267" t="str">
            <v>GS_Hermiston1</v>
          </cell>
          <cell r="C267" t="str">
            <v>West</v>
          </cell>
          <cell r="D267" t="str">
            <v>Hermiston 1</v>
          </cell>
          <cell r="E267" t="str">
            <v>Existing - CCCT</v>
          </cell>
          <cell r="F267" t="str">
            <v>OR</v>
          </cell>
          <cell r="G267" t="str">
            <v>Yes</v>
          </cell>
        </row>
        <row r="268">
          <cell r="B268" t="str">
            <v>GS_Hermiston2</v>
          </cell>
          <cell r="C268" t="str">
            <v>West</v>
          </cell>
          <cell r="D268" t="str">
            <v>Hermiston 2</v>
          </cell>
          <cell r="E268" t="str">
            <v>Existing - CCCT</v>
          </cell>
          <cell r="F268" t="str">
            <v>OR</v>
          </cell>
          <cell r="G268" t="str">
            <v>Yes</v>
          </cell>
        </row>
        <row r="269">
          <cell r="B269" t="str">
            <v>GS_JamesRiverCG</v>
          </cell>
          <cell r="C269" t="str">
            <v>West</v>
          </cell>
          <cell r="D269" t="str">
            <v>JamesRiverCG</v>
          </cell>
          <cell r="E269" t="str">
            <v>Existing - SCCT</v>
          </cell>
          <cell r="F269" t="str">
            <v>WA</v>
          </cell>
          <cell r="G269" t="str">
            <v>No</v>
          </cell>
        </row>
        <row r="270">
          <cell r="B270" t="str">
            <v>GS_LakeSide1</v>
          </cell>
          <cell r="C270" t="str">
            <v>East</v>
          </cell>
          <cell r="D270" t="str">
            <v>LakeSide 1</v>
          </cell>
          <cell r="E270" t="str">
            <v>Existing - CCCT</v>
          </cell>
          <cell r="F270" t="str">
            <v>UT</v>
          </cell>
          <cell r="G270" t="str">
            <v>Yes</v>
          </cell>
        </row>
        <row r="271">
          <cell r="B271" t="str">
            <v>GS_LakeSide2</v>
          </cell>
          <cell r="C271" t="str">
            <v>East</v>
          </cell>
          <cell r="D271" t="str">
            <v>LakeSide 2</v>
          </cell>
          <cell r="E271" t="str">
            <v>Existing - CCCT</v>
          </cell>
          <cell r="F271" t="str">
            <v>UT</v>
          </cell>
          <cell r="G271" t="str">
            <v>Yes</v>
          </cell>
        </row>
        <row r="272">
          <cell r="B272" t="str">
            <v>ZIA_GS_Naughton3_GCF</v>
          </cell>
          <cell r="C272" t="str">
            <v>East</v>
          </cell>
          <cell r="D272" t="str">
            <v>Naughton3 - Gas Conversion</v>
          </cell>
          <cell r="E272" t="str">
            <v>Gas_Conversion from Coal</v>
          </cell>
          <cell r="F272" t="str">
            <v>WY</v>
          </cell>
          <cell r="G272" t="str">
            <v>Yes</v>
          </cell>
        </row>
        <row r="273">
          <cell r="B273" t="str">
            <v>GS_WestValleyGT1</v>
          </cell>
          <cell r="C273" t="str">
            <v>East</v>
          </cell>
          <cell r="D273" t="str">
            <v>WestValley 1</v>
          </cell>
          <cell r="E273" t="str">
            <v>Existing - SCCT</v>
          </cell>
          <cell r="F273" t="str">
            <v>UT</v>
          </cell>
          <cell r="G273" t="str">
            <v>No</v>
          </cell>
        </row>
        <row r="274">
          <cell r="B274" t="str">
            <v>GS_WestValleyGT2</v>
          </cell>
          <cell r="C274" t="str">
            <v>East</v>
          </cell>
          <cell r="D274" t="str">
            <v>WestValley 2</v>
          </cell>
          <cell r="E274" t="str">
            <v>Existing - SCCT</v>
          </cell>
          <cell r="F274" t="str">
            <v>UT</v>
          </cell>
          <cell r="G274" t="str">
            <v>No</v>
          </cell>
        </row>
        <row r="275">
          <cell r="B275" t="str">
            <v>GS_WestValleyGT3</v>
          </cell>
          <cell r="C275" t="str">
            <v>East</v>
          </cell>
          <cell r="D275" t="str">
            <v>WestValley 3</v>
          </cell>
          <cell r="E275" t="str">
            <v>Existing - SCCT</v>
          </cell>
          <cell r="F275" t="str">
            <v>UT</v>
          </cell>
          <cell r="G275" t="str">
            <v>No</v>
          </cell>
        </row>
        <row r="276">
          <cell r="B276" t="str">
            <v>GS_WestValleyGT4</v>
          </cell>
          <cell r="C276" t="str">
            <v>East</v>
          </cell>
          <cell r="D276" t="str">
            <v>WestValley 4</v>
          </cell>
          <cell r="E276" t="str">
            <v>Existing - SCCT</v>
          </cell>
          <cell r="F276" t="str">
            <v>UT</v>
          </cell>
          <cell r="G276" t="str">
            <v>No</v>
          </cell>
        </row>
        <row r="277">
          <cell r="B277" t="str">
            <v>GS_WestValleyGT5</v>
          </cell>
          <cell r="C277" t="str">
            <v>East</v>
          </cell>
          <cell r="D277" t="str">
            <v>WestValley 5</v>
          </cell>
          <cell r="E277" t="str">
            <v>Existing - SCCT</v>
          </cell>
          <cell r="F277" t="str">
            <v>UT</v>
          </cell>
          <cell r="G277" t="str">
            <v>No</v>
          </cell>
        </row>
        <row r="278">
          <cell r="B278" t="str">
            <v>Z_Goshen_ENS</v>
          </cell>
          <cell r="C278" t="str">
            <v>East</v>
          </cell>
          <cell r="D278" t="str">
            <v>Non_Reporting</v>
          </cell>
          <cell r="E278" t="str">
            <v>Non_Reporting</v>
          </cell>
          <cell r="F278" t="str">
            <v>na</v>
          </cell>
          <cell r="G278" t="str">
            <v>Non_Reporting</v>
          </cell>
        </row>
        <row r="279">
          <cell r="B279" t="str">
            <v>Z_PAC-4C_PUR</v>
          </cell>
          <cell r="C279" t="str">
            <v>East</v>
          </cell>
          <cell r="D279" t="str">
            <v>Market Purchase</v>
          </cell>
          <cell r="E279" t="str">
            <v>Non_Reporting</v>
          </cell>
          <cell r="F279" t="str">
            <v>na</v>
          </cell>
          <cell r="G279" t="str">
            <v>Non_Reporting</v>
          </cell>
        </row>
        <row r="280">
          <cell r="B280" t="str">
            <v>Z_PAC-4C_PUR_Of</v>
          </cell>
          <cell r="C280" t="str">
            <v>East</v>
          </cell>
          <cell r="D280" t="str">
            <v>Market Purchase</v>
          </cell>
          <cell r="E280" t="str">
            <v>Non_Reporting</v>
          </cell>
          <cell r="F280" t="str">
            <v>na</v>
          </cell>
          <cell r="G280" t="str">
            <v>Non_Reporting</v>
          </cell>
        </row>
        <row r="281">
          <cell r="B281" t="str">
            <v>Z_PAC-4C_PUR_On</v>
          </cell>
          <cell r="C281" t="str">
            <v>East</v>
          </cell>
          <cell r="D281" t="str">
            <v>Market Purchase</v>
          </cell>
          <cell r="E281" t="str">
            <v>Non_Reporting</v>
          </cell>
          <cell r="F281" t="str">
            <v>na</v>
          </cell>
          <cell r="G281" t="str">
            <v>Non_Reporting</v>
          </cell>
        </row>
        <row r="282">
          <cell r="B282" t="str">
            <v>Z_PAC-4C_PUR_Sp</v>
          </cell>
          <cell r="C282" t="str">
            <v>East</v>
          </cell>
          <cell r="D282" t="str">
            <v>Market Purchase</v>
          </cell>
          <cell r="E282" t="str">
            <v>Non_Reporting</v>
          </cell>
          <cell r="F282" t="str">
            <v>na</v>
          </cell>
          <cell r="G282" t="str">
            <v>Non_Reporting</v>
          </cell>
        </row>
        <row r="283">
          <cell r="B283" t="str">
            <v>Z_PAC-COB_PUR</v>
          </cell>
          <cell r="C283" t="str">
            <v>West</v>
          </cell>
          <cell r="D283" t="str">
            <v>Market Purchase</v>
          </cell>
          <cell r="E283" t="str">
            <v>Non_Reporting</v>
          </cell>
          <cell r="F283" t="str">
            <v>na</v>
          </cell>
          <cell r="G283" t="str">
            <v>Non_Reporting</v>
          </cell>
        </row>
        <row r="284">
          <cell r="B284" t="str">
            <v>Z_PAC-COB_PUR_Of</v>
          </cell>
          <cell r="C284" t="str">
            <v>West</v>
          </cell>
          <cell r="D284" t="str">
            <v>Market Purchase</v>
          </cell>
          <cell r="E284" t="str">
            <v>Non_Reporting</v>
          </cell>
          <cell r="F284" t="str">
            <v>na</v>
          </cell>
          <cell r="G284" t="str">
            <v>Non_Reporting</v>
          </cell>
        </row>
        <row r="285">
          <cell r="B285" t="str">
            <v>Z_PAC-COB_PUR_On</v>
          </cell>
          <cell r="C285" t="str">
            <v>West</v>
          </cell>
          <cell r="D285" t="str">
            <v>Market Purchase</v>
          </cell>
          <cell r="E285" t="str">
            <v>Non_Reporting</v>
          </cell>
          <cell r="F285" t="str">
            <v>na</v>
          </cell>
          <cell r="G285" t="str">
            <v>Non_Reporting</v>
          </cell>
        </row>
        <row r="286">
          <cell r="B286" t="str">
            <v>Z_PAC-COB_PUR_Sp</v>
          </cell>
          <cell r="C286" t="str">
            <v>West</v>
          </cell>
          <cell r="D286" t="str">
            <v>Market Purchase</v>
          </cell>
          <cell r="E286" t="str">
            <v>Non_Reporting</v>
          </cell>
          <cell r="F286" t="str">
            <v>na</v>
          </cell>
          <cell r="G286" t="str">
            <v>Non_Reporting</v>
          </cell>
        </row>
        <row r="287">
          <cell r="B287" t="str">
            <v>Z_PAC-Mead_P_Of</v>
          </cell>
          <cell r="C287" t="str">
            <v>East</v>
          </cell>
          <cell r="D287" t="str">
            <v>Market Purchase</v>
          </cell>
          <cell r="E287" t="str">
            <v>Non_Reporting</v>
          </cell>
          <cell r="F287" t="str">
            <v>na</v>
          </cell>
          <cell r="G287" t="str">
            <v>Non_Reporting</v>
          </cell>
        </row>
        <row r="288">
          <cell r="B288" t="str">
            <v>Z_PAC-Mead_P_On</v>
          </cell>
          <cell r="C288" t="str">
            <v>East</v>
          </cell>
          <cell r="D288" t="str">
            <v>Market Purchase</v>
          </cell>
          <cell r="E288" t="str">
            <v>Non_Reporting</v>
          </cell>
          <cell r="F288" t="str">
            <v>na</v>
          </cell>
          <cell r="G288" t="str">
            <v>Non_Reporting</v>
          </cell>
        </row>
        <row r="289">
          <cell r="B289" t="str">
            <v>Z_PAC-Mead_P_Sp</v>
          </cell>
          <cell r="C289" t="str">
            <v>East</v>
          </cell>
          <cell r="D289" t="str">
            <v>Market Purchase</v>
          </cell>
          <cell r="E289" t="str">
            <v>Non_Reporting</v>
          </cell>
          <cell r="F289" t="str">
            <v>na</v>
          </cell>
          <cell r="G289" t="str">
            <v>Non_Reporting</v>
          </cell>
        </row>
        <row r="290">
          <cell r="B290" t="str">
            <v>Z_PAC-Mead_PUR</v>
          </cell>
          <cell r="C290" t="str">
            <v>East</v>
          </cell>
          <cell r="D290" t="str">
            <v>Market Purchase</v>
          </cell>
          <cell r="E290" t="str">
            <v>Non_Reporting</v>
          </cell>
          <cell r="F290" t="str">
            <v>na</v>
          </cell>
          <cell r="G290" t="str">
            <v>Non_Reporting</v>
          </cell>
        </row>
        <row r="291">
          <cell r="B291" t="str">
            <v>Z_PAC-MIDC_P_Of</v>
          </cell>
          <cell r="C291" t="str">
            <v>West</v>
          </cell>
          <cell r="D291" t="str">
            <v>Market Purchase</v>
          </cell>
          <cell r="E291" t="str">
            <v>Non_Reporting</v>
          </cell>
          <cell r="F291" t="str">
            <v>na</v>
          </cell>
          <cell r="G291" t="str">
            <v>Non_Reporting</v>
          </cell>
        </row>
        <row r="292">
          <cell r="B292" t="str">
            <v>Z_PAC-MIDC_P_On</v>
          </cell>
          <cell r="C292" t="str">
            <v>West</v>
          </cell>
          <cell r="D292" t="str">
            <v>Market Purchase</v>
          </cell>
          <cell r="E292" t="str">
            <v>Non_Reporting</v>
          </cell>
          <cell r="F292" t="str">
            <v>na</v>
          </cell>
          <cell r="G292" t="str">
            <v>Non_Reporting</v>
          </cell>
        </row>
        <row r="293">
          <cell r="B293" t="str">
            <v>Z_PAC-MIDC_P_Sp</v>
          </cell>
          <cell r="C293" t="str">
            <v>West</v>
          </cell>
          <cell r="D293" t="str">
            <v>Market Purchase</v>
          </cell>
          <cell r="E293" t="str">
            <v>Non_Reporting</v>
          </cell>
          <cell r="F293" t="str">
            <v>na</v>
          </cell>
          <cell r="G293" t="str">
            <v>Non_Reporting</v>
          </cell>
        </row>
        <row r="294">
          <cell r="B294" t="str">
            <v>Z_PAC-MIDC_PUR</v>
          </cell>
          <cell r="C294" t="str">
            <v>West</v>
          </cell>
          <cell r="D294" t="str">
            <v>Market Purchase</v>
          </cell>
          <cell r="E294" t="str">
            <v>Non_Reporting</v>
          </cell>
          <cell r="F294" t="str">
            <v>na</v>
          </cell>
          <cell r="G294" t="str">
            <v>Non_Reporting</v>
          </cell>
        </row>
        <row r="295">
          <cell r="B295" t="str">
            <v>Z_PAC-Mona_P_Of</v>
          </cell>
          <cell r="C295" t="str">
            <v>East</v>
          </cell>
          <cell r="D295" t="str">
            <v>Market Purchase</v>
          </cell>
          <cell r="E295" t="str">
            <v>Non_Reporting</v>
          </cell>
          <cell r="F295" t="str">
            <v>na</v>
          </cell>
          <cell r="G295" t="str">
            <v>Non_Reporting</v>
          </cell>
        </row>
        <row r="296">
          <cell r="B296" t="str">
            <v>Z_PAC-Mona_P_On</v>
          </cell>
          <cell r="C296" t="str">
            <v>East</v>
          </cell>
          <cell r="D296" t="str">
            <v>Market Purchase</v>
          </cell>
          <cell r="E296" t="str">
            <v>Non_Reporting</v>
          </cell>
          <cell r="F296" t="str">
            <v>na</v>
          </cell>
          <cell r="G296" t="str">
            <v>Non_Reporting</v>
          </cell>
        </row>
        <row r="297">
          <cell r="B297" t="str">
            <v>Z_PAC-Mona_P_SP</v>
          </cell>
          <cell r="C297" t="str">
            <v>East</v>
          </cell>
          <cell r="D297" t="str">
            <v>Market Purchase</v>
          </cell>
          <cell r="E297" t="str">
            <v>Non_Reporting</v>
          </cell>
          <cell r="F297" t="str">
            <v>na</v>
          </cell>
          <cell r="G297" t="str">
            <v>Non_Reporting</v>
          </cell>
        </row>
        <row r="298">
          <cell r="B298" t="str">
            <v>Z_PAC-Mona_PUR</v>
          </cell>
          <cell r="C298" t="str">
            <v>East</v>
          </cell>
          <cell r="D298" t="str">
            <v>Market Purchase</v>
          </cell>
          <cell r="E298" t="str">
            <v>Non_Reporting</v>
          </cell>
          <cell r="F298" t="str">
            <v>na</v>
          </cell>
          <cell r="G298" t="str">
            <v>Non_Reporting</v>
          </cell>
        </row>
        <row r="299">
          <cell r="B299" t="str">
            <v>Z_PAC-NOB_PUR</v>
          </cell>
          <cell r="C299" t="str">
            <v>West</v>
          </cell>
          <cell r="D299" t="str">
            <v>Market Purchase</v>
          </cell>
          <cell r="E299" t="str">
            <v>Non_Reporting</v>
          </cell>
          <cell r="F299" t="str">
            <v>na</v>
          </cell>
          <cell r="G299" t="str">
            <v>Non_Reporting</v>
          </cell>
        </row>
        <row r="300">
          <cell r="B300" t="str">
            <v>Z_PAC-NOB_PUR_Of</v>
          </cell>
          <cell r="C300" t="str">
            <v>West</v>
          </cell>
          <cell r="D300" t="str">
            <v>Market Purchase</v>
          </cell>
          <cell r="E300" t="str">
            <v>Non_Reporting</v>
          </cell>
          <cell r="F300" t="str">
            <v>na</v>
          </cell>
          <cell r="G300" t="str">
            <v>Non_Reporting</v>
          </cell>
        </row>
        <row r="301">
          <cell r="B301" t="str">
            <v>Z_PAC-NOB_PUR_On</v>
          </cell>
          <cell r="C301" t="str">
            <v>West</v>
          </cell>
          <cell r="D301" t="str">
            <v>Market Purchase</v>
          </cell>
          <cell r="E301" t="str">
            <v>Non_Reporting</v>
          </cell>
          <cell r="F301" t="str">
            <v>na</v>
          </cell>
          <cell r="G301" t="str">
            <v>Non_Reporting</v>
          </cell>
        </row>
        <row r="302">
          <cell r="B302" t="str">
            <v>Z_PAC-NOB_PUR_Sp</v>
          </cell>
          <cell r="C302" t="str">
            <v>West</v>
          </cell>
          <cell r="D302" t="str">
            <v>Market Purchase</v>
          </cell>
          <cell r="E302" t="str">
            <v>Non_Reporting</v>
          </cell>
          <cell r="F302" t="str">
            <v>na</v>
          </cell>
          <cell r="G302" t="str">
            <v>Non_Reporting</v>
          </cell>
        </row>
        <row r="303">
          <cell r="B303" t="str">
            <v>Z_PAC-PV_PUR</v>
          </cell>
          <cell r="C303" t="str">
            <v>East</v>
          </cell>
          <cell r="D303" t="str">
            <v>Market Purchase</v>
          </cell>
          <cell r="E303" t="str">
            <v>Non_Reporting</v>
          </cell>
          <cell r="F303" t="str">
            <v>na</v>
          </cell>
          <cell r="G303" t="str">
            <v>Non_Reporting</v>
          </cell>
        </row>
        <row r="304">
          <cell r="B304" t="str">
            <v>Z_PAC-PV_PUR_Of</v>
          </cell>
          <cell r="C304" t="str">
            <v>East</v>
          </cell>
          <cell r="D304" t="str">
            <v>Market Purchase</v>
          </cell>
          <cell r="E304" t="str">
            <v>Non_Reporting</v>
          </cell>
          <cell r="F304" t="str">
            <v>na</v>
          </cell>
          <cell r="G304" t="str">
            <v>Non_Reporting</v>
          </cell>
        </row>
        <row r="305">
          <cell r="B305" t="str">
            <v>Z_PAC-PV_PUR_On</v>
          </cell>
          <cell r="C305" t="str">
            <v>East</v>
          </cell>
          <cell r="D305" t="str">
            <v>Market Purchase</v>
          </cell>
          <cell r="E305" t="str">
            <v>Non_Reporting</v>
          </cell>
          <cell r="F305" t="str">
            <v>na</v>
          </cell>
          <cell r="G305" t="str">
            <v>Non_Reporting</v>
          </cell>
        </row>
        <row r="306">
          <cell r="B306" t="str">
            <v>Z_PAC-PV_PUR_SP</v>
          </cell>
          <cell r="C306" t="str">
            <v>East</v>
          </cell>
          <cell r="D306" t="str">
            <v>Market Purchase</v>
          </cell>
          <cell r="E306" t="str">
            <v>Non_Reporting</v>
          </cell>
          <cell r="F306" t="str">
            <v>na</v>
          </cell>
          <cell r="G306" t="str">
            <v>Non_Reporting</v>
          </cell>
        </row>
        <row r="307">
          <cell r="B307" t="str">
            <v>Z_PortlandNC_ENS</v>
          </cell>
          <cell r="C307" t="str">
            <v>West</v>
          </cell>
          <cell r="D307" t="str">
            <v>Non_Reporting</v>
          </cell>
          <cell r="E307" t="str">
            <v>Non_Reporting</v>
          </cell>
          <cell r="F307" t="str">
            <v>na</v>
          </cell>
          <cell r="G307" t="str">
            <v>Non_Reporting</v>
          </cell>
        </row>
        <row r="308">
          <cell r="B308" t="str">
            <v>Z_SOregonCal_ENS</v>
          </cell>
          <cell r="C308" t="str">
            <v>West</v>
          </cell>
          <cell r="D308" t="str">
            <v>Non_Reporting</v>
          </cell>
          <cell r="E308" t="str">
            <v>Non_Reporting</v>
          </cell>
          <cell r="F308" t="str">
            <v>na</v>
          </cell>
          <cell r="G308" t="str">
            <v>Non_Reporting</v>
          </cell>
        </row>
        <row r="309">
          <cell r="B309" t="str">
            <v>Z_UtahN_ENS</v>
          </cell>
          <cell r="C309" t="str">
            <v>East</v>
          </cell>
          <cell r="D309" t="str">
            <v>Non_Reporting</v>
          </cell>
          <cell r="E309" t="str">
            <v>Non_Reporting</v>
          </cell>
          <cell r="F309" t="str">
            <v>na</v>
          </cell>
          <cell r="G309" t="str">
            <v>Non_Reporting</v>
          </cell>
        </row>
        <row r="310">
          <cell r="B310" t="str">
            <v>Z_UtahS_ENS</v>
          </cell>
          <cell r="C310" t="str">
            <v>East</v>
          </cell>
          <cell r="D310" t="str">
            <v>Non_Reporting</v>
          </cell>
          <cell r="E310" t="str">
            <v>Non_Reporting</v>
          </cell>
          <cell r="F310" t="str">
            <v>na</v>
          </cell>
          <cell r="G310" t="str">
            <v>Non_Reporting</v>
          </cell>
        </row>
        <row r="311">
          <cell r="B311" t="str">
            <v>Z_WallaWalla_ENS</v>
          </cell>
          <cell r="C311" t="str">
            <v>West</v>
          </cell>
          <cell r="D311" t="str">
            <v>Non_Reporting</v>
          </cell>
          <cell r="E311" t="str">
            <v>Non_Reporting</v>
          </cell>
          <cell r="F311" t="str">
            <v>na</v>
          </cell>
          <cell r="G311" t="str">
            <v>Non_Reporting</v>
          </cell>
        </row>
        <row r="312">
          <cell r="B312" t="str">
            <v>Z_WillmValcc_ENS</v>
          </cell>
          <cell r="C312" t="str">
            <v>West</v>
          </cell>
          <cell r="D312" t="str">
            <v>Non_Reporting</v>
          </cell>
          <cell r="E312" t="str">
            <v>Non_Reporting</v>
          </cell>
          <cell r="F312" t="str">
            <v>na</v>
          </cell>
          <cell r="G312" t="str">
            <v>Non_Reporting</v>
          </cell>
        </row>
        <row r="313">
          <cell r="B313" t="str">
            <v>Z_WyomingNE_ENS</v>
          </cell>
          <cell r="C313" t="str">
            <v>East</v>
          </cell>
          <cell r="D313" t="str">
            <v>Non_Reporting</v>
          </cell>
          <cell r="E313" t="str">
            <v>Non_Reporting</v>
          </cell>
          <cell r="F313" t="str">
            <v>na</v>
          </cell>
          <cell r="G313" t="str">
            <v>Non_Reporting</v>
          </cell>
        </row>
        <row r="314">
          <cell r="B314" t="str">
            <v>Z_WyomingSW_ENS</v>
          </cell>
          <cell r="C314" t="str">
            <v>East</v>
          </cell>
          <cell r="D314" t="str">
            <v>Non_Reporting</v>
          </cell>
          <cell r="E314" t="str">
            <v>Non_Reporting</v>
          </cell>
          <cell r="F314" t="str">
            <v>na</v>
          </cell>
          <cell r="G314" t="str">
            <v>Non_Reporting</v>
          </cell>
        </row>
        <row r="315">
          <cell r="B315" t="str">
            <v>Z_Yakima_ENS</v>
          </cell>
          <cell r="C315" t="str">
            <v>West</v>
          </cell>
          <cell r="D315" t="str">
            <v>Non_Reporting</v>
          </cell>
          <cell r="E315" t="str">
            <v>Non_Reporting</v>
          </cell>
          <cell r="F315" t="str">
            <v>na</v>
          </cell>
          <cell r="G315" t="str">
            <v>Non_Reporting</v>
          </cell>
        </row>
        <row r="316">
          <cell r="B316" t="str">
            <v>D2_CA_a_00</v>
          </cell>
          <cell r="C316" t="str">
            <v>West</v>
          </cell>
          <cell r="D316" t="str">
            <v>DSM, Class 2, CA</v>
          </cell>
          <cell r="E316" t="str">
            <v>DSM, Class 2</v>
          </cell>
          <cell r="F316" t="str">
            <v>CA</v>
          </cell>
          <cell r="G316" t="str">
            <v>Yes</v>
          </cell>
        </row>
        <row r="317">
          <cell r="B317" t="str">
            <v>D2_CA_b_10</v>
          </cell>
          <cell r="C317" t="str">
            <v>West</v>
          </cell>
          <cell r="D317" t="str">
            <v>DSM, Class 2, CA</v>
          </cell>
          <cell r="E317" t="str">
            <v>DSM, Class 2</v>
          </cell>
          <cell r="F317" t="str">
            <v>CA</v>
          </cell>
          <cell r="G317" t="str">
            <v>Yes</v>
          </cell>
        </row>
        <row r="318">
          <cell r="B318" t="str">
            <v>D2_CA_c_20</v>
          </cell>
          <cell r="C318" t="str">
            <v>West</v>
          </cell>
          <cell r="D318" t="str">
            <v>DSM, Class 2, CA</v>
          </cell>
          <cell r="E318" t="str">
            <v>DSM, Class 2</v>
          </cell>
          <cell r="F318" t="str">
            <v>CA</v>
          </cell>
          <cell r="G318" t="str">
            <v>Yes</v>
          </cell>
        </row>
        <row r="319">
          <cell r="B319" t="str">
            <v>D2_CA_d_30</v>
          </cell>
          <cell r="C319" t="str">
            <v>West</v>
          </cell>
          <cell r="D319" t="str">
            <v>DSM, Class 2, CA</v>
          </cell>
          <cell r="E319" t="str">
            <v>DSM, Class 2</v>
          </cell>
          <cell r="F319" t="str">
            <v>CA</v>
          </cell>
          <cell r="G319" t="str">
            <v>Yes</v>
          </cell>
        </row>
        <row r="320">
          <cell r="B320" t="str">
            <v>D2_CA_e_40</v>
          </cell>
          <cell r="C320" t="str">
            <v>West</v>
          </cell>
          <cell r="D320" t="str">
            <v>DSM, Class 2, CA</v>
          </cell>
          <cell r="E320" t="str">
            <v>DSM, Class 2</v>
          </cell>
          <cell r="F320" t="str">
            <v>CA</v>
          </cell>
          <cell r="G320" t="str">
            <v>Yes</v>
          </cell>
        </row>
        <row r="321">
          <cell r="B321" t="str">
            <v>D2_CA_f_50</v>
          </cell>
          <cell r="C321" t="str">
            <v>West</v>
          </cell>
          <cell r="D321" t="str">
            <v>DSM, Class 2, CA</v>
          </cell>
          <cell r="E321" t="str">
            <v>DSM, Class 2</v>
          </cell>
          <cell r="F321" t="str">
            <v>CA</v>
          </cell>
          <cell r="G321" t="str">
            <v>Yes</v>
          </cell>
        </row>
        <row r="322">
          <cell r="B322" t="str">
            <v>D2_CA_g_60</v>
          </cell>
          <cell r="C322" t="str">
            <v>West</v>
          </cell>
          <cell r="D322" t="str">
            <v>DSM, Class 2, CA</v>
          </cell>
          <cell r="E322" t="str">
            <v>DSM, Class 2</v>
          </cell>
          <cell r="F322" t="str">
            <v>CA</v>
          </cell>
          <cell r="G322" t="str">
            <v>Yes</v>
          </cell>
        </row>
        <row r="323">
          <cell r="B323" t="str">
            <v>D2_CA_h_70</v>
          </cell>
          <cell r="C323" t="str">
            <v>West</v>
          </cell>
          <cell r="D323" t="str">
            <v>DSM, Class 2, CA</v>
          </cell>
          <cell r="E323" t="str">
            <v>DSM, Class 2</v>
          </cell>
          <cell r="F323" t="str">
            <v>CA</v>
          </cell>
          <cell r="G323" t="str">
            <v>Yes</v>
          </cell>
        </row>
        <row r="324">
          <cell r="B324" t="str">
            <v>D2_CA_i_80</v>
          </cell>
          <cell r="C324" t="str">
            <v>West</v>
          </cell>
          <cell r="D324" t="str">
            <v>DSM, Class 2, CA</v>
          </cell>
          <cell r="E324" t="str">
            <v>DSM, Class 2</v>
          </cell>
          <cell r="F324" t="str">
            <v>CA</v>
          </cell>
          <cell r="G324" t="str">
            <v>Yes</v>
          </cell>
        </row>
        <row r="325">
          <cell r="B325" t="str">
            <v>D2_CA_j_90</v>
          </cell>
          <cell r="C325" t="str">
            <v>West</v>
          </cell>
          <cell r="D325" t="str">
            <v>DSM, Class 2, CA</v>
          </cell>
          <cell r="E325" t="str">
            <v>DSM, Class 2</v>
          </cell>
          <cell r="F325" t="str">
            <v>CA</v>
          </cell>
          <cell r="G325" t="str">
            <v>Yes</v>
          </cell>
        </row>
        <row r="326">
          <cell r="B326" t="str">
            <v>D2_CA_k_100</v>
          </cell>
          <cell r="C326" t="str">
            <v>West</v>
          </cell>
          <cell r="D326" t="str">
            <v>DSM, Class 2, CA</v>
          </cell>
          <cell r="E326" t="str">
            <v>DSM, Class 2</v>
          </cell>
          <cell r="F326" t="str">
            <v>CA</v>
          </cell>
          <cell r="G326" t="str">
            <v>Yes</v>
          </cell>
        </row>
        <row r="327">
          <cell r="B327" t="str">
            <v>D2_CA_l_110</v>
          </cell>
          <cell r="C327" t="str">
            <v>West</v>
          </cell>
          <cell r="D327" t="str">
            <v>DSM, Class 2, CA</v>
          </cell>
          <cell r="E327" t="str">
            <v>DSM, Class 2</v>
          </cell>
          <cell r="F327" t="str">
            <v>CA</v>
          </cell>
          <cell r="G327" t="str">
            <v>Yes</v>
          </cell>
        </row>
        <row r="328">
          <cell r="B328" t="str">
            <v>D2_CA_m_120</v>
          </cell>
          <cell r="C328" t="str">
            <v>West</v>
          </cell>
          <cell r="D328" t="str">
            <v>DSM, Class 2, CA</v>
          </cell>
          <cell r="E328" t="str">
            <v>DSM, Class 2</v>
          </cell>
          <cell r="F328" t="str">
            <v>CA</v>
          </cell>
          <cell r="G328" t="str">
            <v>Yes</v>
          </cell>
        </row>
        <row r="329">
          <cell r="B329" t="str">
            <v>D2_CA_n_130</v>
          </cell>
          <cell r="C329" t="str">
            <v>West</v>
          </cell>
          <cell r="D329" t="str">
            <v>DSM, Class 2, CA</v>
          </cell>
          <cell r="E329" t="str">
            <v>DSM, Class 2</v>
          </cell>
          <cell r="F329" t="str">
            <v>CA</v>
          </cell>
          <cell r="G329" t="str">
            <v>Yes</v>
          </cell>
        </row>
        <row r="330">
          <cell r="B330" t="str">
            <v>D2_CA_o_140</v>
          </cell>
          <cell r="C330" t="str">
            <v>West</v>
          </cell>
          <cell r="D330" t="str">
            <v>DSM, Class 2, CA</v>
          </cell>
          <cell r="E330" t="str">
            <v>DSM, Class 2</v>
          </cell>
          <cell r="F330" t="str">
            <v>CA</v>
          </cell>
          <cell r="G330" t="str">
            <v>Yes</v>
          </cell>
        </row>
        <row r="331">
          <cell r="B331" t="str">
            <v>D2_CA_p_150</v>
          </cell>
          <cell r="C331" t="str">
            <v>West</v>
          </cell>
          <cell r="D331" t="str">
            <v>DSM, Class 2, CA</v>
          </cell>
          <cell r="E331" t="str">
            <v>DSM, Class 2</v>
          </cell>
          <cell r="F331" t="str">
            <v>CA</v>
          </cell>
          <cell r="G331" t="str">
            <v>Yes</v>
          </cell>
        </row>
        <row r="332">
          <cell r="B332" t="str">
            <v>D2_CA_q_160</v>
          </cell>
          <cell r="C332" t="str">
            <v>West</v>
          </cell>
          <cell r="D332" t="str">
            <v>DSM, Class 2, CA</v>
          </cell>
          <cell r="E332" t="str">
            <v>DSM, Class 2</v>
          </cell>
          <cell r="F332" t="str">
            <v>CA</v>
          </cell>
          <cell r="G332" t="str">
            <v>Yes</v>
          </cell>
        </row>
        <row r="333">
          <cell r="B333" t="str">
            <v>D2_CA_r_170</v>
          </cell>
          <cell r="C333" t="str">
            <v>West</v>
          </cell>
          <cell r="D333" t="str">
            <v>DSM, Class 2, CA</v>
          </cell>
          <cell r="E333" t="str">
            <v>DSM, Class 2</v>
          </cell>
          <cell r="F333" t="str">
            <v>CA</v>
          </cell>
          <cell r="G333" t="str">
            <v>Yes</v>
          </cell>
        </row>
        <row r="334">
          <cell r="B334" t="str">
            <v>D2_CA_s_180</v>
          </cell>
          <cell r="C334" t="str">
            <v>West</v>
          </cell>
          <cell r="D334" t="str">
            <v>DSM, Class 2, CA</v>
          </cell>
          <cell r="E334" t="str">
            <v>DSM, Class 2</v>
          </cell>
          <cell r="F334" t="str">
            <v>CA</v>
          </cell>
          <cell r="G334" t="str">
            <v>Yes</v>
          </cell>
        </row>
        <row r="335">
          <cell r="B335" t="str">
            <v>D2_CA_t_190</v>
          </cell>
          <cell r="C335" t="str">
            <v>West</v>
          </cell>
          <cell r="D335" t="str">
            <v>DSM, Class 2, CA</v>
          </cell>
          <cell r="E335" t="str">
            <v>DSM, Class 2</v>
          </cell>
          <cell r="F335" t="str">
            <v>CA</v>
          </cell>
          <cell r="G335" t="str">
            <v>Yes</v>
          </cell>
        </row>
        <row r="336">
          <cell r="B336" t="str">
            <v>D2_CA_u_200</v>
          </cell>
          <cell r="C336" t="str">
            <v>West</v>
          </cell>
          <cell r="D336" t="str">
            <v>DSM, Class 2, CA</v>
          </cell>
          <cell r="E336" t="str">
            <v>DSM, Class 2</v>
          </cell>
          <cell r="F336" t="str">
            <v>CA</v>
          </cell>
          <cell r="G336" t="str">
            <v>Yes</v>
          </cell>
        </row>
        <row r="337">
          <cell r="B337" t="str">
            <v>D2_CA_v_250</v>
          </cell>
          <cell r="C337" t="str">
            <v>West</v>
          </cell>
          <cell r="D337" t="str">
            <v>DSM, Class 2, CA</v>
          </cell>
          <cell r="E337" t="str">
            <v>DSM, Class 2</v>
          </cell>
          <cell r="F337" t="str">
            <v>CA</v>
          </cell>
          <cell r="G337" t="str">
            <v>Yes</v>
          </cell>
        </row>
        <row r="338">
          <cell r="B338" t="str">
            <v>D2_CA_w_300</v>
          </cell>
          <cell r="C338" t="str">
            <v>West</v>
          </cell>
          <cell r="D338" t="str">
            <v>DSM, Class 2, CA</v>
          </cell>
          <cell r="E338" t="str">
            <v>DSM, Class 2</v>
          </cell>
          <cell r="F338" t="str">
            <v>CA</v>
          </cell>
          <cell r="G338" t="str">
            <v>Yes</v>
          </cell>
        </row>
        <row r="339">
          <cell r="B339" t="str">
            <v>D2_CA_x_400</v>
          </cell>
          <cell r="C339" t="str">
            <v>West</v>
          </cell>
          <cell r="D339" t="str">
            <v>DSM, Class 2, CA</v>
          </cell>
          <cell r="E339" t="str">
            <v>DSM, Class 2</v>
          </cell>
          <cell r="F339" t="str">
            <v>CA</v>
          </cell>
          <cell r="G339" t="str">
            <v>Yes</v>
          </cell>
        </row>
        <row r="340">
          <cell r="B340" t="str">
            <v>D2_CA_y_500</v>
          </cell>
          <cell r="C340" t="str">
            <v>West</v>
          </cell>
          <cell r="D340" t="str">
            <v>DSM, Class 2, CA</v>
          </cell>
          <cell r="E340" t="str">
            <v>DSM, Class 2</v>
          </cell>
          <cell r="F340" t="str">
            <v>CA</v>
          </cell>
          <cell r="G340" t="str">
            <v>Yes</v>
          </cell>
        </row>
        <row r="341">
          <cell r="B341" t="str">
            <v>D2_CA_z_750</v>
          </cell>
          <cell r="C341" t="str">
            <v>West</v>
          </cell>
          <cell r="D341" t="str">
            <v>DSM, Class 2, CA</v>
          </cell>
          <cell r="E341" t="str">
            <v>DSM, Class 2</v>
          </cell>
          <cell r="F341" t="str">
            <v>CA</v>
          </cell>
          <cell r="G341" t="str">
            <v>Yes</v>
          </cell>
        </row>
        <row r="342">
          <cell r="B342" t="str">
            <v>D2_CA_z_9999</v>
          </cell>
          <cell r="C342" t="str">
            <v>West</v>
          </cell>
          <cell r="D342" t="str">
            <v>DSM, Class 2, CA</v>
          </cell>
          <cell r="E342" t="str">
            <v>DSM, Class 2</v>
          </cell>
          <cell r="F342" t="str">
            <v>CA</v>
          </cell>
          <cell r="G342" t="str">
            <v>Yes</v>
          </cell>
        </row>
        <row r="343">
          <cell r="B343" t="str">
            <v>D2_ID_a_00</v>
          </cell>
          <cell r="C343" t="str">
            <v>East</v>
          </cell>
          <cell r="D343" t="str">
            <v>DSM, Class 2, ID</v>
          </cell>
          <cell r="E343" t="str">
            <v>DSM, Class 2</v>
          </cell>
          <cell r="F343" t="str">
            <v>ID</v>
          </cell>
          <cell r="G343" t="str">
            <v>Yes</v>
          </cell>
        </row>
        <row r="344">
          <cell r="B344" t="str">
            <v>D2_ID_b_10</v>
          </cell>
          <cell r="C344" t="str">
            <v>East</v>
          </cell>
          <cell r="D344" t="str">
            <v>DSM, Class 2, ID</v>
          </cell>
          <cell r="E344" t="str">
            <v>DSM, Class 2</v>
          </cell>
          <cell r="F344" t="str">
            <v>ID</v>
          </cell>
          <cell r="G344" t="str">
            <v>Yes</v>
          </cell>
        </row>
        <row r="345">
          <cell r="B345" t="str">
            <v>D2_ID_c_20</v>
          </cell>
          <cell r="C345" t="str">
            <v>East</v>
          </cell>
          <cell r="D345" t="str">
            <v>DSM, Class 2, ID</v>
          </cell>
          <cell r="E345" t="str">
            <v>DSM, Class 2</v>
          </cell>
          <cell r="F345" t="str">
            <v>ID</v>
          </cell>
          <cell r="G345" t="str">
            <v>Yes</v>
          </cell>
        </row>
        <row r="346">
          <cell r="B346" t="str">
            <v>D2_ID_d_30</v>
          </cell>
          <cell r="C346" t="str">
            <v>East</v>
          </cell>
          <cell r="D346" t="str">
            <v>DSM, Class 2, ID</v>
          </cell>
          <cell r="E346" t="str">
            <v>DSM, Class 2</v>
          </cell>
          <cell r="F346" t="str">
            <v>ID</v>
          </cell>
          <cell r="G346" t="str">
            <v>Yes</v>
          </cell>
        </row>
        <row r="347">
          <cell r="B347" t="str">
            <v>D2_ID_e_40</v>
          </cell>
          <cell r="C347" t="str">
            <v>East</v>
          </cell>
          <cell r="D347" t="str">
            <v>DSM, Class 2, ID</v>
          </cell>
          <cell r="E347" t="str">
            <v>DSM, Class 2</v>
          </cell>
          <cell r="F347" t="str">
            <v>ID</v>
          </cell>
          <cell r="G347" t="str">
            <v>Yes</v>
          </cell>
        </row>
        <row r="348">
          <cell r="B348" t="str">
            <v>D2_ID_f_50</v>
          </cell>
          <cell r="C348" t="str">
            <v>East</v>
          </cell>
          <cell r="D348" t="str">
            <v>DSM, Class 2, ID</v>
          </cell>
          <cell r="E348" t="str">
            <v>DSM, Class 2</v>
          </cell>
          <cell r="F348" t="str">
            <v>ID</v>
          </cell>
          <cell r="G348" t="str">
            <v>Yes</v>
          </cell>
        </row>
        <row r="349">
          <cell r="B349" t="str">
            <v>D2_ID_g_60</v>
          </cell>
          <cell r="C349" t="str">
            <v>East</v>
          </cell>
          <cell r="D349" t="str">
            <v>DSM, Class 2, ID</v>
          </cell>
          <cell r="E349" t="str">
            <v>DSM, Class 2</v>
          </cell>
          <cell r="F349" t="str">
            <v>ID</v>
          </cell>
          <cell r="G349" t="str">
            <v>Yes</v>
          </cell>
        </row>
        <row r="350">
          <cell r="B350" t="str">
            <v>D2_ID_h_70</v>
          </cell>
          <cell r="C350" t="str">
            <v>East</v>
          </cell>
          <cell r="D350" t="str">
            <v>DSM, Class 2, ID</v>
          </cell>
          <cell r="E350" t="str">
            <v>DSM, Class 2</v>
          </cell>
          <cell r="F350" t="str">
            <v>ID</v>
          </cell>
          <cell r="G350" t="str">
            <v>Yes</v>
          </cell>
        </row>
        <row r="351">
          <cell r="B351" t="str">
            <v>D2_ID_i_80</v>
          </cell>
          <cell r="C351" t="str">
            <v>East</v>
          </cell>
          <cell r="D351" t="str">
            <v>DSM, Class 2, ID</v>
          </cell>
          <cell r="E351" t="str">
            <v>DSM, Class 2</v>
          </cell>
          <cell r="F351" t="str">
            <v>ID</v>
          </cell>
          <cell r="G351" t="str">
            <v>Yes</v>
          </cell>
        </row>
        <row r="352">
          <cell r="B352" t="str">
            <v>D2_ID_j_90</v>
          </cell>
          <cell r="C352" t="str">
            <v>East</v>
          </cell>
          <cell r="D352" t="str">
            <v>DSM, Class 2, ID</v>
          </cell>
          <cell r="E352" t="str">
            <v>DSM, Class 2</v>
          </cell>
          <cell r="F352" t="str">
            <v>ID</v>
          </cell>
          <cell r="G352" t="str">
            <v>Yes</v>
          </cell>
        </row>
        <row r="353">
          <cell r="B353" t="str">
            <v>D2_ID_k_100</v>
          </cell>
          <cell r="C353" t="str">
            <v>East</v>
          </cell>
          <cell r="D353" t="str">
            <v>DSM, Class 2, ID</v>
          </cell>
          <cell r="E353" t="str">
            <v>DSM, Class 2</v>
          </cell>
          <cell r="F353" t="str">
            <v>ID</v>
          </cell>
          <cell r="G353" t="str">
            <v>Yes</v>
          </cell>
        </row>
        <row r="354">
          <cell r="B354" t="str">
            <v>D2_ID_l_110</v>
          </cell>
          <cell r="C354" t="str">
            <v>East</v>
          </cell>
          <cell r="D354" t="str">
            <v>DSM, Class 2, ID</v>
          </cell>
          <cell r="E354" t="str">
            <v>DSM, Class 2</v>
          </cell>
          <cell r="F354" t="str">
            <v>ID</v>
          </cell>
          <cell r="G354" t="str">
            <v>Yes</v>
          </cell>
        </row>
        <row r="355">
          <cell r="B355" t="str">
            <v>D2_ID_m_120</v>
          </cell>
          <cell r="C355" t="str">
            <v>East</v>
          </cell>
          <cell r="D355" t="str">
            <v>DSM, Class 2, ID</v>
          </cell>
          <cell r="E355" t="str">
            <v>DSM, Class 2</v>
          </cell>
          <cell r="F355" t="str">
            <v>ID</v>
          </cell>
          <cell r="G355" t="str">
            <v>Yes</v>
          </cell>
        </row>
        <row r="356">
          <cell r="B356" t="str">
            <v>D2_ID_n_130</v>
          </cell>
          <cell r="C356" t="str">
            <v>East</v>
          </cell>
          <cell r="D356" t="str">
            <v>DSM, Class 2, ID</v>
          </cell>
          <cell r="E356" t="str">
            <v>DSM, Class 2</v>
          </cell>
          <cell r="F356" t="str">
            <v>ID</v>
          </cell>
          <cell r="G356" t="str">
            <v>Yes</v>
          </cell>
        </row>
        <row r="357">
          <cell r="B357" t="str">
            <v>D2_ID_o_140</v>
          </cell>
          <cell r="C357" t="str">
            <v>East</v>
          </cell>
          <cell r="D357" t="str">
            <v>DSM, Class 2, ID</v>
          </cell>
          <cell r="E357" t="str">
            <v>DSM, Class 2</v>
          </cell>
          <cell r="F357" t="str">
            <v>ID</v>
          </cell>
          <cell r="G357" t="str">
            <v>Yes</v>
          </cell>
        </row>
        <row r="358">
          <cell r="B358" t="str">
            <v>D2_ID_p_150</v>
          </cell>
          <cell r="C358" t="str">
            <v>East</v>
          </cell>
          <cell r="D358" t="str">
            <v>DSM, Class 2, ID</v>
          </cell>
          <cell r="E358" t="str">
            <v>DSM, Class 2</v>
          </cell>
          <cell r="F358" t="str">
            <v>ID</v>
          </cell>
          <cell r="G358" t="str">
            <v>Yes</v>
          </cell>
        </row>
        <row r="359">
          <cell r="B359" t="str">
            <v>D2_ID_q_160</v>
          </cell>
          <cell r="C359" t="str">
            <v>East</v>
          </cell>
          <cell r="D359" t="str">
            <v>DSM, Class 2, ID</v>
          </cell>
          <cell r="E359" t="str">
            <v>DSM, Class 2</v>
          </cell>
          <cell r="F359" t="str">
            <v>ID</v>
          </cell>
          <cell r="G359" t="str">
            <v>Yes</v>
          </cell>
        </row>
        <row r="360">
          <cell r="B360" t="str">
            <v>D2_ID_r_170</v>
          </cell>
          <cell r="C360" t="str">
            <v>East</v>
          </cell>
          <cell r="D360" t="str">
            <v>DSM, Class 2, ID</v>
          </cell>
          <cell r="E360" t="str">
            <v>DSM, Class 2</v>
          </cell>
          <cell r="F360" t="str">
            <v>ID</v>
          </cell>
          <cell r="G360" t="str">
            <v>Yes</v>
          </cell>
        </row>
        <row r="361">
          <cell r="B361" t="str">
            <v>D2_ID_s_180</v>
          </cell>
          <cell r="C361" t="str">
            <v>East</v>
          </cell>
          <cell r="D361" t="str">
            <v>DSM, Class 2, ID</v>
          </cell>
          <cell r="E361" t="str">
            <v>DSM, Class 2</v>
          </cell>
          <cell r="F361" t="str">
            <v>ID</v>
          </cell>
          <cell r="G361" t="str">
            <v>Yes</v>
          </cell>
        </row>
        <row r="362">
          <cell r="B362" t="str">
            <v>D2_ID_t_190</v>
          </cell>
          <cell r="C362" t="str">
            <v>East</v>
          </cell>
          <cell r="D362" t="str">
            <v>DSM, Class 2, ID</v>
          </cell>
          <cell r="E362" t="str">
            <v>DSM, Class 2</v>
          </cell>
          <cell r="F362" t="str">
            <v>ID</v>
          </cell>
          <cell r="G362" t="str">
            <v>Yes</v>
          </cell>
        </row>
        <row r="363">
          <cell r="B363" t="str">
            <v>D2_ID_u_200</v>
          </cell>
          <cell r="C363" t="str">
            <v>East</v>
          </cell>
          <cell r="D363" t="str">
            <v>DSM, Class 2, ID</v>
          </cell>
          <cell r="E363" t="str">
            <v>DSM, Class 2</v>
          </cell>
          <cell r="F363" t="str">
            <v>ID</v>
          </cell>
          <cell r="G363" t="str">
            <v>Yes</v>
          </cell>
        </row>
        <row r="364">
          <cell r="B364" t="str">
            <v>D2_ID_v_250</v>
          </cell>
          <cell r="C364" t="str">
            <v>East</v>
          </cell>
          <cell r="D364" t="str">
            <v>DSM, Class 2, ID</v>
          </cell>
          <cell r="E364" t="str">
            <v>DSM, Class 2</v>
          </cell>
          <cell r="F364" t="str">
            <v>ID</v>
          </cell>
          <cell r="G364" t="str">
            <v>Yes</v>
          </cell>
        </row>
        <row r="365">
          <cell r="B365" t="str">
            <v>D2_ID_w_300</v>
          </cell>
          <cell r="C365" t="str">
            <v>East</v>
          </cell>
          <cell r="D365" t="str">
            <v>DSM, Class 2, ID</v>
          </cell>
          <cell r="E365" t="str">
            <v>DSM, Class 2</v>
          </cell>
          <cell r="F365" t="str">
            <v>ID</v>
          </cell>
          <cell r="G365" t="str">
            <v>Yes</v>
          </cell>
        </row>
        <row r="366">
          <cell r="B366" t="str">
            <v>D2_ID_x_400</v>
          </cell>
          <cell r="C366" t="str">
            <v>East</v>
          </cell>
          <cell r="D366" t="str">
            <v>DSM, Class 2, ID</v>
          </cell>
          <cell r="E366" t="str">
            <v>DSM, Class 2</v>
          </cell>
          <cell r="F366" t="str">
            <v>ID</v>
          </cell>
          <cell r="G366" t="str">
            <v>Yes</v>
          </cell>
        </row>
        <row r="367">
          <cell r="B367" t="str">
            <v>D2_ID_y_500</v>
          </cell>
          <cell r="C367" t="str">
            <v>East</v>
          </cell>
          <cell r="D367" t="str">
            <v>DSM, Class 2, ID</v>
          </cell>
          <cell r="E367" t="str">
            <v>DSM, Class 2</v>
          </cell>
          <cell r="F367" t="str">
            <v>ID</v>
          </cell>
          <cell r="G367" t="str">
            <v>Yes</v>
          </cell>
        </row>
        <row r="368">
          <cell r="B368" t="str">
            <v>D2_ID_z_750</v>
          </cell>
          <cell r="C368" t="str">
            <v>East</v>
          </cell>
          <cell r="D368" t="str">
            <v>DSM, Class 2, ID</v>
          </cell>
          <cell r="E368" t="str">
            <v>DSM, Class 2</v>
          </cell>
          <cell r="F368" t="str">
            <v>ID</v>
          </cell>
          <cell r="G368" t="str">
            <v>Yes</v>
          </cell>
        </row>
        <row r="369">
          <cell r="B369" t="str">
            <v>D2_ID_z_9999</v>
          </cell>
          <cell r="C369" t="str">
            <v>East</v>
          </cell>
          <cell r="D369" t="str">
            <v>DSM, Class 2, ID</v>
          </cell>
          <cell r="E369" t="str">
            <v>DSM, Class 2</v>
          </cell>
          <cell r="F369" t="str">
            <v>ID</v>
          </cell>
          <cell r="G369" t="str">
            <v>Yes</v>
          </cell>
        </row>
        <row r="370">
          <cell r="B370" t="str">
            <v>D2_OR_a_00</v>
          </cell>
          <cell r="C370" t="str">
            <v>West</v>
          </cell>
          <cell r="D370" t="str">
            <v>DSM, Class 2, OR</v>
          </cell>
          <cell r="E370" t="str">
            <v>DSM, Class 2</v>
          </cell>
          <cell r="F370" t="str">
            <v>OR</v>
          </cell>
          <cell r="G370" t="str">
            <v>Yes</v>
          </cell>
        </row>
        <row r="371">
          <cell r="B371" t="str">
            <v>D2_OR_b_10</v>
          </cell>
          <cell r="C371" t="str">
            <v>West</v>
          </cell>
          <cell r="D371" t="str">
            <v>DSM, Class 2, OR</v>
          </cell>
          <cell r="E371" t="str">
            <v>DSM, Class 2</v>
          </cell>
          <cell r="F371" t="str">
            <v>OR</v>
          </cell>
          <cell r="G371" t="str">
            <v>Yes</v>
          </cell>
        </row>
        <row r="372">
          <cell r="B372" t="str">
            <v>D2_OR_c_20</v>
          </cell>
          <cell r="C372" t="str">
            <v>West</v>
          </cell>
          <cell r="D372" t="str">
            <v>DSM, Class 2, OR</v>
          </cell>
          <cell r="E372" t="str">
            <v>DSM, Class 2</v>
          </cell>
          <cell r="F372" t="str">
            <v>OR</v>
          </cell>
          <cell r="G372" t="str">
            <v>Yes</v>
          </cell>
        </row>
        <row r="373">
          <cell r="B373" t="str">
            <v>D2_OR_d_30</v>
          </cell>
          <cell r="C373" t="str">
            <v>West</v>
          </cell>
          <cell r="D373" t="str">
            <v>DSM, Class 2, OR</v>
          </cell>
          <cell r="E373" t="str">
            <v>DSM, Class 2</v>
          </cell>
          <cell r="F373" t="str">
            <v>OR</v>
          </cell>
          <cell r="G373" t="str">
            <v>Yes</v>
          </cell>
        </row>
        <row r="374">
          <cell r="B374" t="str">
            <v>D2_OR_e_40</v>
          </cell>
          <cell r="C374" t="str">
            <v>West</v>
          </cell>
          <cell r="D374" t="str">
            <v>DSM, Class 2, OR</v>
          </cell>
          <cell r="E374" t="str">
            <v>DSM, Class 2</v>
          </cell>
          <cell r="F374" t="str">
            <v>OR</v>
          </cell>
          <cell r="G374" t="str">
            <v>Yes</v>
          </cell>
        </row>
        <row r="375">
          <cell r="B375" t="str">
            <v>D2_OR_f_50</v>
          </cell>
          <cell r="C375" t="str">
            <v>West</v>
          </cell>
          <cell r="D375" t="str">
            <v>DSM, Class 2, OR</v>
          </cell>
          <cell r="E375" t="str">
            <v>DSM, Class 2</v>
          </cell>
          <cell r="F375" t="str">
            <v>OR</v>
          </cell>
          <cell r="G375" t="str">
            <v>Yes</v>
          </cell>
        </row>
        <row r="376">
          <cell r="B376" t="str">
            <v>D2_OR_g_60</v>
          </cell>
          <cell r="C376" t="str">
            <v>West</v>
          </cell>
          <cell r="D376" t="str">
            <v>DSM, Class 2, OR</v>
          </cell>
          <cell r="E376" t="str">
            <v>DSM, Class 2</v>
          </cell>
          <cell r="F376" t="str">
            <v>OR</v>
          </cell>
          <cell r="G376" t="str">
            <v>Yes</v>
          </cell>
        </row>
        <row r="377">
          <cell r="B377" t="str">
            <v>D2_OR_h_70</v>
          </cell>
          <cell r="C377" t="str">
            <v>West</v>
          </cell>
          <cell r="D377" t="str">
            <v>DSM, Class 2, OR</v>
          </cell>
          <cell r="E377" t="str">
            <v>DSM, Class 2</v>
          </cell>
          <cell r="F377" t="str">
            <v>OR</v>
          </cell>
          <cell r="G377" t="str">
            <v>Yes</v>
          </cell>
        </row>
        <row r="378">
          <cell r="B378" t="str">
            <v>D2_OR_i_80</v>
          </cell>
          <cell r="C378" t="str">
            <v>West</v>
          </cell>
          <cell r="D378" t="str">
            <v>DSM, Class 2, OR</v>
          </cell>
          <cell r="E378" t="str">
            <v>DSM, Class 2</v>
          </cell>
          <cell r="F378" t="str">
            <v>OR</v>
          </cell>
          <cell r="G378" t="str">
            <v>Yes</v>
          </cell>
        </row>
        <row r="379">
          <cell r="B379" t="str">
            <v>D2_OR_j_90</v>
          </cell>
          <cell r="C379" t="str">
            <v>West</v>
          </cell>
          <cell r="D379" t="str">
            <v>DSM, Class 2, OR</v>
          </cell>
          <cell r="E379" t="str">
            <v>DSM, Class 2</v>
          </cell>
          <cell r="F379" t="str">
            <v>OR</v>
          </cell>
          <cell r="G379" t="str">
            <v>Yes</v>
          </cell>
        </row>
        <row r="380">
          <cell r="B380" t="str">
            <v>D2_OR_k_100</v>
          </cell>
          <cell r="C380" t="str">
            <v>West</v>
          </cell>
          <cell r="D380" t="str">
            <v>DSM, Class 2, OR</v>
          </cell>
          <cell r="E380" t="str">
            <v>DSM, Class 2</v>
          </cell>
          <cell r="F380" t="str">
            <v>OR</v>
          </cell>
          <cell r="G380" t="str">
            <v>Yes</v>
          </cell>
        </row>
        <row r="381">
          <cell r="B381" t="str">
            <v>D2_OR_l_110</v>
          </cell>
          <cell r="C381" t="str">
            <v>West</v>
          </cell>
          <cell r="D381" t="str">
            <v>DSM, Class 2, OR</v>
          </cell>
          <cell r="E381" t="str">
            <v>DSM, Class 2</v>
          </cell>
          <cell r="F381" t="str">
            <v>OR</v>
          </cell>
          <cell r="G381" t="str">
            <v>Yes</v>
          </cell>
        </row>
        <row r="382">
          <cell r="B382" t="str">
            <v>D2_OR_m_120</v>
          </cell>
          <cell r="C382" t="str">
            <v>West</v>
          </cell>
          <cell r="D382" t="str">
            <v>DSM, Class 2, OR</v>
          </cell>
          <cell r="E382" t="str">
            <v>DSM, Class 2</v>
          </cell>
          <cell r="F382" t="str">
            <v>OR</v>
          </cell>
          <cell r="G382" t="str">
            <v>Yes</v>
          </cell>
        </row>
        <row r="383">
          <cell r="B383" t="str">
            <v>D2_OR_n_130</v>
          </cell>
          <cell r="C383" t="str">
            <v>West</v>
          </cell>
          <cell r="D383" t="str">
            <v>DSM, Class 2, OR</v>
          </cell>
          <cell r="E383" t="str">
            <v>DSM, Class 2</v>
          </cell>
          <cell r="F383" t="str">
            <v>OR</v>
          </cell>
          <cell r="G383" t="str">
            <v>Yes</v>
          </cell>
        </row>
        <row r="384">
          <cell r="B384" t="str">
            <v>D2_OR_o_140</v>
          </cell>
          <cell r="C384" t="str">
            <v>West</v>
          </cell>
          <cell r="D384" t="str">
            <v>DSM, Class 2, OR</v>
          </cell>
          <cell r="E384" t="str">
            <v>DSM, Class 2</v>
          </cell>
          <cell r="F384" t="str">
            <v>OR</v>
          </cell>
          <cell r="G384" t="str">
            <v>Yes</v>
          </cell>
        </row>
        <row r="385">
          <cell r="B385" t="str">
            <v>D2_OR_p_150</v>
          </cell>
          <cell r="C385" t="str">
            <v>West</v>
          </cell>
          <cell r="D385" t="str">
            <v>DSM, Class 2, OR</v>
          </cell>
          <cell r="E385" t="str">
            <v>DSM, Class 2</v>
          </cell>
          <cell r="F385" t="str">
            <v>OR</v>
          </cell>
          <cell r="G385" t="str">
            <v>Yes</v>
          </cell>
        </row>
        <row r="386">
          <cell r="B386" t="str">
            <v>D2_OR_q_160</v>
          </cell>
          <cell r="C386" t="str">
            <v>West</v>
          </cell>
          <cell r="D386" t="str">
            <v>DSM, Class 2, OR</v>
          </cell>
          <cell r="E386" t="str">
            <v>DSM, Class 2</v>
          </cell>
          <cell r="F386" t="str">
            <v>OR</v>
          </cell>
          <cell r="G386" t="str">
            <v>Yes</v>
          </cell>
        </row>
        <row r="387">
          <cell r="B387" t="str">
            <v>D2_OR_r_170</v>
          </cell>
          <cell r="C387" t="str">
            <v>West</v>
          </cell>
          <cell r="D387" t="str">
            <v>DSM, Class 2, OR</v>
          </cell>
          <cell r="E387" t="str">
            <v>DSM, Class 2</v>
          </cell>
          <cell r="F387" t="str">
            <v>OR</v>
          </cell>
          <cell r="G387" t="str">
            <v>Yes</v>
          </cell>
        </row>
        <row r="388">
          <cell r="B388" t="str">
            <v>D2_OR_s_180</v>
          </cell>
          <cell r="C388" t="str">
            <v>West</v>
          </cell>
          <cell r="D388" t="str">
            <v>DSM, Class 2, OR</v>
          </cell>
          <cell r="E388" t="str">
            <v>DSM, Class 2</v>
          </cell>
          <cell r="F388" t="str">
            <v>OR</v>
          </cell>
          <cell r="G388" t="str">
            <v>Yes</v>
          </cell>
        </row>
        <row r="389">
          <cell r="B389" t="str">
            <v>D2_OR_t_190</v>
          </cell>
          <cell r="C389" t="str">
            <v>West</v>
          </cell>
          <cell r="D389" t="str">
            <v>DSM, Class 2, OR</v>
          </cell>
          <cell r="E389" t="str">
            <v>DSM, Class 2</v>
          </cell>
          <cell r="F389" t="str">
            <v>OR</v>
          </cell>
          <cell r="G389" t="str">
            <v>Yes</v>
          </cell>
        </row>
        <row r="390">
          <cell r="B390" t="str">
            <v>D2_OR_u_200</v>
          </cell>
          <cell r="C390" t="str">
            <v>West</v>
          </cell>
          <cell r="D390" t="str">
            <v>DSM, Class 2, OR</v>
          </cell>
          <cell r="E390" t="str">
            <v>DSM, Class 2</v>
          </cell>
          <cell r="F390" t="str">
            <v>OR</v>
          </cell>
          <cell r="G390" t="str">
            <v>Yes</v>
          </cell>
        </row>
        <row r="391">
          <cell r="B391" t="str">
            <v>D2_OR_v_250</v>
          </cell>
          <cell r="C391" t="str">
            <v>West</v>
          </cell>
          <cell r="D391" t="str">
            <v>DSM, Class 2, OR</v>
          </cell>
          <cell r="E391" t="str">
            <v>DSM, Class 2</v>
          </cell>
          <cell r="F391" t="str">
            <v>OR</v>
          </cell>
          <cell r="G391" t="str">
            <v>Yes</v>
          </cell>
        </row>
        <row r="392">
          <cell r="B392" t="str">
            <v>D2_OR_w_300</v>
          </cell>
          <cell r="C392" t="str">
            <v>West</v>
          </cell>
          <cell r="D392" t="str">
            <v>DSM, Class 2, OR</v>
          </cell>
          <cell r="E392" t="str">
            <v>DSM, Class 2</v>
          </cell>
          <cell r="F392" t="str">
            <v>OR</v>
          </cell>
          <cell r="G392" t="str">
            <v>Yes</v>
          </cell>
        </row>
        <row r="393">
          <cell r="B393" t="str">
            <v>D2_OR_x_400</v>
          </cell>
          <cell r="C393" t="str">
            <v>West</v>
          </cell>
          <cell r="D393" t="str">
            <v>DSM, Class 2, OR</v>
          </cell>
          <cell r="E393" t="str">
            <v>DSM, Class 2</v>
          </cell>
          <cell r="F393" t="str">
            <v>OR</v>
          </cell>
          <cell r="G393" t="str">
            <v>Yes</v>
          </cell>
        </row>
        <row r="394">
          <cell r="B394" t="str">
            <v>D2_OR_y_500</v>
          </cell>
          <cell r="C394" t="str">
            <v>West</v>
          </cell>
          <cell r="D394" t="str">
            <v>DSM, Class 2, OR</v>
          </cell>
          <cell r="E394" t="str">
            <v>DSM, Class 2</v>
          </cell>
          <cell r="F394" t="str">
            <v>OR</v>
          </cell>
          <cell r="G394" t="str">
            <v>Yes</v>
          </cell>
        </row>
        <row r="395">
          <cell r="B395" t="str">
            <v>D2_OR_z_750</v>
          </cell>
          <cell r="C395" t="str">
            <v>West</v>
          </cell>
          <cell r="D395" t="str">
            <v>DSM, Class 2, OR</v>
          </cell>
          <cell r="E395" t="str">
            <v>DSM, Class 2</v>
          </cell>
          <cell r="F395" t="str">
            <v>OR</v>
          </cell>
          <cell r="G395" t="str">
            <v>Yes</v>
          </cell>
        </row>
        <row r="396">
          <cell r="B396" t="str">
            <v>D2_OR_z_9999</v>
          </cell>
          <cell r="C396" t="str">
            <v>West</v>
          </cell>
          <cell r="D396" t="str">
            <v>DSM, Class 2, OR</v>
          </cell>
          <cell r="E396" t="str">
            <v>DSM, Class 2</v>
          </cell>
          <cell r="F396" t="str">
            <v>OR</v>
          </cell>
          <cell r="G396" t="str">
            <v>Yes</v>
          </cell>
        </row>
        <row r="397">
          <cell r="B397" t="str">
            <v>D2_UT_a_00</v>
          </cell>
          <cell r="C397" t="str">
            <v>East</v>
          </cell>
          <cell r="D397" t="str">
            <v>DSM, Class 2, UT</v>
          </cell>
          <cell r="E397" t="str">
            <v>DSM, Class 2</v>
          </cell>
          <cell r="F397" t="str">
            <v>UT</v>
          </cell>
          <cell r="G397" t="str">
            <v>Yes</v>
          </cell>
        </row>
        <row r="398">
          <cell r="B398" t="str">
            <v>D2_UT_b_10</v>
          </cell>
          <cell r="C398" t="str">
            <v>East</v>
          </cell>
          <cell r="D398" t="str">
            <v>DSM, Class 2, UT</v>
          </cell>
          <cell r="E398" t="str">
            <v>DSM, Class 2</v>
          </cell>
          <cell r="F398" t="str">
            <v>UT</v>
          </cell>
          <cell r="G398" t="str">
            <v>Yes</v>
          </cell>
        </row>
        <row r="399">
          <cell r="B399" t="str">
            <v>D2_UT_c_20</v>
          </cell>
          <cell r="C399" t="str">
            <v>East</v>
          </cell>
          <cell r="D399" t="str">
            <v>DSM, Class 2, UT</v>
          </cell>
          <cell r="E399" t="str">
            <v>DSM, Class 2</v>
          </cell>
          <cell r="F399" t="str">
            <v>UT</v>
          </cell>
          <cell r="G399" t="str">
            <v>Yes</v>
          </cell>
        </row>
        <row r="400">
          <cell r="B400" t="str">
            <v>D2_UT_d_30</v>
          </cell>
          <cell r="C400" t="str">
            <v>East</v>
          </cell>
          <cell r="D400" t="str">
            <v>DSM, Class 2, UT</v>
          </cell>
          <cell r="E400" t="str">
            <v>DSM, Class 2</v>
          </cell>
          <cell r="F400" t="str">
            <v>UT</v>
          </cell>
          <cell r="G400" t="str">
            <v>Yes</v>
          </cell>
        </row>
        <row r="401">
          <cell r="B401" t="str">
            <v>D2_UT_e_40</v>
          </cell>
          <cell r="C401" t="str">
            <v>East</v>
          </cell>
          <cell r="D401" t="str">
            <v>DSM, Class 2, UT</v>
          </cell>
          <cell r="E401" t="str">
            <v>DSM, Class 2</v>
          </cell>
          <cell r="F401" t="str">
            <v>UT</v>
          </cell>
          <cell r="G401" t="str">
            <v>Yes</v>
          </cell>
        </row>
        <row r="402">
          <cell r="B402" t="str">
            <v>D2_UT_f_50</v>
          </cell>
          <cell r="C402" t="str">
            <v>East</v>
          </cell>
          <cell r="D402" t="str">
            <v>DSM, Class 2, UT</v>
          </cell>
          <cell r="E402" t="str">
            <v>DSM, Class 2</v>
          </cell>
          <cell r="F402" t="str">
            <v>UT</v>
          </cell>
          <cell r="G402" t="str">
            <v>Yes</v>
          </cell>
        </row>
        <row r="403">
          <cell r="B403" t="str">
            <v>D2_UT_g_60</v>
          </cell>
          <cell r="C403" t="str">
            <v>East</v>
          </cell>
          <cell r="D403" t="str">
            <v>DSM, Class 2, UT</v>
          </cell>
          <cell r="E403" t="str">
            <v>DSM, Class 2</v>
          </cell>
          <cell r="F403" t="str">
            <v>UT</v>
          </cell>
          <cell r="G403" t="str">
            <v>Yes</v>
          </cell>
        </row>
        <row r="404">
          <cell r="B404" t="str">
            <v>D2_UT_h_70</v>
          </cell>
          <cell r="C404" t="str">
            <v>East</v>
          </cell>
          <cell r="D404" t="str">
            <v>DSM, Class 2, UT</v>
          </cell>
          <cell r="E404" t="str">
            <v>DSM, Class 2</v>
          </cell>
          <cell r="F404" t="str">
            <v>UT</v>
          </cell>
          <cell r="G404" t="str">
            <v>Yes</v>
          </cell>
        </row>
        <row r="405">
          <cell r="B405" t="str">
            <v>D2_UT_i_80</v>
          </cell>
          <cell r="C405" t="str">
            <v>East</v>
          </cell>
          <cell r="D405" t="str">
            <v>DSM, Class 2, UT</v>
          </cell>
          <cell r="E405" t="str">
            <v>DSM, Class 2</v>
          </cell>
          <cell r="F405" t="str">
            <v>UT</v>
          </cell>
          <cell r="G405" t="str">
            <v>Yes</v>
          </cell>
        </row>
        <row r="406">
          <cell r="B406" t="str">
            <v>D2_UT_j_90</v>
          </cell>
          <cell r="C406" t="str">
            <v>East</v>
          </cell>
          <cell r="D406" t="str">
            <v>DSM, Class 2, UT</v>
          </cell>
          <cell r="E406" t="str">
            <v>DSM, Class 2</v>
          </cell>
          <cell r="F406" t="str">
            <v>UT</v>
          </cell>
          <cell r="G406" t="str">
            <v>Yes</v>
          </cell>
        </row>
        <row r="407">
          <cell r="B407" t="str">
            <v>D2_UT_k_100</v>
          </cell>
          <cell r="C407" t="str">
            <v>East</v>
          </cell>
          <cell r="D407" t="str">
            <v>DSM, Class 2, UT</v>
          </cell>
          <cell r="E407" t="str">
            <v>DSM, Class 2</v>
          </cell>
          <cell r="F407" t="str">
            <v>UT</v>
          </cell>
          <cell r="G407" t="str">
            <v>Yes</v>
          </cell>
        </row>
        <row r="408">
          <cell r="B408" t="str">
            <v>D2_UT_l_110</v>
          </cell>
          <cell r="C408" t="str">
            <v>East</v>
          </cell>
          <cell r="D408" t="str">
            <v>DSM, Class 2, UT</v>
          </cell>
          <cell r="E408" t="str">
            <v>DSM, Class 2</v>
          </cell>
          <cell r="F408" t="str">
            <v>UT</v>
          </cell>
          <cell r="G408" t="str">
            <v>Yes</v>
          </cell>
        </row>
        <row r="409">
          <cell r="B409" t="str">
            <v>D2_UT_m_120</v>
          </cell>
          <cell r="C409" t="str">
            <v>East</v>
          </cell>
          <cell r="D409" t="str">
            <v>DSM, Class 2, UT</v>
          </cell>
          <cell r="E409" t="str">
            <v>DSM, Class 2</v>
          </cell>
          <cell r="F409" t="str">
            <v>UT</v>
          </cell>
          <cell r="G409" t="str">
            <v>Yes</v>
          </cell>
        </row>
        <row r="410">
          <cell r="B410" t="str">
            <v>D2_UT_n_130</v>
          </cell>
          <cell r="C410" t="str">
            <v>East</v>
          </cell>
          <cell r="D410" t="str">
            <v>DSM, Class 2, UT</v>
          </cell>
          <cell r="E410" t="str">
            <v>DSM, Class 2</v>
          </cell>
          <cell r="F410" t="str">
            <v>UT</v>
          </cell>
          <cell r="G410" t="str">
            <v>Yes</v>
          </cell>
        </row>
        <row r="411">
          <cell r="B411" t="str">
            <v>D2_UT_o_140</v>
          </cell>
          <cell r="C411" t="str">
            <v>East</v>
          </cell>
          <cell r="D411" t="str">
            <v>DSM, Class 2, UT</v>
          </cell>
          <cell r="E411" t="str">
            <v>DSM, Class 2</v>
          </cell>
          <cell r="F411" t="str">
            <v>UT</v>
          </cell>
          <cell r="G411" t="str">
            <v>Yes</v>
          </cell>
        </row>
        <row r="412">
          <cell r="B412" t="str">
            <v>D2_UT_p_150</v>
          </cell>
          <cell r="C412" t="str">
            <v>East</v>
          </cell>
          <cell r="D412" t="str">
            <v>DSM, Class 2, UT</v>
          </cell>
          <cell r="E412" t="str">
            <v>DSM, Class 2</v>
          </cell>
          <cell r="F412" t="str">
            <v>UT</v>
          </cell>
          <cell r="G412" t="str">
            <v>Yes</v>
          </cell>
        </row>
        <row r="413">
          <cell r="B413" t="str">
            <v>D2_UT_q_160</v>
          </cell>
          <cell r="C413" t="str">
            <v>East</v>
          </cell>
          <cell r="D413" t="str">
            <v>DSM, Class 2, UT</v>
          </cell>
          <cell r="E413" t="str">
            <v>DSM, Class 2</v>
          </cell>
          <cell r="F413" t="str">
            <v>UT</v>
          </cell>
          <cell r="G413" t="str">
            <v>Yes</v>
          </cell>
        </row>
        <row r="414">
          <cell r="B414" t="str">
            <v>D2_UT_r_170</v>
          </cell>
          <cell r="C414" t="str">
            <v>East</v>
          </cell>
          <cell r="D414" t="str">
            <v>DSM, Class 2, UT</v>
          </cell>
          <cell r="E414" t="str">
            <v>DSM, Class 2</v>
          </cell>
          <cell r="F414" t="str">
            <v>UT</v>
          </cell>
          <cell r="G414" t="str">
            <v>Yes</v>
          </cell>
        </row>
        <row r="415">
          <cell r="B415" t="str">
            <v>D2_UT_s_180</v>
          </cell>
          <cell r="C415" t="str">
            <v>East</v>
          </cell>
          <cell r="D415" t="str">
            <v>DSM, Class 2, UT</v>
          </cell>
          <cell r="E415" t="str">
            <v>DSM, Class 2</v>
          </cell>
          <cell r="F415" t="str">
            <v>UT</v>
          </cell>
          <cell r="G415" t="str">
            <v>Yes</v>
          </cell>
        </row>
        <row r="416">
          <cell r="B416" t="str">
            <v>D2_UT_t_190</v>
          </cell>
          <cell r="C416" t="str">
            <v>East</v>
          </cell>
          <cell r="D416" t="str">
            <v>DSM, Class 2, UT</v>
          </cell>
          <cell r="E416" t="str">
            <v>DSM, Class 2</v>
          </cell>
          <cell r="F416" t="str">
            <v>UT</v>
          </cell>
          <cell r="G416" t="str">
            <v>Yes</v>
          </cell>
        </row>
        <row r="417">
          <cell r="B417" t="str">
            <v>D2_UT_u_200</v>
          </cell>
          <cell r="C417" t="str">
            <v>East</v>
          </cell>
          <cell r="D417" t="str">
            <v>DSM, Class 2, UT</v>
          </cell>
          <cell r="E417" t="str">
            <v>DSM, Class 2</v>
          </cell>
          <cell r="F417" t="str">
            <v>UT</v>
          </cell>
          <cell r="G417" t="str">
            <v>Yes</v>
          </cell>
        </row>
        <row r="418">
          <cell r="B418" t="str">
            <v>D2_UT_v_250</v>
          </cell>
          <cell r="C418" t="str">
            <v>East</v>
          </cell>
          <cell r="D418" t="str">
            <v>DSM, Class 2, UT</v>
          </cell>
          <cell r="E418" t="str">
            <v>DSM, Class 2</v>
          </cell>
          <cell r="F418" t="str">
            <v>UT</v>
          </cell>
          <cell r="G418" t="str">
            <v>Yes</v>
          </cell>
        </row>
        <row r="419">
          <cell r="B419" t="str">
            <v>D2_UT_w_300</v>
          </cell>
          <cell r="C419" t="str">
            <v>East</v>
          </cell>
          <cell r="D419" t="str">
            <v>DSM, Class 2, UT</v>
          </cell>
          <cell r="E419" t="str">
            <v>DSM, Class 2</v>
          </cell>
          <cell r="F419" t="str">
            <v>UT</v>
          </cell>
          <cell r="G419" t="str">
            <v>Yes</v>
          </cell>
        </row>
        <row r="420">
          <cell r="B420" t="str">
            <v>D2_UT_x_400</v>
          </cell>
          <cell r="C420" t="str">
            <v>East</v>
          </cell>
          <cell r="D420" t="str">
            <v>DSM, Class 2, UT</v>
          </cell>
          <cell r="E420" t="str">
            <v>DSM, Class 2</v>
          </cell>
          <cell r="F420" t="str">
            <v>UT</v>
          </cell>
          <cell r="G420" t="str">
            <v>Yes</v>
          </cell>
        </row>
        <row r="421">
          <cell r="B421" t="str">
            <v>D2_UT_y_500</v>
          </cell>
          <cell r="C421" t="str">
            <v>East</v>
          </cell>
          <cell r="D421" t="str">
            <v>DSM, Class 2, UT</v>
          </cell>
          <cell r="E421" t="str">
            <v>DSM, Class 2</v>
          </cell>
          <cell r="F421" t="str">
            <v>UT</v>
          </cell>
          <cell r="G421" t="str">
            <v>Yes</v>
          </cell>
        </row>
        <row r="422">
          <cell r="B422" t="str">
            <v>D2_UT_z_750</v>
          </cell>
          <cell r="C422" t="str">
            <v>East</v>
          </cell>
          <cell r="D422" t="str">
            <v>DSM, Class 2, UT</v>
          </cell>
          <cell r="E422" t="str">
            <v>DSM, Class 2</v>
          </cell>
          <cell r="F422" t="str">
            <v>UT</v>
          </cell>
          <cell r="G422" t="str">
            <v>Yes</v>
          </cell>
        </row>
        <row r="423">
          <cell r="B423" t="str">
            <v>D2_UT_z_9999</v>
          </cell>
          <cell r="C423" t="str">
            <v>East</v>
          </cell>
          <cell r="D423" t="str">
            <v>DSM, Class 2, UT</v>
          </cell>
          <cell r="E423" t="str">
            <v>DSM, Class 2</v>
          </cell>
          <cell r="F423" t="str">
            <v>UT</v>
          </cell>
          <cell r="G423" t="str">
            <v>Yes</v>
          </cell>
        </row>
        <row r="424">
          <cell r="B424" t="str">
            <v>D2_WW_a_00</v>
          </cell>
          <cell r="C424" t="str">
            <v>West</v>
          </cell>
          <cell r="D424" t="str">
            <v>DSM, Class 2, WA</v>
          </cell>
          <cell r="E424" t="str">
            <v>DSM, Class 2</v>
          </cell>
          <cell r="F424" t="str">
            <v>WA</v>
          </cell>
          <cell r="G424" t="str">
            <v>Yes</v>
          </cell>
        </row>
        <row r="425">
          <cell r="B425" t="str">
            <v>D2_WW_b_10</v>
          </cell>
          <cell r="C425" t="str">
            <v>West</v>
          </cell>
          <cell r="D425" t="str">
            <v>DSM, Class 2, WA</v>
          </cell>
          <cell r="E425" t="str">
            <v>DSM, Class 2</v>
          </cell>
          <cell r="F425" t="str">
            <v>WA</v>
          </cell>
          <cell r="G425" t="str">
            <v>Yes</v>
          </cell>
        </row>
        <row r="426">
          <cell r="B426" t="str">
            <v>D2_WW_c_20</v>
          </cell>
          <cell r="C426" t="str">
            <v>West</v>
          </cell>
          <cell r="D426" t="str">
            <v>DSM, Class 2, WA</v>
          </cell>
          <cell r="E426" t="str">
            <v>DSM, Class 2</v>
          </cell>
          <cell r="F426" t="str">
            <v>WA</v>
          </cell>
          <cell r="G426" t="str">
            <v>Yes</v>
          </cell>
        </row>
        <row r="427">
          <cell r="B427" t="str">
            <v>D2_WW_d_30</v>
          </cell>
          <cell r="C427" t="str">
            <v>West</v>
          </cell>
          <cell r="D427" t="str">
            <v>DSM, Class 2, WA</v>
          </cell>
          <cell r="E427" t="str">
            <v>DSM, Class 2</v>
          </cell>
          <cell r="F427" t="str">
            <v>WA</v>
          </cell>
          <cell r="G427" t="str">
            <v>Yes</v>
          </cell>
        </row>
        <row r="428">
          <cell r="B428" t="str">
            <v>D2_WW_e_40</v>
          </cell>
          <cell r="C428" t="str">
            <v>West</v>
          </cell>
          <cell r="D428" t="str">
            <v>DSM, Class 2, WA</v>
          </cell>
          <cell r="E428" t="str">
            <v>DSM, Class 2</v>
          </cell>
          <cell r="F428" t="str">
            <v>WA</v>
          </cell>
          <cell r="G428" t="str">
            <v>Yes</v>
          </cell>
        </row>
        <row r="429">
          <cell r="B429" t="str">
            <v>D2_WW_f_50</v>
          </cell>
          <cell r="C429" t="str">
            <v>West</v>
          </cell>
          <cell r="D429" t="str">
            <v>DSM, Class 2, WA</v>
          </cell>
          <cell r="E429" t="str">
            <v>DSM, Class 2</v>
          </cell>
          <cell r="F429" t="str">
            <v>WA</v>
          </cell>
          <cell r="G429" t="str">
            <v>Yes</v>
          </cell>
        </row>
        <row r="430">
          <cell r="B430" t="str">
            <v>D2_WW_g_60</v>
          </cell>
          <cell r="C430" t="str">
            <v>West</v>
          </cell>
          <cell r="D430" t="str">
            <v>DSM, Class 2, WA</v>
          </cell>
          <cell r="E430" t="str">
            <v>DSM, Class 2</v>
          </cell>
          <cell r="F430" t="str">
            <v>WA</v>
          </cell>
          <cell r="G430" t="str">
            <v>Yes</v>
          </cell>
        </row>
        <row r="431">
          <cell r="B431" t="str">
            <v>D2_WW_h_70</v>
          </cell>
          <cell r="C431" t="str">
            <v>West</v>
          </cell>
          <cell r="D431" t="str">
            <v>DSM, Class 2, WA</v>
          </cell>
          <cell r="E431" t="str">
            <v>DSM, Class 2</v>
          </cell>
          <cell r="F431" t="str">
            <v>WA</v>
          </cell>
          <cell r="G431" t="str">
            <v>Yes</v>
          </cell>
        </row>
        <row r="432">
          <cell r="B432" t="str">
            <v>D2_WW_i_80</v>
          </cell>
          <cell r="C432" t="str">
            <v>West</v>
          </cell>
          <cell r="D432" t="str">
            <v>DSM, Class 2, WA</v>
          </cell>
          <cell r="E432" t="str">
            <v>DSM, Class 2</v>
          </cell>
          <cell r="F432" t="str">
            <v>WA</v>
          </cell>
          <cell r="G432" t="str">
            <v>Yes</v>
          </cell>
        </row>
        <row r="433">
          <cell r="B433" t="str">
            <v>D2_WW_j_90</v>
          </cell>
          <cell r="C433" t="str">
            <v>West</v>
          </cell>
          <cell r="D433" t="str">
            <v>DSM, Class 2, WA</v>
          </cell>
          <cell r="E433" t="str">
            <v>DSM, Class 2</v>
          </cell>
          <cell r="F433" t="str">
            <v>WA</v>
          </cell>
          <cell r="G433" t="str">
            <v>Yes</v>
          </cell>
        </row>
        <row r="434">
          <cell r="B434" t="str">
            <v>D2_WW_k_100</v>
          </cell>
          <cell r="C434" t="str">
            <v>West</v>
          </cell>
          <cell r="D434" t="str">
            <v>DSM, Class 2, WA</v>
          </cell>
          <cell r="E434" t="str">
            <v>DSM, Class 2</v>
          </cell>
          <cell r="F434" t="str">
            <v>WA</v>
          </cell>
          <cell r="G434" t="str">
            <v>Yes</v>
          </cell>
        </row>
        <row r="435">
          <cell r="B435" t="str">
            <v>D2_WW_l_110</v>
          </cell>
          <cell r="C435" t="str">
            <v>West</v>
          </cell>
          <cell r="D435" t="str">
            <v>DSM, Class 2, WA</v>
          </cell>
          <cell r="E435" t="str">
            <v>DSM, Class 2</v>
          </cell>
          <cell r="F435" t="str">
            <v>WA</v>
          </cell>
          <cell r="G435" t="str">
            <v>Yes</v>
          </cell>
        </row>
        <row r="436">
          <cell r="B436" t="str">
            <v>D2_WW_m_120</v>
          </cell>
          <cell r="C436" t="str">
            <v>West</v>
          </cell>
          <cell r="D436" t="str">
            <v>DSM, Class 2, WA</v>
          </cell>
          <cell r="E436" t="str">
            <v>DSM, Class 2</v>
          </cell>
          <cell r="F436" t="str">
            <v>WA</v>
          </cell>
          <cell r="G436" t="str">
            <v>Yes</v>
          </cell>
        </row>
        <row r="437">
          <cell r="B437" t="str">
            <v>D2_WW_n_130</v>
          </cell>
          <cell r="C437" t="str">
            <v>West</v>
          </cell>
          <cell r="D437" t="str">
            <v>DSM, Class 2, WA</v>
          </cell>
          <cell r="E437" t="str">
            <v>DSM, Class 2</v>
          </cell>
          <cell r="F437" t="str">
            <v>WA</v>
          </cell>
          <cell r="G437" t="str">
            <v>Yes</v>
          </cell>
        </row>
        <row r="438">
          <cell r="B438" t="str">
            <v>D2_WW_o_140</v>
          </cell>
          <cell r="C438" t="str">
            <v>West</v>
          </cell>
          <cell r="D438" t="str">
            <v>DSM, Class 2, WA</v>
          </cell>
          <cell r="E438" t="str">
            <v>DSM, Class 2</v>
          </cell>
          <cell r="F438" t="str">
            <v>WA</v>
          </cell>
          <cell r="G438" t="str">
            <v>Yes</v>
          </cell>
        </row>
        <row r="439">
          <cell r="B439" t="str">
            <v>D2_WW_p_150</v>
          </cell>
          <cell r="C439" t="str">
            <v>West</v>
          </cell>
          <cell r="D439" t="str">
            <v>DSM, Class 2, WA</v>
          </cell>
          <cell r="E439" t="str">
            <v>DSM, Class 2</v>
          </cell>
          <cell r="F439" t="str">
            <v>WA</v>
          </cell>
          <cell r="G439" t="str">
            <v>Yes</v>
          </cell>
        </row>
        <row r="440">
          <cell r="B440" t="str">
            <v>D2_WW_q_160</v>
          </cell>
          <cell r="C440" t="str">
            <v>West</v>
          </cell>
          <cell r="D440" t="str">
            <v>DSM, Class 2, WA</v>
          </cell>
          <cell r="E440" t="str">
            <v>DSM, Class 2</v>
          </cell>
          <cell r="F440" t="str">
            <v>WA</v>
          </cell>
          <cell r="G440" t="str">
            <v>Yes</v>
          </cell>
        </row>
        <row r="441">
          <cell r="B441" t="str">
            <v>D2_WW_r_170</v>
          </cell>
          <cell r="C441" t="str">
            <v>West</v>
          </cell>
          <cell r="D441" t="str">
            <v>DSM, Class 2, WA</v>
          </cell>
          <cell r="E441" t="str">
            <v>DSM, Class 2</v>
          </cell>
          <cell r="F441" t="str">
            <v>WA</v>
          </cell>
          <cell r="G441" t="str">
            <v>Yes</v>
          </cell>
        </row>
        <row r="442">
          <cell r="B442" t="str">
            <v>D2_WW_s_180</v>
          </cell>
          <cell r="C442" t="str">
            <v>West</v>
          </cell>
          <cell r="D442" t="str">
            <v>DSM, Class 2, WA</v>
          </cell>
          <cell r="E442" t="str">
            <v>DSM, Class 2</v>
          </cell>
          <cell r="F442" t="str">
            <v>WA</v>
          </cell>
          <cell r="G442" t="str">
            <v>Yes</v>
          </cell>
        </row>
        <row r="443">
          <cell r="B443" t="str">
            <v>D2_WW_t_190</v>
          </cell>
          <cell r="C443" t="str">
            <v>West</v>
          </cell>
          <cell r="D443" t="str">
            <v>DSM, Class 2, WA</v>
          </cell>
          <cell r="E443" t="str">
            <v>DSM, Class 2</v>
          </cell>
          <cell r="F443" t="str">
            <v>WA</v>
          </cell>
          <cell r="G443" t="str">
            <v>Yes</v>
          </cell>
        </row>
        <row r="444">
          <cell r="B444" t="str">
            <v>D2_WW_u_200</v>
          </cell>
          <cell r="C444" t="str">
            <v>West</v>
          </cell>
          <cell r="D444" t="str">
            <v>DSM, Class 2, WA</v>
          </cell>
          <cell r="E444" t="str">
            <v>DSM, Class 2</v>
          </cell>
          <cell r="F444" t="str">
            <v>WA</v>
          </cell>
          <cell r="G444" t="str">
            <v>Yes</v>
          </cell>
        </row>
        <row r="445">
          <cell r="B445" t="str">
            <v>D2_WW_v_250</v>
          </cell>
          <cell r="C445" t="str">
            <v>West</v>
          </cell>
          <cell r="D445" t="str">
            <v>DSM, Class 2, WA</v>
          </cell>
          <cell r="E445" t="str">
            <v>DSM, Class 2</v>
          </cell>
          <cell r="F445" t="str">
            <v>WA</v>
          </cell>
          <cell r="G445" t="str">
            <v>Yes</v>
          </cell>
        </row>
        <row r="446">
          <cell r="B446" t="str">
            <v>D2_WW_w_300</v>
          </cell>
          <cell r="C446" t="str">
            <v>West</v>
          </cell>
          <cell r="D446" t="str">
            <v>DSM, Class 2, WA</v>
          </cell>
          <cell r="E446" t="str">
            <v>DSM, Class 2</v>
          </cell>
          <cell r="F446" t="str">
            <v>WA</v>
          </cell>
          <cell r="G446" t="str">
            <v>Yes</v>
          </cell>
        </row>
        <row r="447">
          <cell r="B447" t="str">
            <v>D2_WW_x_400</v>
          </cell>
          <cell r="C447" t="str">
            <v>West</v>
          </cell>
          <cell r="D447" t="str">
            <v>DSM, Class 2, WA</v>
          </cell>
          <cell r="E447" t="str">
            <v>DSM, Class 2</v>
          </cell>
          <cell r="F447" t="str">
            <v>WA</v>
          </cell>
          <cell r="G447" t="str">
            <v>Yes</v>
          </cell>
        </row>
        <row r="448">
          <cell r="B448" t="str">
            <v>D2_WW_y_500</v>
          </cell>
          <cell r="C448" t="str">
            <v>West</v>
          </cell>
          <cell r="D448" t="str">
            <v>DSM, Class 2, WA</v>
          </cell>
          <cell r="E448" t="str">
            <v>DSM, Class 2</v>
          </cell>
          <cell r="F448" t="str">
            <v>WA</v>
          </cell>
          <cell r="G448" t="str">
            <v>Yes</v>
          </cell>
        </row>
        <row r="449">
          <cell r="B449" t="str">
            <v>D2_WW_z_750</v>
          </cell>
          <cell r="C449" t="str">
            <v>West</v>
          </cell>
          <cell r="D449" t="str">
            <v>DSM, Class 2, WA</v>
          </cell>
          <cell r="E449" t="str">
            <v>DSM, Class 2</v>
          </cell>
          <cell r="F449" t="str">
            <v>WA</v>
          </cell>
          <cell r="G449" t="str">
            <v>Yes</v>
          </cell>
        </row>
        <row r="450">
          <cell r="B450" t="str">
            <v>D2_WW_z_9999</v>
          </cell>
          <cell r="C450" t="str">
            <v>West</v>
          </cell>
          <cell r="D450" t="str">
            <v>DSM, Class 2, WA</v>
          </cell>
          <cell r="E450" t="str">
            <v>DSM, Class 2</v>
          </cell>
          <cell r="F450" t="str">
            <v>WA</v>
          </cell>
          <cell r="G450" t="str">
            <v>Yes</v>
          </cell>
        </row>
        <row r="451">
          <cell r="B451" t="str">
            <v>D2_WY_a_00</v>
          </cell>
          <cell r="C451" t="str">
            <v>East</v>
          </cell>
          <cell r="D451" t="str">
            <v>DSM, Class 2, WY</v>
          </cell>
          <cell r="E451" t="str">
            <v>DSM, Class 2</v>
          </cell>
          <cell r="F451" t="str">
            <v>WY</v>
          </cell>
          <cell r="G451" t="str">
            <v>Yes</v>
          </cell>
        </row>
        <row r="452">
          <cell r="B452" t="str">
            <v>D2_WY_b_10</v>
          </cell>
          <cell r="C452" t="str">
            <v>East</v>
          </cell>
          <cell r="D452" t="str">
            <v>DSM, Class 2, WY</v>
          </cell>
          <cell r="E452" t="str">
            <v>DSM, Class 2</v>
          </cell>
          <cell r="F452" t="str">
            <v>WY</v>
          </cell>
          <cell r="G452" t="str">
            <v>Yes</v>
          </cell>
        </row>
        <row r="453">
          <cell r="B453" t="str">
            <v>D2_WY_c_20</v>
          </cell>
          <cell r="C453" t="str">
            <v>East</v>
          </cell>
          <cell r="D453" t="str">
            <v>DSM, Class 2, WY</v>
          </cell>
          <cell r="E453" t="str">
            <v>DSM, Class 2</v>
          </cell>
          <cell r="F453" t="str">
            <v>WY</v>
          </cell>
          <cell r="G453" t="str">
            <v>Yes</v>
          </cell>
        </row>
        <row r="454">
          <cell r="B454" t="str">
            <v>D2_WY_d_30</v>
          </cell>
          <cell r="C454" t="str">
            <v>East</v>
          </cell>
          <cell r="D454" t="str">
            <v>DSM, Class 2, WY</v>
          </cell>
          <cell r="E454" t="str">
            <v>DSM, Class 2</v>
          </cell>
          <cell r="F454" t="str">
            <v>WY</v>
          </cell>
          <cell r="G454" t="str">
            <v>Yes</v>
          </cell>
        </row>
        <row r="455">
          <cell r="B455" t="str">
            <v>D2_WY_e_40</v>
          </cell>
          <cell r="C455" t="str">
            <v>East</v>
          </cell>
          <cell r="D455" t="str">
            <v>DSM, Class 2, WY</v>
          </cell>
          <cell r="E455" t="str">
            <v>DSM, Class 2</v>
          </cell>
          <cell r="F455" t="str">
            <v>WY</v>
          </cell>
          <cell r="G455" t="str">
            <v>Yes</v>
          </cell>
        </row>
        <row r="456">
          <cell r="B456" t="str">
            <v>D2_WY_f_50</v>
          </cell>
          <cell r="C456" t="str">
            <v>East</v>
          </cell>
          <cell r="D456" t="str">
            <v>DSM, Class 2, WY</v>
          </cell>
          <cell r="E456" t="str">
            <v>DSM, Class 2</v>
          </cell>
          <cell r="F456" t="str">
            <v>WY</v>
          </cell>
          <cell r="G456" t="str">
            <v>Yes</v>
          </cell>
        </row>
        <row r="457">
          <cell r="B457" t="str">
            <v>D2_WY_g_60</v>
          </cell>
          <cell r="C457" t="str">
            <v>East</v>
          </cell>
          <cell r="D457" t="str">
            <v>DSM, Class 2, WY</v>
          </cell>
          <cell r="E457" t="str">
            <v>DSM, Class 2</v>
          </cell>
          <cell r="F457" t="str">
            <v>WY</v>
          </cell>
          <cell r="G457" t="str">
            <v>Yes</v>
          </cell>
        </row>
        <row r="458">
          <cell r="B458" t="str">
            <v>D2_WY_h_70</v>
          </cell>
          <cell r="C458" t="str">
            <v>East</v>
          </cell>
          <cell r="D458" t="str">
            <v>DSM, Class 2, WY</v>
          </cell>
          <cell r="E458" t="str">
            <v>DSM, Class 2</v>
          </cell>
          <cell r="F458" t="str">
            <v>WY</v>
          </cell>
          <cell r="G458" t="str">
            <v>Yes</v>
          </cell>
        </row>
        <row r="459">
          <cell r="B459" t="str">
            <v>D2_WY_i_80</v>
          </cell>
          <cell r="C459" t="str">
            <v>East</v>
          </cell>
          <cell r="D459" t="str">
            <v>DSM, Class 2, WY</v>
          </cell>
          <cell r="E459" t="str">
            <v>DSM, Class 2</v>
          </cell>
          <cell r="F459" t="str">
            <v>WY</v>
          </cell>
          <cell r="G459" t="str">
            <v>Yes</v>
          </cell>
        </row>
        <row r="460">
          <cell r="B460" t="str">
            <v>D2_WY_j_90</v>
          </cell>
          <cell r="C460" t="str">
            <v>East</v>
          </cell>
          <cell r="D460" t="str">
            <v>DSM, Class 2, WY</v>
          </cell>
          <cell r="E460" t="str">
            <v>DSM, Class 2</v>
          </cell>
          <cell r="F460" t="str">
            <v>WY</v>
          </cell>
          <cell r="G460" t="str">
            <v>Yes</v>
          </cell>
        </row>
        <row r="461">
          <cell r="B461" t="str">
            <v>D2_WY_k_100</v>
          </cell>
          <cell r="C461" t="str">
            <v>East</v>
          </cell>
          <cell r="D461" t="str">
            <v>DSM, Class 2, WY</v>
          </cell>
          <cell r="E461" t="str">
            <v>DSM, Class 2</v>
          </cell>
          <cell r="F461" t="str">
            <v>WY</v>
          </cell>
          <cell r="G461" t="str">
            <v>Yes</v>
          </cell>
        </row>
        <row r="462">
          <cell r="B462" t="str">
            <v>D2_WY_l_110</v>
          </cell>
          <cell r="C462" t="str">
            <v>East</v>
          </cell>
          <cell r="D462" t="str">
            <v>DSM, Class 2, WY</v>
          </cell>
          <cell r="E462" t="str">
            <v>DSM, Class 2</v>
          </cell>
          <cell r="F462" t="str">
            <v>WY</v>
          </cell>
          <cell r="G462" t="str">
            <v>Yes</v>
          </cell>
        </row>
        <row r="463">
          <cell r="B463" t="str">
            <v>D2_WY_m_120</v>
          </cell>
          <cell r="C463" t="str">
            <v>East</v>
          </cell>
          <cell r="D463" t="str">
            <v>DSM, Class 2, WY</v>
          </cell>
          <cell r="E463" t="str">
            <v>DSM, Class 2</v>
          </cell>
          <cell r="F463" t="str">
            <v>WY</v>
          </cell>
          <cell r="G463" t="str">
            <v>Yes</v>
          </cell>
        </row>
        <row r="464">
          <cell r="B464" t="str">
            <v>D2_WY_n_130</v>
          </cell>
          <cell r="C464" t="str">
            <v>East</v>
          </cell>
          <cell r="D464" t="str">
            <v>DSM, Class 2, WY</v>
          </cell>
          <cell r="E464" t="str">
            <v>DSM, Class 2</v>
          </cell>
          <cell r="F464" t="str">
            <v>WY</v>
          </cell>
          <cell r="G464" t="str">
            <v>Yes</v>
          </cell>
        </row>
        <row r="465">
          <cell r="B465" t="str">
            <v>D2_WY_o_140</v>
          </cell>
          <cell r="C465" t="str">
            <v>East</v>
          </cell>
          <cell r="D465" t="str">
            <v>DSM, Class 2, WY</v>
          </cell>
          <cell r="E465" t="str">
            <v>DSM, Class 2</v>
          </cell>
          <cell r="F465" t="str">
            <v>WY</v>
          </cell>
          <cell r="G465" t="str">
            <v>Yes</v>
          </cell>
        </row>
        <row r="466">
          <cell r="B466" t="str">
            <v>D2_WY_p_150</v>
          </cell>
          <cell r="C466" t="str">
            <v>East</v>
          </cell>
          <cell r="D466" t="str">
            <v>DSM, Class 2, WY</v>
          </cell>
          <cell r="E466" t="str">
            <v>DSM, Class 2</v>
          </cell>
          <cell r="F466" t="str">
            <v>WY</v>
          </cell>
          <cell r="G466" t="str">
            <v>Yes</v>
          </cell>
        </row>
        <row r="467">
          <cell r="B467" t="str">
            <v>D2_WY_q_160</v>
          </cell>
          <cell r="C467" t="str">
            <v>East</v>
          </cell>
          <cell r="D467" t="str">
            <v>DSM, Class 2, WY</v>
          </cell>
          <cell r="E467" t="str">
            <v>DSM, Class 2</v>
          </cell>
          <cell r="F467" t="str">
            <v>WY</v>
          </cell>
          <cell r="G467" t="str">
            <v>Yes</v>
          </cell>
        </row>
        <row r="468">
          <cell r="B468" t="str">
            <v>D2_WY_r_170</v>
          </cell>
          <cell r="C468" t="str">
            <v>East</v>
          </cell>
          <cell r="D468" t="str">
            <v>DSM, Class 2, WY</v>
          </cell>
          <cell r="E468" t="str">
            <v>DSM, Class 2</v>
          </cell>
          <cell r="F468" t="str">
            <v>WY</v>
          </cell>
          <cell r="G468" t="str">
            <v>Yes</v>
          </cell>
        </row>
        <row r="469">
          <cell r="B469" t="str">
            <v>D2_WY_s_180</v>
          </cell>
          <cell r="C469" t="str">
            <v>East</v>
          </cell>
          <cell r="D469" t="str">
            <v>DSM, Class 2, WY</v>
          </cell>
          <cell r="E469" t="str">
            <v>DSM, Class 2</v>
          </cell>
          <cell r="F469" t="str">
            <v>WY</v>
          </cell>
          <cell r="G469" t="str">
            <v>Yes</v>
          </cell>
        </row>
        <row r="470">
          <cell r="B470" t="str">
            <v>D2_WY_t_190</v>
          </cell>
          <cell r="C470" t="str">
            <v>East</v>
          </cell>
          <cell r="D470" t="str">
            <v>DSM, Class 2, WY</v>
          </cell>
          <cell r="E470" t="str">
            <v>DSM, Class 2</v>
          </cell>
          <cell r="F470" t="str">
            <v>WY</v>
          </cell>
          <cell r="G470" t="str">
            <v>Yes</v>
          </cell>
        </row>
        <row r="471">
          <cell r="B471" t="str">
            <v>D2_WY_u_200</v>
          </cell>
          <cell r="C471" t="str">
            <v>East</v>
          </cell>
          <cell r="D471" t="str">
            <v>DSM, Class 2, WY</v>
          </cell>
          <cell r="E471" t="str">
            <v>DSM, Class 2</v>
          </cell>
          <cell r="F471" t="str">
            <v>WY</v>
          </cell>
          <cell r="G471" t="str">
            <v>Yes</v>
          </cell>
        </row>
        <row r="472">
          <cell r="B472" t="str">
            <v>D2_WY_v_250</v>
          </cell>
          <cell r="C472" t="str">
            <v>East</v>
          </cell>
          <cell r="D472" t="str">
            <v>DSM, Class 2, WY</v>
          </cell>
          <cell r="E472" t="str">
            <v>DSM, Class 2</v>
          </cell>
          <cell r="F472" t="str">
            <v>WY</v>
          </cell>
          <cell r="G472" t="str">
            <v>Yes</v>
          </cell>
        </row>
        <row r="473">
          <cell r="B473" t="str">
            <v>D2_WY_w_300</v>
          </cell>
          <cell r="C473" t="str">
            <v>East</v>
          </cell>
          <cell r="D473" t="str">
            <v>DSM, Class 2, WY</v>
          </cell>
          <cell r="E473" t="str">
            <v>DSM, Class 2</v>
          </cell>
          <cell r="F473" t="str">
            <v>WY</v>
          </cell>
          <cell r="G473" t="str">
            <v>Yes</v>
          </cell>
        </row>
        <row r="474">
          <cell r="B474" t="str">
            <v>D2_WY_x_400</v>
          </cell>
          <cell r="C474" t="str">
            <v>East</v>
          </cell>
          <cell r="D474" t="str">
            <v>DSM, Class 2, WY</v>
          </cell>
          <cell r="E474" t="str">
            <v>DSM, Class 2</v>
          </cell>
          <cell r="F474" t="str">
            <v>WY</v>
          </cell>
          <cell r="G474" t="str">
            <v>Yes</v>
          </cell>
        </row>
        <row r="475">
          <cell r="B475" t="str">
            <v>D2_WY_y_500</v>
          </cell>
          <cell r="C475" t="str">
            <v>East</v>
          </cell>
          <cell r="D475" t="str">
            <v>DSM, Class 2, WY</v>
          </cell>
          <cell r="E475" t="str">
            <v>DSM, Class 2</v>
          </cell>
          <cell r="F475" t="str">
            <v>WY</v>
          </cell>
          <cell r="G475" t="str">
            <v>Yes</v>
          </cell>
        </row>
        <row r="476">
          <cell r="B476" t="str">
            <v>D2_WY_z_750</v>
          </cell>
          <cell r="C476" t="str">
            <v>East</v>
          </cell>
          <cell r="D476" t="str">
            <v>DSM, Class 2, WY</v>
          </cell>
          <cell r="E476" t="str">
            <v>DSM, Class 2</v>
          </cell>
          <cell r="F476" t="str">
            <v>WY</v>
          </cell>
          <cell r="G476" t="str">
            <v>Yes</v>
          </cell>
        </row>
        <row r="477">
          <cell r="B477" t="str">
            <v>D2_WY_z_9999</v>
          </cell>
          <cell r="C477" t="str">
            <v>East</v>
          </cell>
          <cell r="D477" t="str">
            <v>DSM, Class 2, WY</v>
          </cell>
          <cell r="E477" t="str">
            <v>DSM, Class 2</v>
          </cell>
          <cell r="F477" t="str">
            <v>WY</v>
          </cell>
          <cell r="G477" t="str">
            <v>Yes</v>
          </cell>
        </row>
        <row r="478">
          <cell r="B478" t="str">
            <v>D2_YK_a_00</v>
          </cell>
          <cell r="C478" t="str">
            <v>West</v>
          </cell>
          <cell r="D478" t="str">
            <v>DSM, Class 2, WA</v>
          </cell>
          <cell r="E478" t="str">
            <v>DSM, Class 2</v>
          </cell>
          <cell r="F478" t="str">
            <v>WA</v>
          </cell>
          <cell r="G478" t="str">
            <v>Yes</v>
          </cell>
        </row>
        <row r="479">
          <cell r="B479" t="str">
            <v>D2_YK_b_10</v>
          </cell>
          <cell r="C479" t="str">
            <v>West</v>
          </cell>
          <cell r="D479" t="str">
            <v>DSM, Class 2, WA</v>
          </cell>
          <cell r="E479" t="str">
            <v>DSM, Class 2</v>
          </cell>
          <cell r="F479" t="str">
            <v>WA</v>
          </cell>
          <cell r="G479" t="str">
            <v>Yes</v>
          </cell>
        </row>
        <row r="480">
          <cell r="B480" t="str">
            <v>D2_YK_c_20</v>
          </cell>
          <cell r="C480" t="str">
            <v>West</v>
          </cell>
          <cell r="D480" t="str">
            <v>DSM, Class 2, WA</v>
          </cell>
          <cell r="E480" t="str">
            <v>DSM, Class 2</v>
          </cell>
          <cell r="F480" t="str">
            <v>WA</v>
          </cell>
          <cell r="G480" t="str">
            <v>Yes</v>
          </cell>
        </row>
        <row r="481">
          <cell r="B481" t="str">
            <v>D2_YK_d_30</v>
          </cell>
          <cell r="C481" t="str">
            <v>West</v>
          </cell>
          <cell r="D481" t="str">
            <v>DSM, Class 2, WA</v>
          </cell>
          <cell r="E481" t="str">
            <v>DSM, Class 2</v>
          </cell>
          <cell r="F481" t="str">
            <v>WA</v>
          </cell>
          <cell r="G481" t="str">
            <v>Yes</v>
          </cell>
        </row>
        <row r="482">
          <cell r="B482" t="str">
            <v>D2_YK_e_40</v>
          </cell>
          <cell r="C482" t="str">
            <v>West</v>
          </cell>
          <cell r="D482" t="str">
            <v>DSM, Class 2, WA</v>
          </cell>
          <cell r="E482" t="str">
            <v>DSM, Class 2</v>
          </cell>
          <cell r="F482" t="str">
            <v>WA</v>
          </cell>
          <cell r="G482" t="str">
            <v>Yes</v>
          </cell>
        </row>
        <row r="483">
          <cell r="B483" t="str">
            <v>D2_YK_f_50</v>
          </cell>
          <cell r="C483" t="str">
            <v>West</v>
          </cell>
          <cell r="D483" t="str">
            <v>DSM, Class 2, WA</v>
          </cell>
          <cell r="E483" t="str">
            <v>DSM, Class 2</v>
          </cell>
          <cell r="F483" t="str">
            <v>WA</v>
          </cell>
          <cell r="G483" t="str">
            <v>Yes</v>
          </cell>
        </row>
        <row r="484">
          <cell r="B484" t="str">
            <v>D2_YK_g_60</v>
          </cell>
          <cell r="C484" t="str">
            <v>West</v>
          </cell>
          <cell r="D484" t="str">
            <v>DSM, Class 2, WA</v>
          </cell>
          <cell r="E484" t="str">
            <v>DSM, Class 2</v>
          </cell>
          <cell r="F484" t="str">
            <v>WA</v>
          </cell>
          <cell r="G484" t="str">
            <v>Yes</v>
          </cell>
        </row>
        <row r="485">
          <cell r="B485" t="str">
            <v>D2_YK_h_70</v>
          </cell>
          <cell r="C485" t="str">
            <v>West</v>
          </cell>
          <cell r="D485" t="str">
            <v>DSM, Class 2, WA</v>
          </cell>
          <cell r="E485" t="str">
            <v>DSM, Class 2</v>
          </cell>
          <cell r="F485" t="str">
            <v>WA</v>
          </cell>
          <cell r="G485" t="str">
            <v>Yes</v>
          </cell>
        </row>
        <row r="486">
          <cell r="B486" t="str">
            <v>D2_YK_i_80</v>
          </cell>
          <cell r="C486" t="str">
            <v>West</v>
          </cell>
          <cell r="D486" t="str">
            <v>DSM, Class 2, WA</v>
          </cell>
          <cell r="E486" t="str">
            <v>DSM, Class 2</v>
          </cell>
          <cell r="F486" t="str">
            <v>WA</v>
          </cell>
          <cell r="G486" t="str">
            <v>Yes</v>
          </cell>
        </row>
        <row r="487">
          <cell r="B487" t="str">
            <v>D2_YK_j_90</v>
          </cell>
          <cell r="C487" t="str">
            <v>West</v>
          </cell>
          <cell r="D487" t="str">
            <v>DSM, Class 2, WA</v>
          </cell>
          <cell r="E487" t="str">
            <v>DSM, Class 2</v>
          </cell>
          <cell r="F487" t="str">
            <v>WA</v>
          </cell>
          <cell r="G487" t="str">
            <v>Yes</v>
          </cell>
        </row>
        <row r="488">
          <cell r="B488" t="str">
            <v>D2_YK_k_100</v>
          </cell>
          <cell r="C488" t="str">
            <v>West</v>
          </cell>
          <cell r="D488" t="str">
            <v>DSM, Class 2, WA</v>
          </cell>
          <cell r="E488" t="str">
            <v>DSM, Class 2</v>
          </cell>
          <cell r="F488" t="str">
            <v>WA</v>
          </cell>
          <cell r="G488" t="str">
            <v>Yes</v>
          </cell>
        </row>
        <row r="489">
          <cell r="B489" t="str">
            <v>D2_YK_l_110</v>
          </cell>
          <cell r="C489" t="str">
            <v>West</v>
          </cell>
          <cell r="D489" t="str">
            <v>DSM, Class 2, WA</v>
          </cell>
          <cell r="E489" t="str">
            <v>DSM, Class 2</v>
          </cell>
          <cell r="F489" t="str">
            <v>WA</v>
          </cell>
          <cell r="G489" t="str">
            <v>Yes</v>
          </cell>
        </row>
        <row r="490">
          <cell r="B490" t="str">
            <v>D2_YK_m_120</v>
          </cell>
          <cell r="C490" t="str">
            <v>West</v>
          </cell>
          <cell r="D490" t="str">
            <v>DSM, Class 2, WA</v>
          </cell>
          <cell r="E490" t="str">
            <v>DSM, Class 2</v>
          </cell>
          <cell r="F490" t="str">
            <v>WA</v>
          </cell>
          <cell r="G490" t="str">
            <v>Yes</v>
          </cell>
        </row>
        <row r="491">
          <cell r="B491" t="str">
            <v>D2_YK_n_130</v>
          </cell>
          <cell r="C491" t="str">
            <v>West</v>
          </cell>
          <cell r="D491" t="str">
            <v>DSM, Class 2, WA</v>
          </cell>
          <cell r="E491" t="str">
            <v>DSM, Class 2</v>
          </cell>
          <cell r="F491" t="str">
            <v>WA</v>
          </cell>
          <cell r="G491" t="str">
            <v>Yes</v>
          </cell>
        </row>
        <row r="492">
          <cell r="B492" t="str">
            <v>D2_YK_o_140</v>
          </cell>
          <cell r="C492" t="str">
            <v>West</v>
          </cell>
          <cell r="D492" t="str">
            <v>DSM, Class 2, WA</v>
          </cell>
          <cell r="E492" t="str">
            <v>DSM, Class 2</v>
          </cell>
          <cell r="F492" t="str">
            <v>WA</v>
          </cell>
          <cell r="G492" t="str">
            <v>Yes</v>
          </cell>
        </row>
        <row r="493">
          <cell r="B493" t="str">
            <v>D2_YK_p_150</v>
          </cell>
          <cell r="C493" t="str">
            <v>West</v>
          </cell>
          <cell r="D493" t="str">
            <v>DSM, Class 2, WA</v>
          </cell>
          <cell r="E493" t="str">
            <v>DSM, Class 2</v>
          </cell>
          <cell r="F493" t="str">
            <v>WA</v>
          </cell>
          <cell r="G493" t="str">
            <v>Yes</v>
          </cell>
        </row>
        <row r="494">
          <cell r="B494" t="str">
            <v>D2_YK_q_160</v>
          </cell>
          <cell r="C494" t="str">
            <v>West</v>
          </cell>
          <cell r="D494" t="str">
            <v>DSM, Class 2, WA</v>
          </cell>
          <cell r="E494" t="str">
            <v>DSM, Class 2</v>
          </cell>
          <cell r="F494" t="str">
            <v>WA</v>
          </cell>
          <cell r="G494" t="str">
            <v>Yes</v>
          </cell>
        </row>
        <row r="495">
          <cell r="B495" t="str">
            <v>D2_YK_r_170</v>
          </cell>
          <cell r="C495" t="str">
            <v>West</v>
          </cell>
          <cell r="D495" t="str">
            <v>DSM, Class 2, WA</v>
          </cell>
          <cell r="E495" t="str">
            <v>DSM, Class 2</v>
          </cell>
          <cell r="F495" t="str">
            <v>WA</v>
          </cell>
          <cell r="G495" t="str">
            <v>Yes</v>
          </cell>
        </row>
        <row r="496">
          <cell r="B496" t="str">
            <v>D2_YK_s_180</v>
          </cell>
          <cell r="C496" t="str">
            <v>West</v>
          </cell>
          <cell r="D496" t="str">
            <v>DSM, Class 2, WA</v>
          </cell>
          <cell r="E496" t="str">
            <v>DSM, Class 2</v>
          </cell>
          <cell r="F496" t="str">
            <v>WA</v>
          </cell>
          <cell r="G496" t="str">
            <v>Yes</v>
          </cell>
        </row>
        <row r="497">
          <cell r="B497" t="str">
            <v>D2_YK_t_190</v>
          </cell>
          <cell r="C497" t="str">
            <v>West</v>
          </cell>
          <cell r="D497" t="str">
            <v>DSM, Class 2, WA</v>
          </cell>
          <cell r="E497" t="str">
            <v>DSM, Class 2</v>
          </cell>
          <cell r="F497" t="str">
            <v>WA</v>
          </cell>
          <cell r="G497" t="str">
            <v>Yes</v>
          </cell>
        </row>
        <row r="498">
          <cell r="B498" t="str">
            <v>D2_YK_u_200</v>
          </cell>
          <cell r="C498" t="str">
            <v>West</v>
          </cell>
          <cell r="D498" t="str">
            <v>DSM, Class 2, WA</v>
          </cell>
          <cell r="E498" t="str">
            <v>DSM, Class 2</v>
          </cell>
          <cell r="F498" t="str">
            <v>WA</v>
          </cell>
          <cell r="G498" t="str">
            <v>Yes</v>
          </cell>
        </row>
        <row r="499">
          <cell r="B499" t="str">
            <v>D2_YK_v_250</v>
          </cell>
          <cell r="C499" t="str">
            <v>West</v>
          </cell>
          <cell r="D499" t="str">
            <v>DSM, Class 2, WA</v>
          </cell>
          <cell r="E499" t="str">
            <v>DSM, Class 2</v>
          </cell>
          <cell r="F499" t="str">
            <v>WA</v>
          </cell>
          <cell r="G499" t="str">
            <v>Yes</v>
          </cell>
        </row>
        <row r="500">
          <cell r="B500" t="str">
            <v>D2_YK_w_300</v>
          </cell>
          <cell r="C500" t="str">
            <v>West</v>
          </cell>
          <cell r="D500" t="str">
            <v>DSM, Class 2, WA</v>
          </cell>
          <cell r="E500" t="str">
            <v>DSM, Class 2</v>
          </cell>
          <cell r="F500" t="str">
            <v>WA</v>
          </cell>
          <cell r="G500" t="str">
            <v>Yes</v>
          </cell>
        </row>
        <row r="501">
          <cell r="B501" t="str">
            <v>D2_YK_x_400</v>
          </cell>
          <cell r="C501" t="str">
            <v>West</v>
          </cell>
          <cell r="D501" t="str">
            <v>DSM, Class 2, WA</v>
          </cell>
          <cell r="E501" t="str">
            <v>DSM, Class 2</v>
          </cell>
          <cell r="F501" t="str">
            <v>WA</v>
          </cell>
          <cell r="G501" t="str">
            <v>Yes</v>
          </cell>
        </row>
        <row r="502">
          <cell r="B502" t="str">
            <v>D2_YK_y_500</v>
          </cell>
          <cell r="C502" t="str">
            <v>West</v>
          </cell>
          <cell r="D502" t="str">
            <v>DSM, Class 2, WA</v>
          </cell>
          <cell r="E502" t="str">
            <v>DSM, Class 2</v>
          </cell>
          <cell r="F502" t="str">
            <v>WA</v>
          </cell>
          <cell r="G502" t="str">
            <v>Yes</v>
          </cell>
        </row>
        <row r="503">
          <cell r="B503" t="str">
            <v>D2_YK_z_750</v>
          </cell>
          <cell r="C503" t="str">
            <v>West</v>
          </cell>
          <cell r="D503" t="str">
            <v>DSM, Class 2, WA</v>
          </cell>
          <cell r="E503" t="str">
            <v>DSM, Class 2</v>
          </cell>
          <cell r="F503" t="str">
            <v>WA</v>
          </cell>
          <cell r="G503" t="str">
            <v>Yes</v>
          </cell>
        </row>
        <row r="504">
          <cell r="B504" t="str">
            <v>D2_YK_z_9999</v>
          </cell>
          <cell r="C504" t="str">
            <v>West</v>
          </cell>
          <cell r="D504" t="str">
            <v>DSM, Class 2, WA</v>
          </cell>
          <cell r="E504" t="str">
            <v>DSM, Class 2</v>
          </cell>
          <cell r="F504" t="str">
            <v>WA</v>
          </cell>
          <cell r="G504" t="str">
            <v>Yes</v>
          </cell>
        </row>
        <row r="505">
          <cell r="B505" t="str">
            <v>D2_CA_aa_2015</v>
          </cell>
          <cell r="C505" t="str">
            <v>West</v>
          </cell>
          <cell r="D505" t="str">
            <v>DSM, Class 2, CA</v>
          </cell>
          <cell r="E505" t="str">
            <v>DSM, Class 2</v>
          </cell>
          <cell r="F505" t="str">
            <v>CA</v>
          </cell>
          <cell r="G505" t="str">
            <v>Yes</v>
          </cell>
        </row>
        <row r="506">
          <cell r="B506" t="str">
            <v>D2_OR_aa_2015</v>
          </cell>
          <cell r="C506" t="str">
            <v>West</v>
          </cell>
          <cell r="D506" t="str">
            <v>DSM, Class 2, OR</v>
          </cell>
          <cell r="E506" t="str">
            <v>DSM, Class 2</v>
          </cell>
          <cell r="F506" t="str">
            <v>OR</v>
          </cell>
          <cell r="G506" t="str">
            <v>Yes</v>
          </cell>
        </row>
        <row r="507">
          <cell r="B507" t="str">
            <v>D2_WW_aa_2015</v>
          </cell>
          <cell r="C507" t="str">
            <v>West</v>
          </cell>
          <cell r="D507" t="str">
            <v>DSM, Class 2, WA</v>
          </cell>
          <cell r="E507" t="str">
            <v>DSM, Class 2</v>
          </cell>
          <cell r="F507" t="str">
            <v>WA</v>
          </cell>
          <cell r="G507" t="str">
            <v>Yes</v>
          </cell>
        </row>
        <row r="508">
          <cell r="B508" t="str">
            <v>D2_YK_aa_2015</v>
          </cell>
          <cell r="C508" t="str">
            <v>West</v>
          </cell>
          <cell r="D508" t="str">
            <v>DSM, Class 2, WA</v>
          </cell>
          <cell r="E508" t="str">
            <v>DSM, Class 2</v>
          </cell>
          <cell r="F508" t="str">
            <v>WA</v>
          </cell>
          <cell r="G508" t="str">
            <v>Yes</v>
          </cell>
        </row>
        <row r="509">
          <cell r="B509" t="str">
            <v>D2_UT_aa_2015</v>
          </cell>
          <cell r="C509" t="str">
            <v>East</v>
          </cell>
          <cell r="D509" t="str">
            <v>DSM, Class 2, UT</v>
          </cell>
          <cell r="E509" t="str">
            <v>DSM, Class 2</v>
          </cell>
          <cell r="F509" t="str">
            <v>UT</v>
          </cell>
          <cell r="G509" t="str">
            <v>Yes</v>
          </cell>
        </row>
        <row r="510">
          <cell r="B510" t="str">
            <v>D2_ID_aa_2015</v>
          </cell>
          <cell r="C510" t="str">
            <v>East</v>
          </cell>
          <cell r="D510" t="str">
            <v>DSM, Class 2, ID</v>
          </cell>
          <cell r="E510" t="str">
            <v>DSM, Class 2</v>
          </cell>
          <cell r="F510" t="str">
            <v>ID</v>
          </cell>
          <cell r="G510" t="str">
            <v>Yes</v>
          </cell>
        </row>
        <row r="511">
          <cell r="B511" t="str">
            <v>D2_WY_aa_2015</v>
          </cell>
          <cell r="C511" t="str">
            <v>East</v>
          </cell>
          <cell r="D511" t="str">
            <v>DSM, Class 2, WY</v>
          </cell>
          <cell r="E511" t="str">
            <v>DSM, Class 2</v>
          </cell>
          <cell r="F511" t="str">
            <v>WY</v>
          </cell>
          <cell r="G511" t="str">
            <v>Yes</v>
          </cell>
        </row>
        <row r="512">
          <cell r="B512" t="str">
            <v>D1CA_CUR_1</v>
          </cell>
          <cell r="C512" t="str">
            <v>West</v>
          </cell>
          <cell r="D512" t="str">
            <v>DSM, Class 1, CA-Curtail</v>
          </cell>
          <cell r="E512" t="str">
            <v>DSM, Class 1</v>
          </cell>
          <cell r="F512" t="str">
            <v>CA</v>
          </cell>
          <cell r="G512" t="e">
            <v>#N/A</v>
          </cell>
        </row>
        <row r="513">
          <cell r="B513" t="str">
            <v>D1CA_CUR_2</v>
          </cell>
          <cell r="C513" t="str">
            <v>West</v>
          </cell>
          <cell r="D513" t="str">
            <v>DSM, Class 1, CA-Curtail</v>
          </cell>
          <cell r="E513" t="str">
            <v>DSM, Class 1</v>
          </cell>
          <cell r="F513" t="str">
            <v>CA</v>
          </cell>
          <cell r="G513" t="e">
            <v>#N/A</v>
          </cell>
        </row>
        <row r="514">
          <cell r="B514" t="str">
            <v>D1CA_CUR_3</v>
          </cell>
          <cell r="C514" t="str">
            <v>West</v>
          </cell>
          <cell r="D514" t="str">
            <v>DSM, Class 1, CA-Curtail</v>
          </cell>
          <cell r="E514" t="str">
            <v>DSM, Class 1</v>
          </cell>
          <cell r="F514" t="str">
            <v>CA</v>
          </cell>
          <cell r="G514" t="e">
            <v>#N/A</v>
          </cell>
        </row>
        <row r="515">
          <cell r="B515" t="str">
            <v>D1CA_DLC_1</v>
          </cell>
          <cell r="C515" t="str">
            <v>West</v>
          </cell>
          <cell r="D515" t="str">
            <v>DSM, Class 1, CA-DLC-RES</v>
          </cell>
          <cell r="E515" t="str">
            <v>DSM, Class 1</v>
          </cell>
          <cell r="F515" t="str">
            <v>CA</v>
          </cell>
          <cell r="G515" t="e">
            <v>#N/A</v>
          </cell>
        </row>
        <row r="516">
          <cell r="B516" t="str">
            <v>D1CA_DLC_2</v>
          </cell>
          <cell r="C516" t="str">
            <v>West</v>
          </cell>
          <cell r="D516" t="str">
            <v>DSM, Class 1, CA-DLC-RES</v>
          </cell>
          <cell r="E516" t="str">
            <v>DSM, Class 1</v>
          </cell>
          <cell r="F516" t="str">
            <v>CA</v>
          </cell>
          <cell r="G516" t="e">
            <v>#N/A</v>
          </cell>
        </row>
        <row r="517">
          <cell r="B517" t="str">
            <v>D1CA_DLC_3</v>
          </cell>
          <cell r="C517" t="str">
            <v>West</v>
          </cell>
          <cell r="D517" t="str">
            <v>DSM, Class 1, CA-DLC-RES</v>
          </cell>
          <cell r="E517" t="str">
            <v>DSM, Class 1</v>
          </cell>
          <cell r="F517" t="str">
            <v>CA</v>
          </cell>
          <cell r="G517" t="e">
            <v>#N/A</v>
          </cell>
        </row>
        <row r="518">
          <cell r="B518" t="str">
            <v>D1CA_IRR_1</v>
          </cell>
          <cell r="C518" t="str">
            <v>West</v>
          </cell>
          <cell r="D518" t="str">
            <v>DSM, Class 1, CA-Irrigate</v>
          </cell>
          <cell r="E518" t="str">
            <v>DSM, Class 1</v>
          </cell>
          <cell r="F518" t="str">
            <v>CA</v>
          </cell>
          <cell r="G518" t="e">
            <v>#N/A</v>
          </cell>
        </row>
        <row r="519">
          <cell r="B519" t="str">
            <v>D1CA_IRR_2</v>
          </cell>
          <cell r="C519" t="str">
            <v>West</v>
          </cell>
          <cell r="D519" t="str">
            <v>DSM, Class 1, CA-Irrigate</v>
          </cell>
          <cell r="E519" t="str">
            <v>DSM, Class 1</v>
          </cell>
          <cell r="F519" t="str">
            <v>CA</v>
          </cell>
          <cell r="G519" t="e">
            <v>#N/A</v>
          </cell>
        </row>
        <row r="520">
          <cell r="B520" t="str">
            <v>D1ID_CUR_1</v>
          </cell>
          <cell r="C520" t="str">
            <v>East</v>
          </cell>
          <cell r="D520" t="str">
            <v>DSM, Class 1, ID-Curtail</v>
          </cell>
          <cell r="E520" t="str">
            <v>DSM, Class 1</v>
          </cell>
          <cell r="F520" t="str">
            <v>ID</v>
          </cell>
          <cell r="G520" t="e">
            <v>#N/A</v>
          </cell>
        </row>
        <row r="521">
          <cell r="B521" t="str">
            <v>D1ID_CUR_2</v>
          </cell>
          <cell r="C521" t="str">
            <v>East</v>
          </cell>
          <cell r="D521" t="str">
            <v>DSM, Class 1, ID-Curtail</v>
          </cell>
          <cell r="E521" t="str">
            <v>DSM, Class 1</v>
          </cell>
          <cell r="F521" t="str">
            <v>ID</v>
          </cell>
          <cell r="G521" t="e">
            <v>#N/A</v>
          </cell>
        </row>
        <row r="522">
          <cell r="B522" t="str">
            <v>D1ID_CUR_3</v>
          </cell>
          <cell r="C522" t="str">
            <v>East</v>
          </cell>
          <cell r="D522" t="str">
            <v>DSM, Class 1, ID-Curtail</v>
          </cell>
          <cell r="E522" t="str">
            <v>DSM, Class 1</v>
          </cell>
          <cell r="F522" t="str">
            <v>ID</v>
          </cell>
          <cell r="G522" t="e">
            <v>#N/A</v>
          </cell>
        </row>
        <row r="523">
          <cell r="B523" t="str">
            <v>D1ID_DLC_1</v>
          </cell>
          <cell r="C523" t="str">
            <v>East</v>
          </cell>
          <cell r="D523" t="str">
            <v>DSM, Class 1, ID-DLC-RES</v>
          </cell>
          <cell r="E523" t="str">
            <v>DSM, Class 1</v>
          </cell>
          <cell r="F523" t="str">
            <v>ID</v>
          </cell>
          <cell r="G523" t="e">
            <v>#N/A</v>
          </cell>
        </row>
        <row r="524">
          <cell r="B524" t="str">
            <v>D1ID_DLC_2</v>
          </cell>
          <cell r="C524" t="str">
            <v>East</v>
          </cell>
          <cell r="D524" t="str">
            <v>DSM, Class 1, ID-DLC-RES</v>
          </cell>
          <cell r="E524" t="str">
            <v>DSM, Class 1</v>
          </cell>
          <cell r="F524" t="str">
            <v>ID</v>
          </cell>
          <cell r="G524" t="e">
            <v>#N/A</v>
          </cell>
        </row>
        <row r="525">
          <cell r="B525" t="str">
            <v>D1ID_DLC_3</v>
          </cell>
          <cell r="C525" t="str">
            <v>East</v>
          </cell>
          <cell r="D525" t="str">
            <v>DSM, Class 1, ID-DLC-RES</v>
          </cell>
          <cell r="E525" t="str">
            <v>DSM, Class 1</v>
          </cell>
          <cell r="F525" t="str">
            <v>ID</v>
          </cell>
          <cell r="G525" t="e">
            <v>#N/A</v>
          </cell>
        </row>
        <row r="526">
          <cell r="B526" t="str">
            <v>D1ID_IRR_1</v>
          </cell>
          <cell r="C526" t="str">
            <v>East</v>
          </cell>
          <cell r="D526" t="str">
            <v>DSM, Class 1, ID-Irrigate</v>
          </cell>
          <cell r="E526" t="str">
            <v>DSM, Class 1</v>
          </cell>
          <cell r="F526" t="str">
            <v>ID</v>
          </cell>
          <cell r="G526" t="e">
            <v>#N/A</v>
          </cell>
        </row>
        <row r="527">
          <cell r="B527" t="str">
            <v>D1ID_IRR_2</v>
          </cell>
          <cell r="C527" t="str">
            <v>East</v>
          </cell>
          <cell r="D527" t="str">
            <v>DSM, Class 1, ID-Irrigate</v>
          </cell>
          <cell r="E527" t="str">
            <v>DSM, Class 1</v>
          </cell>
          <cell r="F527" t="str">
            <v>ID</v>
          </cell>
          <cell r="G527" t="e">
            <v>#N/A</v>
          </cell>
        </row>
        <row r="528">
          <cell r="B528" t="str">
            <v>D1ID_IRR_3</v>
          </cell>
          <cell r="C528" t="str">
            <v>East</v>
          </cell>
          <cell r="D528" t="str">
            <v>DSM, Class 1, ID-Irrigate</v>
          </cell>
          <cell r="E528" t="str">
            <v>DSM, Class 1</v>
          </cell>
          <cell r="F528" t="str">
            <v>ID</v>
          </cell>
          <cell r="G528" t="str">
            <v>Non_Reporting</v>
          </cell>
        </row>
        <row r="529">
          <cell r="B529" t="str">
            <v>D1ID_IRR_4</v>
          </cell>
          <cell r="C529" t="str">
            <v>East</v>
          </cell>
          <cell r="D529" t="str">
            <v>DSM, Class 1, ID-Irrigate</v>
          </cell>
          <cell r="E529" t="str">
            <v>DSM, Class 1</v>
          </cell>
          <cell r="F529" t="str">
            <v>ID</v>
          </cell>
          <cell r="G529" t="str">
            <v>Non_Reporting</v>
          </cell>
        </row>
        <row r="530">
          <cell r="B530" t="str">
            <v>D1ID_IRR_5</v>
          </cell>
          <cell r="C530" t="str">
            <v>East</v>
          </cell>
          <cell r="D530" t="str">
            <v>DSM, Class 1, ID-Irrigate</v>
          </cell>
          <cell r="E530" t="str">
            <v>DSM, Class 1</v>
          </cell>
          <cell r="F530" t="str">
            <v>ID</v>
          </cell>
          <cell r="G530" t="str">
            <v>Non_Reporting</v>
          </cell>
        </row>
        <row r="531">
          <cell r="B531" t="str">
            <v>D1ID_IRR_6</v>
          </cell>
          <cell r="C531" t="str">
            <v>East</v>
          </cell>
          <cell r="D531" t="str">
            <v>DSM, Class 1, ID-Irrigate</v>
          </cell>
          <cell r="E531" t="str">
            <v>DSM, Class 1</v>
          </cell>
          <cell r="F531" t="str">
            <v>ID</v>
          </cell>
          <cell r="G531" t="str">
            <v>Non_Reporting</v>
          </cell>
        </row>
        <row r="532">
          <cell r="B532" t="str">
            <v>D1ID_IRR_7</v>
          </cell>
          <cell r="C532" t="str">
            <v>East</v>
          </cell>
          <cell r="D532" t="str">
            <v>DSM, Class 1, ID-Irrigate</v>
          </cell>
          <cell r="E532" t="str">
            <v>DSM, Class 1</v>
          </cell>
          <cell r="F532" t="str">
            <v>ID</v>
          </cell>
          <cell r="G532" t="str">
            <v>Non_Reporting</v>
          </cell>
        </row>
        <row r="533">
          <cell r="B533" t="str">
            <v>D1OR_CUR_1</v>
          </cell>
          <cell r="C533" t="str">
            <v>West</v>
          </cell>
          <cell r="D533" t="str">
            <v>DSM, Class 1, OR-Curtail</v>
          </cell>
          <cell r="E533" t="str">
            <v>DSM, Class 1</v>
          </cell>
          <cell r="F533" t="str">
            <v>OR</v>
          </cell>
          <cell r="G533" t="str">
            <v>Non_Reporting</v>
          </cell>
        </row>
        <row r="534">
          <cell r="B534" t="str">
            <v>D1OR_CUR_2</v>
          </cell>
          <cell r="C534" t="str">
            <v>West</v>
          </cell>
          <cell r="D534" t="str">
            <v>DSM, Class 1, OR-Curtail</v>
          </cell>
          <cell r="E534" t="str">
            <v>DSM, Class 1</v>
          </cell>
          <cell r="F534" t="str">
            <v>OR</v>
          </cell>
          <cell r="G534" t="str">
            <v>Non_Reporting</v>
          </cell>
        </row>
        <row r="535">
          <cell r="B535" t="str">
            <v>D1OR_CUR_3</v>
          </cell>
          <cell r="C535" t="str">
            <v>West</v>
          </cell>
          <cell r="D535" t="str">
            <v>DSM, Class 1, OR-Curtail</v>
          </cell>
          <cell r="E535" t="str">
            <v>DSM, Class 1</v>
          </cell>
          <cell r="F535" t="str">
            <v>OR</v>
          </cell>
          <cell r="G535" t="str">
            <v>Non_Reporting</v>
          </cell>
        </row>
        <row r="536">
          <cell r="B536" t="str">
            <v>D1OR_CUR_4</v>
          </cell>
          <cell r="C536" t="str">
            <v>West</v>
          </cell>
          <cell r="D536" t="str">
            <v>DSM, Class 1, OR-Curtail</v>
          </cell>
          <cell r="E536" t="str">
            <v>DSM, Class 1</v>
          </cell>
          <cell r="F536" t="str">
            <v>OR</v>
          </cell>
          <cell r="G536" t="str">
            <v>Non_Reporting</v>
          </cell>
        </row>
        <row r="537">
          <cell r="B537" t="str">
            <v>D1OR_DLC_1</v>
          </cell>
          <cell r="C537" t="str">
            <v>West</v>
          </cell>
          <cell r="D537" t="str">
            <v>DSM, Class 1, OR-DLC-RES</v>
          </cell>
          <cell r="E537" t="str">
            <v>DSM, Class 1</v>
          </cell>
          <cell r="F537" t="str">
            <v>OR</v>
          </cell>
          <cell r="G537" t="str">
            <v>Non_Reporting</v>
          </cell>
        </row>
        <row r="538">
          <cell r="B538" t="str">
            <v>D1OR_DLC_2</v>
          </cell>
          <cell r="C538" t="str">
            <v>West</v>
          </cell>
          <cell r="D538" t="str">
            <v>DSM, Class 1, OR-DLC-RES</v>
          </cell>
          <cell r="E538" t="str">
            <v>DSM, Class 1</v>
          </cell>
          <cell r="F538" t="str">
            <v>OR</v>
          </cell>
          <cell r="G538" t="str">
            <v>Non_Reporting</v>
          </cell>
        </row>
        <row r="539">
          <cell r="B539" t="str">
            <v>D1OR_DLC_3</v>
          </cell>
          <cell r="C539" t="str">
            <v>West</v>
          </cell>
          <cell r="D539" t="str">
            <v>DSM, Class 1, OR-DLC-RES</v>
          </cell>
          <cell r="E539" t="str">
            <v>DSM, Class 1</v>
          </cell>
          <cell r="F539" t="str">
            <v>OR</v>
          </cell>
          <cell r="G539" t="str">
            <v>Non_Reporting</v>
          </cell>
        </row>
        <row r="540">
          <cell r="B540" t="str">
            <v>D1OR_DLC_4</v>
          </cell>
          <cell r="C540" t="str">
            <v>West</v>
          </cell>
          <cell r="D540" t="str">
            <v>DSM, Class 1, OR-DLC-RES</v>
          </cell>
          <cell r="E540" t="str">
            <v>DSM, Class 1</v>
          </cell>
          <cell r="F540" t="str">
            <v>OR</v>
          </cell>
          <cell r="G540" t="str">
            <v>Non_Reporting</v>
          </cell>
        </row>
        <row r="541">
          <cell r="B541" t="str">
            <v>D1OR_DLC_5</v>
          </cell>
          <cell r="C541" t="str">
            <v>West</v>
          </cell>
          <cell r="D541" t="str">
            <v>DSM, Class 1, OR-DLC-RES</v>
          </cell>
          <cell r="E541" t="str">
            <v>DSM, Class 1</v>
          </cell>
          <cell r="F541" t="str">
            <v>OR</v>
          </cell>
          <cell r="G541" t="str">
            <v>Non_Reporting</v>
          </cell>
        </row>
        <row r="542">
          <cell r="B542" t="str">
            <v>D1OR_DLC_6</v>
          </cell>
          <cell r="C542" t="str">
            <v>West</v>
          </cell>
          <cell r="D542" t="str">
            <v>DSM, Class 1, OR-DLC-RES</v>
          </cell>
          <cell r="E542" t="str">
            <v>DSM, Class 1</v>
          </cell>
          <cell r="F542" t="str">
            <v>OR</v>
          </cell>
          <cell r="G542" t="str">
            <v>Non_Reporting</v>
          </cell>
        </row>
        <row r="543">
          <cell r="B543" t="str">
            <v>D1OR_IRR_1</v>
          </cell>
          <cell r="C543" t="str">
            <v>West</v>
          </cell>
          <cell r="D543" t="str">
            <v>DSM, Class 1, OR-Irrigate</v>
          </cell>
          <cell r="E543" t="str">
            <v>DSM, Class 1</v>
          </cell>
          <cell r="F543" t="str">
            <v>OR</v>
          </cell>
          <cell r="G543" t="str">
            <v>Non_Reporting</v>
          </cell>
        </row>
        <row r="544">
          <cell r="B544" t="str">
            <v>D1OR_IRR_2</v>
          </cell>
          <cell r="C544" t="str">
            <v>West</v>
          </cell>
          <cell r="D544" t="str">
            <v>DSM, Class 1, OR-Irrigate</v>
          </cell>
          <cell r="E544" t="str">
            <v>DSM, Class 1</v>
          </cell>
          <cell r="F544" t="str">
            <v>OR</v>
          </cell>
          <cell r="G544" t="str">
            <v>Non_Reporting</v>
          </cell>
        </row>
        <row r="545">
          <cell r="B545" t="str">
            <v>D1OR_IRR_3</v>
          </cell>
          <cell r="C545" t="str">
            <v>West</v>
          </cell>
          <cell r="D545" t="str">
            <v>DSM, Class 1, OR-Irrigate</v>
          </cell>
          <cell r="E545" t="str">
            <v>DSM, Class 1</v>
          </cell>
          <cell r="F545" t="str">
            <v>OR</v>
          </cell>
          <cell r="G545" t="str">
            <v>Non_Reporting</v>
          </cell>
        </row>
        <row r="546">
          <cell r="B546" t="str">
            <v>D1UT_CUR_1</v>
          </cell>
          <cell r="C546" t="str">
            <v>East</v>
          </cell>
          <cell r="D546" t="str">
            <v>DSM, Class 1, UT-Curtail</v>
          </cell>
          <cell r="E546" t="str">
            <v>DSM, Class 1</v>
          </cell>
          <cell r="F546" t="str">
            <v>UT</v>
          </cell>
          <cell r="G546" t="str">
            <v>Non_Reporting</v>
          </cell>
        </row>
        <row r="547">
          <cell r="B547" t="str">
            <v>D1UT_CUR_2</v>
          </cell>
          <cell r="C547" t="str">
            <v>East</v>
          </cell>
          <cell r="D547" t="str">
            <v>DSM, Class 1, UT-Curtail</v>
          </cell>
          <cell r="E547" t="str">
            <v>DSM, Class 1</v>
          </cell>
          <cell r="F547" t="str">
            <v>UT</v>
          </cell>
          <cell r="G547" t="str">
            <v>Non_Reporting</v>
          </cell>
        </row>
        <row r="548">
          <cell r="B548" t="str">
            <v>D1UT_CUR_3</v>
          </cell>
          <cell r="C548" t="str">
            <v>East</v>
          </cell>
          <cell r="D548" t="str">
            <v>DSM, Class 1, UT-Curtail</v>
          </cell>
          <cell r="E548" t="str">
            <v>DSM, Class 1</v>
          </cell>
          <cell r="F548" t="str">
            <v>UT</v>
          </cell>
          <cell r="G548" t="str">
            <v>Non_Reporting</v>
          </cell>
        </row>
        <row r="549">
          <cell r="B549" t="str">
            <v>D1UT_CUR_4</v>
          </cell>
          <cell r="C549" t="str">
            <v>East</v>
          </cell>
          <cell r="D549" t="str">
            <v>DSM, Class 1, UT-Curtail</v>
          </cell>
          <cell r="E549" t="str">
            <v>DSM, Class 1</v>
          </cell>
          <cell r="F549" t="str">
            <v>UT</v>
          </cell>
          <cell r="G549" t="str">
            <v>Non_Reporting</v>
          </cell>
        </row>
        <row r="550">
          <cell r="B550" t="str">
            <v>D1UT_CUR_5</v>
          </cell>
          <cell r="C550" t="str">
            <v>East</v>
          </cell>
          <cell r="D550" t="str">
            <v>DSM, Class 1, UT-Curtail</v>
          </cell>
          <cell r="E550" t="str">
            <v>DSM, Class 1</v>
          </cell>
          <cell r="F550" t="str">
            <v>UT</v>
          </cell>
          <cell r="G550" t="str">
            <v>Non_Reporting</v>
          </cell>
        </row>
        <row r="551">
          <cell r="B551" t="str">
            <v>D1UT_CUR_6</v>
          </cell>
          <cell r="C551" t="str">
            <v>East</v>
          </cell>
          <cell r="D551" t="str">
            <v>DSM, Class 1, UT-Curtail</v>
          </cell>
          <cell r="E551" t="str">
            <v>DSM, Class 1</v>
          </cell>
          <cell r="F551" t="str">
            <v>UT</v>
          </cell>
          <cell r="G551" t="str">
            <v>Non_Reporting</v>
          </cell>
        </row>
        <row r="552">
          <cell r="B552" t="str">
            <v>D1UT_CUR_7</v>
          </cell>
          <cell r="C552" t="str">
            <v>East</v>
          </cell>
          <cell r="D552" t="str">
            <v>DSM, Class 1, UT-Curtail</v>
          </cell>
          <cell r="E552" t="str">
            <v>DSM, Class 1</v>
          </cell>
          <cell r="F552" t="str">
            <v>UT</v>
          </cell>
          <cell r="G552" t="str">
            <v>Non_Reporting</v>
          </cell>
        </row>
        <row r="553">
          <cell r="B553" t="str">
            <v>D1UT_CUR_8</v>
          </cell>
          <cell r="C553" t="str">
            <v>East</v>
          </cell>
          <cell r="D553" t="str">
            <v>DSM, Class 1, UT-Curtail</v>
          </cell>
          <cell r="E553" t="str">
            <v>DSM, Class 1</v>
          </cell>
          <cell r="F553" t="str">
            <v>UT</v>
          </cell>
          <cell r="G553" t="str">
            <v>Non_Reporting</v>
          </cell>
        </row>
        <row r="554">
          <cell r="B554" t="str">
            <v>D1UT_CUR_9</v>
          </cell>
          <cell r="C554" t="str">
            <v>East</v>
          </cell>
          <cell r="D554" t="str">
            <v>DSM, Class 1, UT-Curtail</v>
          </cell>
          <cell r="E554" t="str">
            <v>DSM, Class 1</v>
          </cell>
          <cell r="F554" t="str">
            <v>UT</v>
          </cell>
          <cell r="G554" t="str">
            <v>Non_Reporting</v>
          </cell>
        </row>
        <row r="555">
          <cell r="B555" t="str">
            <v>D1UT_DLC_1</v>
          </cell>
          <cell r="C555" t="str">
            <v>East</v>
          </cell>
          <cell r="D555" t="str">
            <v>DSM, Class 1, UT-DLC-RES</v>
          </cell>
          <cell r="E555" t="str">
            <v>DSM, Class 1</v>
          </cell>
          <cell r="F555" t="str">
            <v>UT</v>
          </cell>
          <cell r="G555" t="str">
            <v>Non_Reporting</v>
          </cell>
        </row>
        <row r="556">
          <cell r="B556" t="str">
            <v>D1UT_DLC_10</v>
          </cell>
          <cell r="C556" t="str">
            <v>East</v>
          </cell>
          <cell r="D556" t="str">
            <v>DSM, Class 1, UT-DLC-RES</v>
          </cell>
          <cell r="E556" t="str">
            <v>DSM, Class 1</v>
          </cell>
          <cell r="F556" t="str">
            <v>UT</v>
          </cell>
          <cell r="G556" t="str">
            <v>Non_Reporting</v>
          </cell>
        </row>
        <row r="557">
          <cell r="B557" t="str">
            <v>D1UT_DLC_11</v>
          </cell>
          <cell r="C557" t="str">
            <v>East</v>
          </cell>
          <cell r="D557" t="str">
            <v>DSM, Class 1, UT-DLC-RES</v>
          </cell>
          <cell r="E557" t="str">
            <v>DSM, Class 1</v>
          </cell>
          <cell r="F557" t="str">
            <v>UT</v>
          </cell>
          <cell r="G557" t="str">
            <v>Non_Reporting</v>
          </cell>
        </row>
        <row r="558">
          <cell r="B558" t="str">
            <v>D1UT_DLC_12</v>
          </cell>
          <cell r="C558" t="str">
            <v>East</v>
          </cell>
          <cell r="D558" t="str">
            <v>DSM, Class 1, UT-DLC-RES</v>
          </cell>
          <cell r="E558" t="str">
            <v>DSM, Class 1</v>
          </cell>
          <cell r="F558" t="str">
            <v>UT</v>
          </cell>
          <cell r="G558" t="str">
            <v>Non_Reporting</v>
          </cell>
        </row>
        <row r="559">
          <cell r="B559" t="str">
            <v>D1UT_DLC_2</v>
          </cell>
          <cell r="C559" t="str">
            <v>East</v>
          </cell>
          <cell r="D559" t="str">
            <v>DSM, Class 1, UT-DLC-RES</v>
          </cell>
          <cell r="E559" t="str">
            <v>DSM, Class 1</v>
          </cell>
          <cell r="F559" t="str">
            <v>UT</v>
          </cell>
          <cell r="G559" t="str">
            <v>Non_Reporting</v>
          </cell>
        </row>
        <row r="560">
          <cell r="B560" t="str">
            <v>D1UT_DLC_3</v>
          </cell>
          <cell r="C560" t="str">
            <v>East</v>
          </cell>
          <cell r="D560" t="str">
            <v>DSM, Class 1, UT-DLC-RES</v>
          </cell>
          <cell r="E560" t="str">
            <v>DSM, Class 1</v>
          </cell>
          <cell r="F560" t="str">
            <v>UT</v>
          </cell>
          <cell r="G560" t="str">
            <v>Non_Reporting</v>
          </cell>
        </row>
        <row r="561">
          <cell r="B561" t="str">
            <v>D1UT_DLC_4</v>
          </cell>
          <cell r="C561" t="str">
            <v>East</v>
          </cell>
          <cell r="D561" t="str">
            <v>DSM, Class 1, UT-DLC-RES</v>
          </cell>
          <cell r="E561" t="str">
            <v>DSM, Class 1</v>
          </cell>
          <cell r="F561" t="str">
            <v>UT</v>
          </cell>
          <cell r="G561" t="str">
            <v>Non_Reporting</v>
          </cell>
        </row>
        <row r="562">
          <cell r="B562" t="str">
            <v>D1UT_DLC_5</v>
          </cell>
          <cell r="C562" t="str">
            <v>East</v>
          </cell>
          <cell r="D562" t="str">
            <v>DSM, Class 1, UT-DLC-RES</v>
          </cell>
          <cell r="E562" t="str">
            <v>DSM, Class 1</v>
          </cell>
          <cell r="F562" t="str">
            <v>UT</v>
          </cell>
          <cell r="G562" t="str">
            <v>Non_Reporting</v>
          </cell>
        </row>
        <row r="563">
          <cell r="B563" t="str">
            <v>D1UT_DLC_6</v>
          </cell>
          <cell r="C563" t="str">
            <v>East</v>
          </cell>
          <cell r="D563" t="str">
            <v>DSM, Class 1, UT-DLC-RES</v>
          </cell>
          <cell r="E563" t="str">
            <v>DSM, Class 1</v>
          </cell>
          <cell r="F563" t="str">
            <v>UT</v>
          </cell>
          <cell r="G563" t="str">
            <v>Non_Reporting</v>
          </cell>
        </row>
        <row r="564">
          <cell r="B564" t="str">
            <v>D1UT_DLC_7</v>
          </cell>
          <cell r="C564" t="str">
            <v>East</v>
          </cell>
          <cell r="D564" t="str">
            <v>DSM, Class 1, UT-DLC-RES</v>
          </cell>
          <cell r="E564" t="str">
            <v>DSM, Class 1</v>
          </cell>
          <cell r="F564" t="str">
            <v>UT</v>
          </cell>
          <cell r="G564" t="str">
            <v>Non_Reporting</v>
          </cell>
        </row>
        <row r="565">
          <cell r="B565" t="str">
            <v>D1UT_DLC_8</v>
          </cell>
          <cell r="C565" t="str">
            <v>East</v>
          </cell>
          <cell r="D565" t="str">
            <v>DSM, Class 1, UT-DLC-RES</v>
          </cell>
          <cell r="E565" t="str">
            <v>DSM, Class 1</v>
          </cell>
          <cell r="F565" t="str">
            <v>UT</v>
          </cell>
          <cell r="G565" t="str">
            <v>Non_Reporting</v>
          </cell>
        </row>
        <row r="566">
          <cell r="B566" t="str">
            <v>D1UT_DLC_9</v>
          </cell>
          <cell r="C566" t="str">
            <v>East</v>
          </cell>
          <cell r="D566" t="str">
            <v>DSM, Class 1, UT-DLC-RES</v>
          </cell>
          <cell r="E566" t="str">
            <v>DSM, Class 1</v>
          </cell>
          <cell r="F566" t="str">
            <v>UT</v>
          </cell>
          <cell r="G566" t="str">
            <v>Non_Reporting</v>
          </cell>
        </row>
        <row r="567">
          <cell r="B567" t="str">
            <v>D1UT_IRR_1</v>
          </cell>
          <cell r="C567" t="str">
            <v>East</v>
          </cell>
          <cell r="D567" t="str">
            <v>DSM, Class 1, UT-Irrigate</v>
          </cell>
          <cell r="E567" t="str">
            <v>DSM, Class 1</v>
          </cell>
          <cell r="F567" t="str">
            <v>UT</v>
          </cell>
          <cell r="G567" t="str">
            <v>Non_Reporting</v>
          </cell>
        </row>
        <row r="568">
          <cell r="B568" t="str">
            <v>D1UT_IRR_2</v>
          </cell>
          <cell r="C568" t="str">
            <v>East</v>
          </cell>
          <cell r="D568" t="str">
            <v>DSM, Class 1, UT-Irrigate</v>
          </cell>
          <cell r="E568" t="str">
            <v>DSM, Class 1</v>
          </cell>
          <cell r="F568" t="str">
            <v>UT</v>
          </cell>
          <cell r="G568" t="str">
            <v>Non_Reporting</v>
          </cell>
        </row>
        <row r="569">
          <cell r="B569" t="str">
            <v>D1UT_IRR_3</v>
          </cell>
          <cell r="C569" t="str">
            <v>East</v>
          </cell>
          <cell r="D569" t="str">
            <v>DSM, Class 1, UT-Irrigate</v>
          </cell>
          <cell r="E569" t="str">
            <v>DSM, Class 1</v>
          </cell>
          <cell r="F569" t="str">
            <v>UT</v>
          </cell>
          <cell r="G569" t="str">
            <v>Non_Reporting</v>
          </cell>
        </row>
        <row r="570">
          <cell r="B570" t="str">
            <v>D1UT_IRR_4</v>
          </cell>
          <cell r="C570" t="str">
            <v>East</v>
          </cell>
          <cell r="D570" t="str">
            <v>DSM, Class 1, UT-Irrigate</v>
          </cell>
          <cell r="E570" t="str">
            <v>DSM, Class 1</v>
          </cell>
          <cell r="F570" t="str">
            <v>UT</v>
          </cell>
          <cell r="G570" t="str">
            <v>Non_Reporting</v>
          </cell>
        </row>
        <row r="571">
          <cell r="B571" t="str">
            <v>D1UT_IRR_5</v>
          </cell>
          <cell r="C571" t="str">
            <v>East</v>
          </cell>
          <cell r="D571" t="str">
            <v>DSM, Class 1, UT-Irrigate</v>
          </cell>
          <cell r="E571" t="str">
            <v>DSM, Class 1</v>
          </cell>
          <cell r="F571" t="str">
            <v>UT</v>
          </cell>
          <cell r="G571" t="str">
            <v>Non_Reporting</v>
          </cell>
        </row>
        <row r="572">
          <cell r="B572" t="str">
            <v>D1WA_CUR_1</v>
          </cell>
          <cell r="C572" t="str">
            <v>West</v>
          </cell>
          <cell r="D572" t="str">
            <v>DSM, Class 1, WA-Curtail</v>
          </cell>
          <cell r="E572" t="str">
            <v>DSM, Class 1</v>
          </cell>
          <cell r="F572" t="str">
            <v>WA</v>
          </cell>
          <cell r="G572" t="str">
            <v>Non_Reporting</v>
          </cell>
        </row>
        <row r="573">
          <cell r="B573" t="str">
            <v>D1WA_CUR_2</v>
          </cell>
          <cell r="C573" t="str">
            <v>West</v>
          </cell>
          <cell r="D573" t="str">
            <v>DSM, Class 1, WA-Curtail</v>
          </cell>
          <cell r="E573" t="str">
            <v>DSM, Class 1</v>
          </cell>
          <cell r="F573" t="str">
            <v>WA</v>
          </cell>
          <cell r="G573" t="str">
            <v>Non_Reporting</v>
          </cell>
        </row>
        <row r="574">
          <cell r="B574" t="str">
            <v>D1WA_CUR_3</v>
          </cell>
          <cell r="C574" t="str">
            <v>West</v>
          </cell>
          <cell r="D574" t="str">
            <v>DSM, Class 1, WA-Curtail</v>
          </cell>
          <cell r="E574" t="str">
            <v>DSM, Class 1</v>
          </cell>
          <cell r="F574" t="str">
            <v>WA</v>
          </cell>
          <cell r="G574" t="str">
            <v>Non_Reporting</v>
          </cell>
        </row>
        <row r="575">
          <cell r="B575" t="str">
            <v>D1WA_CUR_4</v>
          </cell>
          <cell r="C575" t="str">
            <v>West</v>
          </cell>
          <cell r="D575" t="str">
            <v>DSM, Class 1, WA-Curtail</v>
          </cell>
          <cell r="E575" t="str">
            <v>DSM, Class 1</v>
          </cell>
          <cell r="F575" t="str">
            <v>WA</v>
          </cell>
          <cell r="G575" t="str">
            <v>Non_Reporting</v>
          </cell>
        </row>
        <row r="576">
          <cell r="B576" t="str">
            <v>D1WA_DLC_1</v>
          </cell>
          <cell r="C576" t="str">
            <v>West</v>
          </cell>
          <cell r="D576" t="str">
            <v>DSM, Class 1, WA-DLC-RES</v>
          </cell>
          <cell r="E576" t="str">
            <v>DSM, Class 1</v>
          </cell>
          <cell r="F576" t="str">
            <v>WA</v>
          </cell>
          <cell r="G576" t="str">
            <v>Non_Reporting</v>
          </cell>
        </row>
        <row r="577">
          <cell r="B577" t="str">
            <v>D1WA_DLC_2</v>
          </cell>
          <cell r="C577" t="str">
            <v>West</v>
          </cell>
          <cell r="D577" t="str">
            <v>DSM, Class 1, WA-DLC-RES</v>
          </cell>
          <cell r="E577" t="str">
            <v>DSM, Class 1</v>
          </cell>
          <cell r="F577" t="str">
            <v>WA</v>
          </cell>
          <cell r="G577" t="str">
            <v>Non_Reporting</v>
          </cell>
        </row>
        <row r="578">
          <cell r="B578" t="str">
            <v>D1WA_DLC_3</v>
          </cell>
          <cell r="C578" t="str">
            <v>West</v>
          </cell>
          <cell r="D578" t="str">
            <v>DSM, Class 1, WA-DLC-RES</v>
          </cell>
          <cell r="E578" t="str">
            <v>DSM, Class 1</v>
          </cell>
          <cell r="F578" t="str">
            <v>WA</v>
          </cell>
          <cell r="G578" t="str">
            <v>Non_Reporting</v>
          </cell>
        </row>
        <row r="579">
          <cell r="B579" t="str">
            <v>D1WA_DLC_4</v>
          </cell>
          <cell r="C579" t="str">
            <v>West</v>
          </cell>
          <cell r="D579" t="str">
            <v>DSM, Class 1, WA-DLC-RES</v>
          </cell>
          <cell r="E579" t="str">
            <v>DSM, Class 1</v>
          </cell>
          <cell r="F579" t="str">
            <v>WA</v>
          </cell>
          <cell r="G579" t="str">
            <v>Non_Reporting</v>
          </cell>
        </row>
        <row r="580">
          <cell r="B580" t="str">
            <v>D1WA_IRR_1</v>
          </cell>
          <cell r="C580" t="str">
            <v>West</v>
          </cell>
          <cell r="D580" t="str">
            <v>DSM, Class 1, WA-Irrigate</v>
          </cell>
          <cell r="E580" t="str">
            <v>DSM, Class 1</v>
          </cell>
          <cell r="F580" t="str">
            <v>WA</v>
          </cell>
          <cell r="G580" t="str">
            <v>Non_Reporting</v>
          </cell>
        </row>
        <row r="581">
          <cell r="B581" t="str">
            <v>D1WA_IRR_2</v>
          </cell>
          <cell r="C581" t="str">
            <v>West</v>
          </cell>
          <cell r="D581" t="str">
            <v>DSM, Class 1, WA-Irrigate</v>
          </cell>
          <cell r="E581" t="str">
            <v>DSM, Class 1</v>
          </cell>
          <cell r="F581" t="str">
            <v>WA</v>
          </cell>
          <cell r="G581" t="str">
            <v>Non_Reporting</v>
          </cell>
        </row>
        <row r="582">
          <cell r="B582" t="str">
            <v>D1WY_CUR_1</v>
          </cell>
          <cell r="C582" t="str">
            <v>East</v>
          </cell>
          <cell r="D582" t="str">
            <v>DSM, Class 1, WY-Curtail</v>
          </cell>
          <cell r="E582" t="str">
            <v>DSM, Class 1</v>
          </cell>
          <cell r="F582" t="str">
            <v>WY</v>
          </cell>
          <cell r="G582" t="e">
            <v>#N/A</v>
          </cell>
        </row>
        <row r="583">
          <cell r="B583" t="str">
            <v>D1WY_CUR_2</v>
          </cell>
          <cell r="C583" t="str">
            <v>East</v>
          </cell>
          <cell r="D583" t="str">
            <v>DSM, Class 1, WY-Curtail</v>
          </cell>
          <cell r="E583" t="str">
            <v>DSM, Class 1</v>
          </cell>
          <cell r="F583" t="str">
            <v>WY</v>
          </cell>
          <cell r="G583" t="e">
            <v>#N/A</v>
          </cell>
        </row>
        <row r="584">
          <cell r="B584" t="str">
            <v>D1WY_CUR_3</v>
          </cell>
          <cell r="C584" t="str">
            <v>East</v>
          </cell>
          <cell r="D584" t="str">
            <v>DSM, Class 1, WY-Curtail</v>
          </cell>
          <cell r="E584" t="str">
            <v>DSM, Class 1</v>
          </cell>
          <cell r="F584" t="str">
            <v>WY</v>
          </cell>
          <cell r="G584" t="e">
            <v>#N/A</v>
          </cell>
        </row>
        <row r="585">
          <cell r="B585" t="str">
            <v>D1WY_CUR_4</v>
          </cell>
          <cell r="C585" t="str">
            <v>East</v>
          </cell>
          <cell r="D585" t="str">
            <v>DSM, Class 1, WY-Curtail</v>
          </cell>
          <cell r="E585" t="str">
            <v>DSM, Class 1</v>
          </cell>
          <cell r="F585" t="str">
            <v>WY</v>
          </cell>
          <cell r="G585" t="e">
            <v>#N/A</v>
          </cell>
        </row>
        <row r="586">
          <cell r="B586" t="str">
            <v>D1WY_CUR_5</v>
          </cell>
          <cell r="C586" t="str">
            <v>East</v>
          </cell>
          <cell r="D586" t="str">
            <v>DSM, Class 1, WY-Curtail</v>
          </cell>
          <cell r="E586" t="str">
            <v>DSM, Class 1</v>
          </cell>
          <cell r="F586" t="str">
            <v>WY</v>
          </cell>
          <cell r="G586" t="e">
            <v>#N/A</v>
          </cell>
        </row>
        <row r="587">
          <cell r="B587" t="str">
            <v>D1WY_CUR_6</v>
          </cell>
          <cell r="C587" t="str">
            <v>East</v>
          </cell>
          <cell r="D587" t="str">
            <v>DSM, Class 1, WY-Curtail</v>
          </cell>
          <cell r="E587" t="str">
            <v>DSM, Class 1</v>
          </cell>
          <cell r="F587" t="str">
            <v>WY</v>
          </cell>
          <cell r="G587" t="e">
            <v>#N/A</v>
          </cell>
        </row>
        <row r="588">
          <cell r="B588" t="str">
            <v>D1WY_DLC_1</v>
          </cell>
          <cell r="C588" t="str">
            <v>East</v>
          </cell>
          <cell r="D588" t="str">
            <v>DSM, Class 1, WY-DLC-RES</v>
          </cell>
          <cell r="E588" t="str">
            <v>DSM, Class 1</v>
          </cell>
          <cell r="F588" t="str">
            <v>WY</v>
          </cell>
          <cell r="G588" t="e">
            <v>#N/A</v>
          </cell>
        </row>
        <row r="589">
          <cell r="B589" t="str">
            <v>D1WY_DLC_2</v>
          </cell>
          <cell r="C589" t="str">
            <v>East</v>
          </cell>
          <cell r="D589" t="str">
            <v>DSM, Class 1, WY-DLC-RES</v>
          </cell>
          <cell r="E589" t="str">
            <v>DSM, Class 1</v>
          </cell>
          <cell r="F589" t="str">
            <v>WY</v>
          </cell>
          <cell r="G589" t="e">
            <v>#N/A</v>
          </cell>
        </row>
        <row r="590">
          <cell r="B590" t="str">
            <v>D1WY_DLC_3</v>
          </cell>
          <cell r="C590" t="str">
            <v>East</v>
          </cell>
          <cell r="D590" t="str">
            <v>DSM, Class 1, WY-DLC-RES</v>
          </cell>
          <cell r="E590" t="str">
            <v>DSM, Class 1</v>
          </cell>
          <cell r="F590" t="str">
            <v>WY</v>
          </cell>
          <cell r="G590" t="e">
            <v>#N/A</v>
          </cell>
        </row>
        <row r="591">
          <cell r="B591" t="str">
            <v>D1WY_IRR_1</v>
          </cell>
          <cell r="C591" t="str">
            <v>East</v>
          </cell>
          <cell r="D591" t="str">
            <v>DSM, Class 1, WY-Irrigate</v>
          </cell>
          <cell r="E591" t="str">
            <v>DSM, Class 1</v>
          </cell>
          <cell r="F591" t="str">
            <v>WY</v>
          </cell>
          <cell r="G591" t="e">
            <v>#N/A</v>
          </cell>
        </row>
        <row r="592">
          <cell r="B592" t="str">
            <v>I_PNC_BAT_LI</v>
          </cell>
          <cell r="C592" t="str">
            <v>West</v>
          </cell>
          <cell r="D592" t="str">
            <v>Battery Storage - West</v>
          </cell>
          <cell r="E592" t="str">
            <v>Storage</v>
          </cell>
          <cell r="F592" t="str">
            <v>OR</v>
          </cell>
          <cell r="G592" t="str">
            <v>No</v>
          </cell>
        </row>
        <row r="593">
          <cell r="B593" t="str">
            <v>I_PNC_BAT_Ns</v>
          </cell>
          <cell r="C593" t="str">
            <v>West</v>
          </cell>
          <cell r="D593" t="str">
            <v>Battery Storage - West</v>
          </cell>
          <cell r="E593" t="str">
            <v>Storage</v>
          </cell>
          <cell r="F593" t="str">
            <v>OR</v>
          </cell>
          <cell r="G593" t="str">
            <v>No</v>
          </cell>
        </row>
        <row r="594">
          <cell r="B594" t="str">
            <v>I_PNC_BAT_VR</v>
          </cell>
          <cell r="C594" t="str">
            <v>West</v>
          </cell>
          <cell r="D594" t="str">
            <v>Battery Storage - West</v>
          </cell>
          <cell r="E594" t="str">
            <v>Storage</v>
          </cell>
          <cell r="F594" t="str">
            <v>OR</v>
          </cell>
          <cell r="G594" t="str">
            <v>No</v>
          </cell>
        </row>
        <row r="595">
          <cell r="B595" t="str">
            <v>I_PNC_FLYw</v>
          </cell>
          <cell r="C595" t="str">
            <v>West</v>
          </cell>
          <cell r="D595" t="str">
            <v>Fly Wheel - West</v>
          </cell>
          <cell r="E595" t="str">
            <v>Storage</v>
          </cell>
          <cell r="F595" t="str">
            <v>OR</v>
          </cell>
          <cell r="G595" t="str">
            <v>No</v>
          </cell>
        </row>
        <row r="596">
          <cell r="B596" t="str">
            <v>I_SO_PUMP</v>
          </cell>
          <cell r="C596" t="str">
            <v>West</v>
          </cell>
          <cell r="D596" t="str">
            <v>Pump Storage - West</v>
          </cell>
          <cell r="E596" t="str">
            <v>Storage</v>
          </cell>
          <cell r="F596" t="str">
            <v>OR</v>
          </cell>
          <cell r="G596" t="str">
            <v>No</v>
          </cell>
        </row>
        <row r="597">
          <cell r="B597" t="str">
            <v>I_SO_BAT_LI</v>
          </cell>
          <cell r="C597" t="str">
            <v>West</v>
          </cell>
          <cell r="D597" t="str">
            <v>Battery Storage - West</v>
          </cell>
          <cell r="E597" t="str">
            <v>Storage</v>
          </cell>
          <cell r="F597" t="str">
            <v>OR</v>
          </cell>
          <cell r="G597" t="str">
            <v>No</v>
          </cell>
        </row>
        <row r="598">
          <cell r="B598" t="str">
            <v>I_SO_BAT_Ns</v>
          </cell>
          <cell r="C598" t="str">
            <v>West</v>
          </cell>
          <cell r="D598" t="str">
            <v>Battery Storage - West</v>
          </cell>
          <cell r="E598" t="str">
            <v>Storage</v>
          </cell>
          <cell r="F598" t="str">
            <v>OR</v>
          </cell>
          <cell r="G598" t="str">
            <v>No</v>
          </cell>
        </row>
        <row r="599">
          <cell r="B599" t="str">
            <v>I_SO_BAT_VR</v>
          </cell>
          <cell r="C599" t="str">
            <v>West</v>
          </cell>
          <cell r="D599" t="str">
            <v>Battery Storage - West</v>
          </cell>
          <cell r="E599" t="str">
            <v>Storage</v>
          </cell>
          <cell r="F599" t="str">
            <v>OR</v>
          </cell>
          <cell r="G599" t="str">
            <v>No</v>
          </cell>
        </row>
        <row r="600">
          <cell r="B600" t="str">
            <v>I_SO_FLYw</v>
          </cell>
          <cell r="C600" t="str">
            <v>West</v>
          </cell>
          <cell r="D600" t="str">
            <v>Fly Wheel - West</v>
          </cell>
          <cell r="E600" t="str">
            <v>Storage</v>
          </cell>
          <cell r="F600" t="str">
            <v>OR</v>
          </cell>
          <cell r="G600" t="str">
            <v>No</v>
          </cell>
        </row>
        <row r="601">
          <cell r="B601" t="str">
            <v>I_UN_BAT_LI</v>
          </cell>
          <cell r="C601" t="str">
            <v>East</v>
          </cell>
          <cell r="D601" t="str">
            <v>Battery Storage - East</v>
          </cell>
          <cell r="E601" t="str">
            <v>Storage</v>
          </cell>
          <cell r="F601" t="str">
            <v>UT</v>
          </cell>
          <cell r="G601" t="str">
            <v>No</v>
          </cell>
        </row>
        <row r="602">
          <cell r="B602" t="str">
            <v>I_UN_BAT_Ns</v>
          </cell>
          <cell r="C602" t="str">
            <v>East</v>
          </cell>
          <cell r="D602" t="str">
            <v>Battery Storage - East</v>
          </cell>
          <cell r="E602" t="str">
            <v>Storage</v>
          </cell>
          <cell r="F602" t="str">
            <v>UT</v>
          </cell>
          <cell r="G602" t="str">
            <v>No</v>
          </cell>
        </row>
        <row r="603">
          <cell r="B603" t="str">
            <v>I_UN_BAT_VR</v>
          </cell>
          <cell r="C603" t="str">
            <v>East</v>
          </cell>
          <cell r="D603" t="str">
            <v>Battery Storage - East</v>
          </cell>
          <cell r="E603" t="str">
            <v>Storage</v>
          </cell>
          <cell r="F603" t="str">
            <v>UT</v>
          </cell>
          <cell r="G603" t="str">
            <v>No</v>
          </cell>
        </row>
        <row r="604">
          <cell r="B604" t="str">
            <v>I_UN_FLYw</v>
          </cell>
          <cell r="C604" t="str">
            <v>East</v>
          </cell>
          <cell r="D604" t="str">
            <v>Fly Wheel - East</v>
          </cell>
          <cell r="E604" t="str">
            <v>Storage</v>
          </cell>
          <cell r="F604" t="str">
            <v>UT</v>
          </cell>
          <cell r="G604" t="str">
            <v>No</v>
          </cell>
        </row>
        <row r="605">
          <cell r="B605" t="str">
            <v>I_US_BAT_LI</v>
          </cell>
          <cell r="C605" t="str">
            <v>East</v>
          </cell>
          <cell r="D605" t="str">
            <v>Battery Storage - East</v>
          </cell>
          <cell r="E605" t="str">
            <v>Storage</v>
          </cell>
          <cell r="F605" t="str">
            <v>UT</v>
          </cell>
          <cell r="G605" t="str">
            <v>No</v>
          </cell>
        </row>
        <row r="606">
          <cell r="B606" t="str">
            <v>I_US_BAT_Ns</v>
          </cell>
          <cell r="C606" t="str">
            <v>East</v>
          </cell>
          <cell r="D606" t="str">
            <v>Battery Storage - East</v>
          </cell>
          <cell r="E606" t="str">
            <v>Storage</v>
          </cell>
          <cell r="F606" t="str">
            <v>UT</v>
          </cell>
          <cell r="G606" t="str">
            <v>No</v>
          </cell>
        </row>
        <row r="607">
          <cell r="B607" t="str">
            <v>I_US_BAT_VR</v>
          </cell>
          <cell r="C607" t="str">
            <v>East</v>
          </cell>
          <cell r="D607" t="str">
            <v>Battery Storage - East</v>
          </cell>
          <cell r="E607" t="str">
            <v>Storage</v>
          </cell>
          <cell r="F607" t="str">
            <v>UT</v>
          </cell>
          <cell r="G607" t="str">
            <v>No</v>
          </cell>
        </row>
        <row r="608">
          <cell r="B608" t="str">
            <v>I_US_CAES</v>
          </cell>
          <cell r="C608" t="str">
            <v>East</v>
          </cell>
          <cell r="D608" t="str">
            <v>CAES - East</v>
          </cell>
          <cell r="E608" t="str">
            <v>Storage</v>
          </cell>
          <cell r="F608" t="str">
            <v>UT</v>
          </cell>
          <cell r="G608" t="str">
            <v>No</v>
          </cell>
        </row>
        <row r="609">
          <cell r="B609" t="str">
            <v>I_US_FLYw</v>
          </cell>
          <cell r="C609" t="str">
            <v>East</v>
          </cell>
          <cell r="D609" t="str">
            <v>Fly Wheel - East</v>
          </cell>
          <cell r="E609" t="str">
            <v>Storage</v>
          </cell>
          <cell r="F609" t="str">
            <v>UT</v>
          </cell>
          <cell r="G609" t="str">
            <v>No</v>
          </cell>
        </row>
        <row r="610">
          <cell r="B610" t="str">
            <v>I_US_PUMP</v>
          </cell>
          <cell r="C610" t="str">
            <v>East</v>
          </cell>
          <cell r="D610" t="str">
            <v>Pump Storage - East</v>
          </cell>
          <cell r="E610" t="str">
            <v>Storage</v>
          </cell>
          <cell r="F610" t="str">
            <v>UT</v>
          </cell>
          <cell r="G610" t="str">
            <v>No</v>
          </cell>
        </row>
        <row r="611">
          <cell r="B611" t="str">
            <v>I_WNE_BAT_LI</v>
          </cell>
          <cell r="C611" t="str">
            <v>East</v>
          </cell>
          <cell r="D611" t="str">
            <v>Battery Storage - East</v>
          </cell>
          <cell r="E611" t="str">
            <v>Storage</v>
          </cell>
          <cell r="F611" t="str">
            <v>WY</v>
          </cell>
          <cell r="G611" t="str">
            <v>No</v>
          </cell>
        </row>
        <row r="612">
          <cell r="B612" t="str">
            <v>I_WNE_BAT_Ns</v>
          </cell>
          <cell r="C612" t="str">
            <v>East</v>
          </cell>
          <cell r="D612" t="str">
            <v>Battery Storage - East</v>
          </cell>
          <cell r="E612" t="str">
            <v>Storage</v>
          </cell>
          <cell r="F612" t="str">
            <v>WY</v>
          </cell>
          <cell r="G612" t="str">
            <v>No</v>
          </cell>
        </row>
        <row r="613">
          <cell r="B613" t="str">
            <v>I_WNE_BAT_VR</v>
          </cell>
          <cell r="C613" t="str">
            <v>East</v>
          </cell>
          <cell r="D613" t="str">
            <v>Battery Storage - East</v>
          </cell>
          <cell r="E613" t="str">
            <v>Storage</v>
          </cell>
          <cell r="F613" t="str">
            <v>WY</v>
          </cell>
          <cell r="G613" t="str">
            <v>No</v>
          </cell>
        </row>
        <row r="614">
          <cell r="B614" t="str">
            <v>I_WNE_FLYw</v>
          </cell>
          <cell r="C614" t="str">
            <v>East</v>
          </cell>
          <cell r="D614" t="str">
            <v>Fly Wheel - East</v>
          </cell>
          <cell r="E614" t="str">
            <v>Storage</v>
          </cell>
          <cell r="F614" t="str">
            <v>WY</v>
          </cell>
          <cell r="G614" t="str">
            <v>No</v>
          </cell>
        </row>
        <row r="615">
          <cell r="B615" t="str">
            <v>I_WSW_BAT_LI</v>
          </cell>
          <cell r="C615" t="str">
            <v>East</v>
          </cell>
          <cell r="D615" t="str">
            <v>Battery Storage - East</v>
          </cell>
          <cell r="E615" t="str">
            <v>Storage</v>
          </cell>
          <cell r="F615" t="str">
            <v>WY</v>
          </cell>
          <cell r="G615" t="str">
            <v>No</v>
          </cell>
        </row>
        <row r="616">
          <cell r="B616" t="str">
            <v>I_WSW_BAT_Ns</v>
          </cell>
          <cell r="C616" t="str">
            <v>East</v>
          </cell>
          <cell r="D616" t="str">
            <v>Battery Storage - East</v>
          </cell>
          <cell r="E616" t="str">
            <v>Storage</v>
          </cell>
          <cell r="F616" t="str">
            <v>WY</v>
          </cell>
          <cell r="G616" t="str">
            <v>No</v>
          </cell>
        </row>
        <row r="617">
          <cell r="B617" t="str">
            <v>I_WSW_BAT_VR</v>
          </cell>
          <cell r="C617" t="str">
            <v>East</v>
          </cell>
          <cell r="D617" t="str">
            <v>Battery Storage - East</v>
          </cell>
          <cell r="E617" t="str">
            <v>Storage</v>
          </cell>
          <cell r="F617" t="str">
            <v>WY</v>
          </cell>
          <cell r="G617" t="str">
            <v>No</v>
          </cell>
        </row>
        <row r="618">
          <cell r="B618" t="str">
            <v>I_WSW_CAES</v>
          </cell>
          <cell r="C618" t="str">
            <v>East</v>
          </cell>
          <cell r="D618" t="str">
            <v>CAES - East</v>
          </cell>
          <cell r="E618" t="str">
            <v>Storage</v>
          </cell>
          <cell r="F618" t="str">
            <v>WY</v>
          </cell>
          <cell r="G618" t="str">
            <v>No</v>
          </cell>
        </row>
        <row r="619">
          <cell r="B619" t="str">
            <v>I_WSW_FLYw</v>
          </cell>
          <cell r="C619" t="str">
            <v>East</v>
          </cell>
          <cell r="D619" t="str">
            <v>Fly Wheel - East</v>
          </cell>
          <cell r="E619" t="str">
            <v>Storage</v>
          </cell>
          <cell r="F619" t="str">
            <v>WY</v>
          </cell>
          <cell r="G619" t="str">
            <v>No</v>
          </cell>
        </row>
        <row r="620">
          <cell r="B620" t="str">
            <v>I_WSW_PUMP</v>
          </cell>
          <cell r="C620" t="str">
            <v>East</v>
          </cell>
          <cell r="D620" t="str">
            <v>Pump Storage - East</v>
          </cell>
          <cell r="E620" t="str">
            <v>Storage</v>
          </cell>
          <cell r="F620" t="str">
            <v>WY</v>
          </cell>
          <cell r="G620" t="str">
            <v>No</v>
          </cell>
        </row>
        <row r="621">
          <cell r="B621" t="str">
            <v>I_WV_BAT_LI</v>
          </cell>
          <cell r="C621" t="str">
            <v>West</v>
          </cell>
          <cell r="D621" t="str">
            <v>Battery Storage - West</v>
          </cell>
          <cell r="E621" t="str">
            <v>Storage</v>
          </cell>
          <cell r="F621" t="str">
            <v>OR</v>
          </cell>
          <cell r="G621" t="str">
            <v>No</v>
          </cell>
        </row>
        <row r="622">
          <cell r="B622" t="str">
            <v>I_WV_BAT_Ns</v>
          </cell>
          <cell r="C622" t="str">
            <v>West</v>
          </cell>
          <cell r="D622" t="str">
            <v>Battery Storage - West</v>
          </cell>
          <cell r="E622" t="str">
            <v>Storage</v>
          </cell>
          <cell r="F622" t="str">
            <v>OR</v>
          </cell>
          <cell r="G622" t="str">
            <v>No</v>
          </cell>
        </row>
        <row r="623">
          <cell r="B623" t="str">
            <v>I_WV_BAT_VR</v>
          </cell>
          <cell r="C623" t="str">
            <v>West</v>
          </cell>
          <cell r="D623" t="str">
            <v>Battery Storage - West</v>
          </cell>
          <cell r="E623" t="str">
            <v>Storage</v>
          </cell>
          <cell r="F623" t="str">
            <v>OR</v>
          </cell>
          <cell r="G623" t="str">
            <v>No</v>
          </cell>
        </row>
        <row r="624">
          <cell r="B624" t="str">
            <v>I_WV_FLYw</v>
          </cell>
          <cell r="C624" t="str">
            <v>West</v>
          </cell>
          <cell r="D624" t="str">
            <v>Fly Wheel - West</v>
          </cell>
          <cell r="E624" t="str">
            <v>Storage</v>
          </cell>
          <cell r="F624" t="str">
            <v>OR</v>
          </cell>
          <cell r="G624" t="str">
            <v>No</v>
          </cell>
        </row>
        <row r="625">
          <cell r="B625" t="str">
            <v>I_WW_BAT_LI</v>
          </cell>
          <cell r="C625" t="str">
            <v>West</v>
          </cell>
          <cell r="D625" t="str">
            <v>Battery Storage - West</v>
          </cell>
          <cell r="E625" t="str">
            <v>Storage</v>
          </cell>
          <cell r="F625" t="str">
            <v>WA</v>
          </cell>
          <cell r="G625" t="str">
            <v>No</v>
          </cell>
        </row>
        <row r="626">
          <cell r="B626" t="str">
            <v>I_WW_BAT_Ns</v>
          </cell>
          <cell r="C626" t="str">
            <v>West</v>
          </cell>
          <cell r="D626" t="str">
            <v>Battery Storage - West</v>
          </cell>
          <cell r="E626" t="str">
            <v>Storage</v>
          </cell>
          <cell r="F626" t="str">
            <v>WA</v>
          </cell>
          <cell r="G626" t="str">
            <v>No</v>
          </cell>
        </row>
        <row r="627">
          <cell r="B627" t="str">
            <v>I_WW_BAT_VR</v>
          </cell>
          <cell r="C627" t="str">
            <v>West</v>
          </cell>
          <cell r="D627" t="str">
            <v>Battery Storage - West</v>
          </cell>
          <cell r="E627" t="str">
            <v>Storage</v>
          </cell>
          <cell r="F627" t="str">
            <v>WA</v>
          </cell>
          <cell r="G627" t="str">
            <v>No</v>
          </cell>
        </row>
        <row r="628">
          <cell r="B628" t="str">
            <v>I_WW_FLYw</v>
          </cell>
          <cell r="C628" t="str">
            <v>West</v>
          </cell>
          <cell r="D628" t="str">
            <v>Fly Wheel - West</v>
          </cell>
          <cell r="E628" t="str">
            <v>Storage</v>
          </cell>
          <cell r="F628" t="str">
            <v>WA</v>
          </cell>
          <cell r="G628" t="str">
            <v>No</v>
          </cell>
        </row>
        <row r="629">
          <cell r="B629" t="str">
            <v>I_YK_BAT_LI</v>
          </cell>
          <cell r="C629" t="str">
            <v>West</v>
          </cell>
          <cell r="D629" t="str">
            <v>Battery Storage - West</v>
          </cell>
          <cell r="E629" t="str">
            <v>Storage</v>
          </cell>
          <cell r="F629" t="str">
            <v>WA</v>
          </cell>
          <cell r="G629" t="str">
            <v>No</v>
          </cell>
        </row>
        <row r="630">
          <cell r="B630" t="str">
            <v>I_YK_BAT_Ns</v>
          </cell>
          <cell r="C630" t="str">
            <v>West</v>
          </cell>
          <cell r="D630" t="str">
            <v>Battery Storage - West</v>
          </cell>
          <cell r="E630" t="str">
            <v>Storage</v>
          </cell>
          <cell r="F630" t="str">
            <v>WA</v>
          </cell>
          <cell r="G630" t="str">
            <v>No</v>
          </cell>
        </row>
        <row r="631">
          <cell r="B631" t="str">
            <v>I_YK_BAT_VR</v>
          </cell>
          <cell r="C631" t="str">
            <v>West</v>
          </cell>
          <cell r="D631" t="str">
            <v>Battery Storage - West</v>
          </cell>
          <cell r="E631" t="str">
            <v>Storage</v>
          </cell>
          <cell r="F631" t="str">
            <v>WA</v>
          </cell>
          <cell r="G631" t="str">
            <v>No</v>
          </cell>
        </row>
        <row r="632">
          <cell r="B632" t="str">
            <v>I_YK_FLYw</v>
          </cell>
          <cell r="C632" t="str">
            <v>West</v>
          </cell>
          <cell r="D632" t="str">
            <v>Fly Wheel - West</v>
          </cell>
          <cell r="E632" t="str">
            <v>Storage</v>
          </cell>
          <cell r="F632" t="str">
            <v>WA</v>
          </cell>
          <cell r="G632" t="str">
            <v>No</v>
          </cell>
        </row>
        <row r="633">
          <cell r="B633" t="str">
            <v>I_DJ_CC_F1</v>
          </cell>
          <cell r="C633" t="str">
            <v>East</v>
          </cell>
          <cell r="D633" t="str">
            <v>CCCT - DJohns - F 1x1</v>
          </cell>
          <cell r="E633" t="str">
            <v>IRP_CCCT</v>
          </cell>
          <cell r="F633" t="str">
            <v>WY</v>
          </cell>
          <cell r="G633" t="str">
            <v>Yes</v>
          </cell>
        </row>
        <row r="634">
          <cell r="B634" t="str">
            <v>I_DJ_CC_F1D</v>
          </cell>
          <cell r="C634" t="str">
            <v>East</v>
          </cell>
          <cell r="D634" t="str">
            <v>CCCT - DJohns - F 1x1</v>
          </cell>
          <cell r="E634" t="str">
            <v>IRP_CCCT</v>
          </cell>
          <cell r="F634" t="str">
            <v>WY</v>
          </cell>
          <cell r="G634" t="str">
            <v>Yes</v>
          </cell>
        </row>
        <row r="635">
          <cell r="B635" t="str">
            <v>I_DJ_CC_F2</v>
          </cell>
          <cell r="C635" t="str">
            <v>East</v>
          </cell>
          <cell r="D635" t="str">
            <v>CCCT - DJohns - F 2x1</v>
          </cell>
          <cell r="E635" t="str">
            <v>IRP_CCCT</v>
          </cell>
          <cell r="F635" t="str">
            <v>WY</v>
          </cell>
          <cell r="G635" t="str">
            <v>Yes</v>
          </cell>
        </row>
        <row r="636">
          <cell r="B636" t="str">
            <v>I_DJ_CC_F2D</v>
          </cell>
          <cell r="C636" t="str">
            <v>East</v>
          </cell>
          <cell r="D636" t="str">
            <v>CCCT - DJohns - F 2x1</v>
          </cell>
          <cell r="E636" t="str">
            <v>IRP_CCCT</v>
          </cell>
          <cell r="F636" t="str">
            <v>WY</v>
          </cell>
          <cell r="G636" t="str">
            <v>Yes</v>
          </cell>
        </row>
        <row r="637">
          <cell r="B637" t="str">
            <v>I_DJ_CC_G1</v>
          </cell>
          <cell r="C637" t="str">
            <v>East</v>
          </cell>
          <cell r="D637" t="str">
            <v>CCCT - DJohns - G 1x1</v>
          </cell>
          <cell r="E637" t="str">
            <v>IRP_CCCT</v>
          </cell>
          <cell r="F637" t="str">
            <v>WY</v>
          </cell>
          <cell r="G637" t="str">
            <v>Yes</v>
          </cell>
        </row>
        <row r="638">
          <cell r="B638" t="str">
            <v>I_DJ_CC_G1D</v>
          </cell>
          <cell r="C638" t="str">
            <v>East</v>
          </cell>
          <cell r="D638" t="str">
            <v>CCCT - DJohns - G 1x1</v>
          </cell>
          <cell r="E638" t="str">
            <v>IRP_CCCT</v>
          </cell>
          <cell r="F638" t="str">
            <v>WY</v>
          </cell>
          <cell r="G638" t="str">
            <v>Yes</v>
          </cell>
        </row>
        <row r="639">
          <cell r="B639" t="str">
            <v>I_DJ_CC_G2</v>
          </cell>
          <cell r="C639" t="str">
            <v>East</v>
          </cell>
          <cell r="D639" t="str">
            <v>CCCT - DJohns - G 2x1</v>
          </cell>
          <cell r="E639" t="str">
            <v>IRP_CCCT</v>
          </cell>
          <cell r="F639" t="str">
            <v>WY</v>
          </cell>
          <cell r="G639" t="str">
            <v>Yes</v>
          </cell>
        </row>
        <row r="640">
          <cell r="B640" t="str">
            <v>I_DJ_CC_G2D</v>
          </cell>
          <cell r="C640" t="str">
            <v>East</v>
          </cell>
          <cell r="D640" t="str">
            <v>CCCT - DJohns - G 2x1</v>
          </cell>
          <cell r="E640" t="str">
            <v>IRP_CCCT</v>
          </cell>
          <cell r="F640" t="str">
            <v>WY</v>
          </cell>
          <cell r="G640" t="str">
            <v>Yes</v>
          </cell>
        </row>
        <row r="641">
          <cell r="B641" t="str">
            <v>I_DJ_CC_J1</v>
          </cell>
          <cell r="C641" t="str">
            <v>East</v>
          </cell>
          <cell r="D641" t="str">
            <v>CCCT - DJohns - J 1x1</v>
          </cell>
          <cell r="E641" t="str">
            <v>IRP_CCCT</v>
          </cell>
          <cell r="F641" t="str">
            <v>WY</v>
          </cell>
          <cell r="G641" t="str">
            <v>Yes</v>
          </cell>
        </row>
        <row r="642">
          <cell r="B642" t="str">
            <v>I_DJ_CC_J1D</v>
          </cell>
          <cell r="C642" t="str">
            <v>East</v>
          </cell>
          <cell r="D642" t="str">
            <v>CCCT - DJohns - J 1x1</v>
          </cell>
          <cell r="E642" t="str">
            <v>IRP_CCCT</v>
          </cell>
          <cell r="F642" t="str">
            <v>WY</v>
          </cell>
          <cell r="G642" t="str">
            <v>Yes</v>
          </cell>
        </row>
        <row r="643">
          <cell r="B643" t="str">
            <v>I_DJ_SC_AER</v>
          </cell>
          <cell r="C643" t="str">
            <v>East</v>
          </cell>
          <cell r="D643" t="str">
            <v>SCCT Aero DJ</v>
          </cell>
          <cell r="E643" t="str">
            <v>IRP_SCCT</v>
          </cell>
          <cell r="F643" t="str">
            <v>WY</v>
          </cell>
          <cell r="G643" t="str">
            <v>No</v>
          </cell>
        </row>
        <row r="644">
          <cell r="B644" t="str">
            <v>I_DJ_SC_FRM</v>
          </cell>
          <cell r="C644" t="str">
            <v>East</v>
          </cell>
          <cell r="D644" t="str">
            <v>SCCT Frame DJ</v>
          </cell>
          <cell r="E644" t="str">
            <v>IRP_SCCT</v>
          </cell>
          <cell r="F644" t="str">
            <v>WY</v>
          </cell>
          <cell r="G644" t="str">
            <v>NO</v>
          </cell>
        </row>
        <row r="645">
          <cell r="B645" t="str">
            <v>I_DJ_SC_ICA</v>
          </cell>
          <cell r="C645" t="str">
            <v>East</v>
          </cell>
          <cell r="D645" t="str">
            <v>SCCT Aero DJ</v>
          </cell>
          <cell r="E645" t="str">
            <v>IRP_SCCT</v>
          </cell>
          <cell r="F645" t="str">
            <v>WY</v>
          </cell>
          <cell r="G645" t="str">
            <v>No</v>
          </cell>
        </row>
        <row r="646">
          <cell r="B646" t="str">
            <v>I_DJ_SC_RE</v>
          </cell>
          <cell r="C646" t="str">
            <v>East</v>
          </cell>
          <cell r="D646" t="str">
            <v>Reciprocating Engine - East</v>
          </cell>
          <cell r="E646" t="str">
            <v>IRP_SCCT</v>
          </cell>
          <cell r="F646" t="str">
            <v>WY</v>
          </cell>
          <cell r="G646" t="str">
            <v>No</v>
          </cell>
        </row>
        <row r="647">
          <cell r="B647" t="str">
            <v>I_DJ_WD_40</v>
          </cell>
          <cell r="C647" t="str">
            <v>East</v>
          </cell>
          <cell r="D647" t="str">
            <v>Wind, DJohnston, 43</v>
          </cell>
          <cell r="E647" t="str">
            <v>Wind</v>
          </cell>
          <cell r="F647" t="str">
            <v>WY</v>
          </cell>
          <cell r="G647" t="str">
            <v>Yes</v>
          </cell>
        </row>
        <row r="648">
          <cell r="B648" t="str">
            <v>I_FOT_4CQ3</v>
          </cell>
          <cell r="C648" t="str">
            <v>East</v>
          </cell>
          <cell r="D648" t="str">
            <v>FOT Four Corners Q3</v>
          </cell>
          <cell r="E648" t="str">
            <v>FOT</v>
          </cell>
          <cell r="G648" t="str">
            <v>No</v>
          </cell>
        </row>
        <row r="649">
          <cell r="B649" t="str">
            <v>I_FOT_COBFL</v>
          </cell>
          <cell r="C649" t="str">
            <v>West</v>
          </cell>
          <cell r="D649" t="str">
            <v>FOT COB Flat</v>
          </cell>
          <cell r="E649" t="str">
            <v>FOT</v>
          </cell>
          <cell r="G649" t="str">
            <v>No</v>
          </cell>
        </row>
        <row r="650">
          <cell r="B650" t="str">
            <v>I_FOT_COBQ1_W</v>
          </cell>
          <cell r="C650" t="str">
            <v>West</v>
          </cell>
          <cell r="D650" t="str">
            <v>FOT COB - Jan</v>
          </cell>
          <cell r="E650" t="str">
            <v>FOT</v>
          </cell>
          <cell r="G650" t="str">
            <v>No</v>
          </cell>
        </row>
        <row r="651">
          <cell r="B651" t="str">
            <v>I_FOT_COBQ3</v>
          </cell>
          <cell r="C651" t="str">
            <v>West</v>
          </cell>
          <cell r="D651" t="str">
            <v>FOT COB Q3</v>
          </cell>
          <cell r="E651" t="str">
            <v>FOT</v>
          </cell>
          <cell r="G651" t="str">
            <v>No</v>
          </cell>
        </row>
        <row r="652">
          <cell r="B652" t="str">
            <v>I_FOT_MDCFL</v>
          </cell>
          <cell r="C652" t="str">
            <v>West</v>
          </cell>
          <cell r="D652" t="str">
            <v>FOT Mid Columbia Flat</v>
          </cell>
          <cell r="E652" t="str">
            <v>FOT</v>
          </cell>
          <cell r="G652" t="str">
            <v>No</v>
          </cell>
        </row>
        <row r="653">
          <cell r="B653" t="str">
            <v>I_FOT_MDCFLb</v>
          </cell>
          <cell r="C653" t="str">
            <v>West</v>
          </cell>
          <cell r="D653" t="str">
            <v>FOT Mid Columbia Flat</v>
          </cell>
          <cell r="E653" t="str">
            <v>FOT</v>
          </cell>
          <cell r="G653" t="str">
            <v>No</v>
          </cell>
        </row>
        <row r="654">
          <cell r="B654" t="str">
            <v>I_FOT_MDCQ1_W</v>
          </cell>
          <cell r="C654" t="str">
            <v>West</v>
          </cell>
          <cell r="D654" t="str">
            <v>FOT MidColumbia - Jan</v>
          </cell>
          <cell r="E654" t="str">
            <v>FOT</v>
          </cell>
          <cell r="G654" t="str">
            <v>No</v>
          </cell>
        </row>
        <row r="655">
          <cell r="B655" t="str">
            <v>I_FOT_MDCQ1b_W</v>
          </cell>
          <cell r="C655" t="str">
            <v>West</v>
          </cell>
          <cell r="D655" t="str">
            <v>FOT MidColumbia - Jan - 2</v>
          </cell>
          <cell r="E655" t="str">
            <v>FOT</v>
          </cell>
          <cell r="G655" t="str">
            <v>No</v>
          </cell>
        </row>
        <row r="656">
          <cell r="B656" t="str">
            <v>I_FOT_MDCQ3</v>
          </cell>
          <cell r="C656" t="str">
            <v>West</v>
          </cell>
          <cell r="D656" t="str">
            <v>FOT MidColumbia Q3</v>
          </cell>
          <cell r="E656" t="str">
            <v>FOT</v>
          </cell>
          <cell r="G656" t="str">
            <v>No</v>
          </cell>
        </row>
        <row r="657">
          <cell r="B657" t="str">
            <v>I_FOT_MDCQ3b</v>
          </cell>
          <cell r="C657" t="str">
            <v>West</v>
          </cell>
          <cell r="D657" t="str">
            <v>FOT MidColumbia Q3 - 2</v>
          </cell>
          <cell r="E657" t="str">
            <v>FOT</v>
          </cell>
          <cell r="G657" t="str">
            <v>No</v>
          </cell>
        </row>
        <row r="658">
          <cell r="B658" t="str">
            <v>I_FOT_MEADQ3</v>
          </cell>
          <cell r="C658" t="str">
            <v>East</v>
          </cell>
          <cell r="D658" t="str">
            <v>FOT Mead Q3</v>
          </cell>
          <cell r="E658" t="str">
            <v>FOT</v>
          </cell>
          <cell r="G658" t="str">
            <v>No</v>
          </cell>
        </row>
        <row r="659">
          <cell r="B659" t="str">
            <v>I_FOT_MEADQ3a</v>
          </cell>
          <cell r="C659" t="str">
            <v>East</v>
          </cell>
          <cell r="D659" t="str">
            <v>FOT Mead Q3</v>
          </cell>
          <cell r="E659" t="str">
            <v>FOT</v>
          </cell>
          <cell r="G659" t="str">
            <v>No</v>
          </cell>
        </row>
        <row r="660">
          <cell r="B660" t="str">
            <v>I_FOT_MEADQ3b</v>
          </cell>
          <cell r="C660" t="str">
            <v>East</v>
          </cell>
          <cell r="D660" t="str">
            <v>FOT Mead Q3</v>
          </cell>
          <cell r="E660" t="str">
            <v>FOT</v>
          </cell>
          <cell r="G660" t="str">
            <v>No</v>
          </cell>
        </row>
        <row r="661">
          <cell r="B661" t="str">
            <v>I_FOT_MONAQ3</v>
          </cell>
          <cell r="C661" t="str">
            <v>East</v>
          </cell>
          <cell r="D661" t="str">
            <v>FOT Mona Q3</v>
          </cell>
          <cell r="E661" t="str">
            <v>FOT</v>
          </cell>
          <cell r="G661" t="str">
            <v>No</v>
          </cell>
        </row>
        <row r="662">
          <cell r="B662" t="str">
            <v>I_FOT_MONAQ3b</v>
          </cell>
          <cell r="C662" t="str">
            <v>East</v>
          </cell>
          <cell r="D662" t="str">
            <v>FOT Mona Q3</v>
          </cell>
          <cell r="E662" t="str">
            <v>FOT</v>
          </cell>
          <cell r="G662" t="str">
            <v>No</v>
          </cell>
        </row>
        <row r="663">
          <cell r="B663" t="str">
            <v>I_FOT_MONAQ3c</v>
          </cell>
          <cell r="C663" t="str">
            <v>East</v>
          </cell>
          <cell r="D663" t="str">
            <v>FOT Mona Q3</v>
          </cell>
          <cell r="E663" t="str">
            <v>FOT</v>
          </cell>
          <cell r="G663" t="str">
            <v>No</v>
          </cell>
        </row>
        <row r="664">
          <cell r="B664" t="str">
            <v>I_FOT_MONAQ3d</v>
          </cell>
          <cell r="C664" t="str">
            <v>East</v>
          </cell>
          <cell r="D664" t="str">
            <v>FOT Mona Q3</v>
          </cell>
          <cell r="E664" t="str">
            <v>FOT</v>
          </cell>
          <cell r="G664" t="str">
            <v>No</v>
          </cell>
        </row>
        <row r="665">
          <cell r="B665" t="str">
            <v>I_FOT_NOBQ1_W</v>
          </cell>
          <cell r="C665" t="str">
            <v>West</v>
          </cell>
          <cell r="D665" t="str">
            <v>FOT NOB - Jan</v>
          </cell>
          <cell r="E665" t="str">
            <v>FOT</v>
          </cell>
          <cell r="G665" t="str">
            <v>No</v>
          </cell>
        </row>
        <row r="666">
          <cell r="B666" t="str">
            <v>I_FOT_MONAQ3e</v>
          </cell>
          <cell r="C666" t="str">
            <v>East</v>
          </cell>
          <cell r="D666" t="str">
            <v>FOT Mona Q3</v>
          </cell>
          <cell r="E666" t="str">
            <v>FOT</v>
          </cell>
          <cell r="G666" t="str">
            <v>No</v>
          </cell>
        </row>
        <row r="667">
          <cell r="B667" t="str">
            <v>I_FOT_NOBQ3</v>
          </cell>
          <cell r="C667" t="str">
            <v>West</v>
          </cell>
          <cell r="D667" t="str">
            <v>FOT NOB Q3</v>
          </cell>
          <cell r="E667" t="str">
            <v>FOT</v>
          </cell>
          <cell r="G667" t="str">
            <v>No</v>
          </cell>
        </row>
        <row r="668">
          <cell r="B668" t="str">
            <v>I_GO_CC_F1</v>
          </cell>
          <cell r="C668" t="str">
            <v>East</v>
          </cell>
          <cell r="D668" t="str">
            <v>CCCT - Goshen - F 1x1</v>
          </cell>
          <cell r="E668" t="str">
            <v>IRP_CCCT</v>
          </cell>
          <cell r="F668" t="str">
            <v>UT</v>
          </cell>
          <cell r="G668" t="str">
            <v>Yes</v>
          </cell>
        </row>
        <row r="669">
          <cell r="B669" t="str">
            <v>I_GO_CC_F1D</v>
          </cell>
          <cell r="C669" t="str">
            <v>East</v>
          </cell>
          <cell r="D669" t="str">
            <v>CCCT - Goshen - F 1x1</v>
          </cell>
          <cell r="E669" t="str">
            <v>IRP_CCCT</v>
          </cell>
          <cell r="F669" t="str">
            <v>UT</v>
          </cell>
          <cell r="G669" t="str">
            <v>Yes</v>
          </cell>
        </row>
        <row r="670">
          <cell r="B670" t="str">
            <v>I_GO_CC_G1</v>
          </cell>
          <cell r="C670" t="str">
            <v>East</v>
          </cell>
          <cell r="D670" t="str">
            <v>CCCT - Goshen - G 1x1</v>
          </cell>
          <cell r="E670" t="str">
            <v>IRP_CCCT</v>
          </cell>
          <cell r="F670" t="str">
            <v>UT</v>
          </cell>
          <cell r="G670" t="str">
            <v>Yes</v>
          </cell>
        </row>
        <row r="671">
          <cell r="B671" t="str">
            <v>I_GO_CC_G1D</v>
          </cell>
          <cell r="C671" t="str">
            <v>East</v>
          </cell>
          <cell r="D671" t="str">
            <v>CCCT - Goshen - G 1x1</v>
          </cell>
          <cell r="E671" t="str">
            <v>IRP_CCCT</v>
          </cell>
          <cell r="F671" t="str">
            <v>UT</v>
          </cell>
          <cell r="G671" t="str">
            <v>Yes</v>
          </cell>
        </row>
        <row r="672">
          <cell r="B672" t="str">
            <v>I_GO_CC_J1</v>
          </cell>
          <cell r="C672" t="str">
            <v>East</v>
          </cell>
          <cell r="D672" t="str">
            <v>CCCT - Goshen - J 1x1</v>
          </cell>
          <cell r="E672" t="str">
            <v>IRP_CCCT</v>
          </cell>
          <cell r="F672" t="str">
            <v>UT</v>
          </cell>
          <cell r="G672" t="str">
            <v>Yes</v>
          </cell>
        </row>
        <row r="673">
          <cell r="B673" t="str">
            <v>I_GO_CC_J1D</v>
          </cell>
          <cell r="C673" t="str">
            <v>East</v>
          </cell>
          <cell r="D673" t="str">
            <v>CCCT - Hunter - J 1x1</v>
          </cell>
          <cell r="E673" t="str">
            <v>IRP_CCCT</v>
          </cell>
          <cell r="F673" t="str">
            <v>UT</v>
          </cell>
          <cell r="G673" t="str">
            <v>Yes</v>
          </cell>
        </row>
        <row r="674">
          <cell r="B674" t="str">
            <v>I_GO_Fcell</v>
          </cell>
          <cell r="C674" t="str">
            <v>East</v>
          </cell>
          <cell r="D674" t="str">
            <v>Fuel Cell - East</v>
          </cell>
          <cell r="E674" t="str">
            <v>Other</v>
          </cell>
          <cell r="F674" t="str">
            <v>UT</v>
          </cell>
          <cell r="G674" t="str">
            <v>No</v>
          </cell>
        </row>
        <row r="675">
          <cell r="B675" t="str">
            <v>I_GO_SC_AER</v>
          </cell>
          <cell r="C675" t="str">
            <v>East</v>
          </cell>
          <cell r="D675" t="str">
            <v>SCCT Aero GO</v>
          </cell>
          <cell r="E675" t="str">
            <v>IRP_SCCT</v>
          </cell>
          <cell r="F675" t="str">
            <v>UT</v>
          </cell>
          <cell r="G675" t="str">
            <v>No</v>
          </cell>
        </row>
        <row r="676">
          <cell r="B676" t="str">
            <v>I_GO_SC_FRM</v>
          </cell>
          <cell r="C676" t="str">
            <v>East</v>
          </cell>
          <cell r="D676" t="str">
            <v>SCCT Frame ID</v>
          </cell>
          <cell r="E676" t="str">
            <v>IRP_SCCT</v>
          </cell>
          <cell r="F676" t="str">
            <v>UT</v>
          </cell>
          <cell r="G676" t="str">
            <v>No</v>
          </cell>
        </row>
        <row r="677">
          <cell r="B677" t="str">
            <v>I_GO_SC_ICA</v>
          </cell>
          <cell r="C677" t="str">
            <v>East</v>
          </cell>
          <cell r="D677" t="str">
            <v>IC Aero GO</v>
          </cell>
          <cell r="E677" t="str">
            <v>IRP_SCCT</v>
          </cell>
          <cell r="F677" t="str">
            <v>UT</v>
          </cell>
          <cell r="G677" t="str">
            <v>No</v>
          </cell>
        </row>
        <row r="678">
          <cell r="B678" t="str">
            <v>I_GO_SC_RE</v>
          </cell>
          <cell r="C678" t="str">
            <v>East</v>
          </cell>
          <cell r="D678" t="str">
            <v>Reciprocating Engine - East</v>
          </cell>
          <cell r="E678" t="str">
            <v>IRP_SCCT</v>
          </cell>
          <cell r="F678" t="str">
            <v>UT</v>
          </cell>
          <cell r="G678" t="str">
            <v>No</v>
          </cell>
        </row>
        <row r="679">
          <cell r="B679" t="str">
            <v>I_GO_WD_29</v>
          </cell>
          <cell r="C679" t="str">
            <v>East</v>
          </cell>
          <cell r="D679" t="str">
            <v>Wind, GO, 31</v>
          </cell>
          <cell r="E679" t="str">
            <v>Wind</v>
          </cell>
          <cell r="F679" t="str">
            <v>ID</v>
          </cell>
          <cell r="G679" t="str">
            <v>Yes</v>
          </cell>
        </row>
        <row r="680">
          <cell r="B680" t="str">
            <v>I_GO_WD_29T</v>
          </cell>
          <cell r="C680" t="str">
            <v>East</v>
          </cell>
          <cell r="D680" t="str">
            <v>Wind, GO, 31</v>
          </cell>
          <cell r="E680" t="str">
            <v>Wind</v>
          </cell>
          <cell r="F680" t="str">
            <v>ID</v>
          </cell>
          <cell r="G680" t="str">
            <v>Yes</v>
          </cell>
        </row>
        <row r="681">
          <cell r="B681" t="str">
            <v>I_Hem_WD_29</v>
          </cell>
          <cell r="C681" t="str">
            <v>West</v>
          </cell>
          <cell r="D681" t="str">
            <v>Wind, HM, 29</v>
          </cell>
          <cell r="E681" t="str">
            <v>Wind</v>
          </cell>
          <cell r="F681" t="str">
            <v>OR</v>
          </cell>
          <cell r="G681" t="str">
            <v>Yes</v>
          </cell>
        </row>
        <row r="682">
          <cell r="B682" t="str">
            <v>I_Hem_WD_29T</v>
          </cell>
          <cell r="C682" t="str">
            <v>West</v>
          </cell>
          <cell r="D682" t="str">
            <v>Wind, HM, 29</v>
          </cell>
          <cell r="E682" t="str">
            <v>Wind</v>
          </cell>
          <cell r="F682" t="str">
            <v>OR</v>
          </cell>
          <cell r="G682" t="str">
            <v>Yes</v>
          </cell>
        </row>
        <row r="683">
          <cell r="B683" t="str">
            <v>I_HTN_CC_F1</v>
          </cell>
          <cell r="C683" t="str">
            <v>East</v>
          </cell>
          <cell r="D683" t="str">
            <v>CCCT - Huntington - F 1x1</v>
          </cell>
          <cell r="E683" t="str">
            <v>IRP_CCCT</v>
          </cell>
          <cell r="F683" t="str">
            <v>UT</v>
          </cell>
          <cell r="G683" t="str">
            <v>Yes</v>
          </cell>
        </row>
        <row r="684">
          <cell r="B684" t="str">
            <v>I_HTN_CC_F1D</v>
          </cell>
          <cell r="C684" t="str">
            <v>East</v>
          </cell>
          <cell r="D684" t="str">
            <v>CCCT - Huntington - F 1x1</v>
          </cell>
          <cell r="E684" t="str">
            <v>IRP_CCCT</v>
          </cell>
          <cell r="F684" t="str">
            <v>UT</v>
          </cell>
          <cell r="G684" t="str">
            <v>Yes</v>
          </cell>
        </row>
        <row r="685">
          <cell r="B685" t="str">
            <v>I_HTN_CC_F2</v>
          </cell>
          <cell r="C685" t="str">
            <v>East</v>
          </cell>
          <cell r="D685" t="str">
            <v>CCCT - Huntington - F 2x1</v>
          </cell>
          <cell r="E685" t="str">
            <v>IRP_CCCT</v>
          </cell>
          <cell r="F685" t="str">
            <v>UT</v>
          </cell>
          <cell r="G685" t="str">
            <v>Yes</v>
          </cell>
        </row>
        <row r="686">
          <cell r="B686" t="str">
            <v>I_HTN_CC_F2D</v>
          </cell>
          <cell r="C686" t="str">
            <v>East</v>
          </cell>
          <cell r="D686" t="str">
            <v>CCCT - Huntington - F 2x1</v>
          </cell>
          <cell r="E686" t="str">
            <v>IRP_CCCT</v>
          </cell>
          <cell r="F686" t="str">
            <v>UT</v>
          </cell>
          <cell r="G686" t="str">
            <v>Yes</v>
          </cell>
        </row>
        <row r="687">
          <cell r="B687" t="str">
            <v>I_HTN_CC_G1</v>
          </cell>
          <cell r="C687" t="str">
            <v>East</v>
          </cell>
          <cell r="D687" t="str">
            <v>CCCT - Huntington - G 1x1</v>
          </cell>
          <cell r="E687" t="str">
            <v>IRP_CCCT</v>
          </cell>
          <cell r="F687" t="str">
            <v>UT</v>
          </cell>
          <cell r="G687" t="str">
            <v>Yes</v>
          </cell>
        </row>
        <row r="688">
          <cell r="B688" t="str">
            <v>I_HTN_CC_G1D</v>
          </cell>
          <cell r="C688" t="str">
            <v>East</v>
          </cell>
          <cell r="D688" t="str">
            <v>CCCT - Huntington - G 1x1</v>
          </cell>
          <cell r="E688" t="str">
            <v>IRP_CCCT</v>
          </cell>
          <cell r="F688" t="str">
            <v>UT</v>
          </cell>
          <cell r="G688" t="str">
            <v>Yes</v>
          </cell>
        </row>
        <row r="689">
          <cell r="B689" t="str">
            <v>I_HTN_CC_G2</v>
          </cell>
          <cell r="C689" t="str">
            <v>East</v>
          </cell>
          <cell r="D689" t="str">
            <v>CCCT - Huntington - G 2x1</v>
          </cell>
          <cell r="E689" t="str">
            <v>IRP_CCCT</v>
          </cell>
          <cell r="F689" t="str">
            <v>UT</v>
          </cell>
          <cell r="G689" t="str">
            <v>Yes</v>
          </cell>
        </row>
        <row r="690">
          <cell r="B690" t="str">
            <v>I_HTN_CC_G2D</v>
          </cell>
          <cell r="C690" t="str">
            <v>East</v>
          </cell>
          <cell r="D690" t="str">
            <v>CCCT - Huntington - G 2x1</v>
          </cell>
          <cell r="E690" t="str">
            <v>IRP_CCCT</v>
          </cell>
          <cell r="F690" t="str">
            <v>UT</v>
          </cell>
          <cell r="G690" t="str">
            <v>Yes</v>
          </cell>
        </row>
        <row r="691">
          <cell r="B691" t="str">
            <v>I_HTN_CC_J1</v>
          </cell>
          <cell r="C691" t="str">
            <v>East</v>
          </cell>
          <cell r="D691" t="str">
            <v>CCCT - Huntington - J 1x1</v>
          </cell>
          <cell r="E691" t="str">
            <v>IRP_CCCT</v>
          </cell>
          <cell r="F691" t="str">
            <v>UT</v>
          </cell>
          <cell r="G691" t="str">
            <v>Yes</v>
          </cell>
        </row>
        <row r="692">
          <cell r="B692" t="str">
            <v>I_HTN_CC_J1D</v>
          </cell>
          <cell r="C692" t="str">
            <v>East</v>
          </cell>
          <cell r="D692" t="str">
            <v>CCCT - Huntington - J 1x1</v>
          </cell>
          <cell r="E692" t="str">
            <v>IRP_CCCT</v>
          </cell>
          <cell r="F692" t="str">
            <v>UT</v>
          </cell>
          <cell r="G692" t="str">
            <v>Yes</v>
          </cell>
        </row>
        <row r="693">
          <cell r="B693" t="str">
            <v>I_HTN_SC_AER</v>
          </cell>
          <cell r="C693" t="str">
            <v>East</v>
          </cell>
          <cell r="D693" t="str">
            <v>SCCT Aero HTN</v>
          </cell>
          <cell r="E693" t="str">
            <v>IRP_SCCT</v>
          </cell>
          <cell r="F693" t="str">
            <v>UT</v>
          </cell>
          <cell r="G693" t="str">
            <v>No</v>
          </cell>
        </row>
        <row r="694">
          <cell r="B694" t="str">
            <v>I_HTN_SC_FRM</v>
          </cell>
          <cell r="C694" t="str">
            <v>East</v>
          </cell>
          <cell r="D694" t="str">
            <v>SCCT Frame HTN</v>
          </cell>
          <cell r="E694" t="str">
            <v>IRP_SCCT</v>
          </cell>
          <cell r="F694" t="str">
            <v>UT</v>
          </cell>
          <cell r="G694" t="str">
            <v>NO</v>
          </cell>
        </row>
        <row r="695">
          <cell r="B695" t="str">
            <v>I_HTN_SC_ICA</v>
          </cell>
          <cell r="C695" t="str">
            <v>East</v>
          </cell>
          <cell r="D695" t="str">
            <v>IC Aero HTN</v>
          </cell>
          <cell r="E695" t="str">
            <v>IRP_SCCT</v>
          </cell>
          <cell r="F695" t="str">
            <v>UT</v>
          </cell>
          <cell r="G695" t="str">
            <v>No</v>
          </cell>
        </row>
        <row r="696">
          <cell r="B696" t="str">
            <v>I_HTN_SC_RE</v>
          </cell>
          <cell r="C696" t="str">
            <v>East</v>
          </cell>
          <cell r="D696" t="str">
            <v>Reciprocating Engine - East</v>
          </cell>
          <cell r="E696" t="str">
            <v>IRP_SCCT</v>
          </cell>
          <cell r="F696" t="str">
            <v>UT</v>
          </cell>
          <cell r="G696" t="str">
            <v>No</v>
          </cell>
        </row>
        <row r="697">
          <cell r="B697" t="str">
            <v>I_HTR_CC_F1</v>
          </cell>
          <cell r="C697" t="str">
            <v>East</v>
          </cell>
          <cell r="D697" t="str">
            <v>CCCT - Hunter - F 1x1</v>
          </cell>
          <cell r="E697" t="str">
            <v>IRP_CCCT</v>
          </cell>
          <cell r="F697" t="str">
            <v>UT</v>
          </cell>
          <cell r="G697" t="str">
            <v>Yes</v>
          </cell>
        </row>
        <row r="698">
          <cell r="B698" t="str">
            <v>I_HTR_CC_F1D</v>
          </cell>
          <cell r="C698" t="str">
            <v>East</v>
          </cell>
          <cell r="D698" t="str">
            <v>CCCT - Hunter - F 1x1</v>
          </cell>
          <cell r="E698" t="str">
            <v>IRP_CCCT</v>
          </cell>
          <cell r="F698" t="str">
            <v>UT</v>
          </cell>
          <cell r="G698" t="str">
            <v>Yes</v>
          </cell>
        </row>
        <row r="699">
          <cell r="B699" t="str">
            <v>I_HTR_CC_F2</v>
          </cell>
          <cell r="C699" t="str">
            <v>East</v>
          </cell>
          <cell r="D699" t="str">
            <v>CCCT - Hunter - F 2x1</v>
          </cell>
          <cell r="E699" t="str">
            <v>IRP_CCCT</v>
          </cell>
          <cell r="F699" t="str">
            <v>UT</v>
          </cell>
          <cell r="G699" t="str">
            <v>Yes</v>
          </cell>
        </row>
        <row r="700">
          <cell r="B700" t="str">
            <v>I_HTR_CC_F2D</v>
          </cell>
          <cell r="C700" t="str">
            <v>East</v>
          </cell>
          <cell r="D700" t="str">
            <v>CCCT - Hunter - F 2x1</v>
          </cell>
          <cell r="E700" t="str">
            <v>IRP_CCCT</v>
          </cell>
          <cell r="F700" t="str">
            <v>UT</v>
          </cell>
          <cell r="G700" t="str">
            <v>Yes</v>
          </cell>
        </row>
        <row r="701">
          <cell r="B701" t="str">
            <v>I_HTR_CC_G1</v>
          </cell>
          <cell r="C701" t="str">
            <v>East</v>
          </cell>
          <cell r="D701" t="str">
            <v>CCCT - Hunter - G 1x1</v>
          </cell>
          <cell r="E701" t="str">
            <v>IRP_CCCT</v>
          </cell>
          <cell r="F701" t="str">
            <v>UT</v>
          </cell>
          <cell r="G701" t="str">
            <v>Yes</v>
          </cell>
        </row>
        <row r="702">
          <cell r="B702" t="str">
            <v>I_HTR_CC_G1D</v>
          </cell>
          <cell r="C702" t="str">
            <v>East</v>
          </cell>
          <cell r="D702" t="str">
            <v>CCCT - Hunter - G 1x1</v>
          </cell>
          <cell r="E702" t="str">
            <v>IRP_CCCT</v>
          </cell>
          <cell r="F702" t="str">
            <v>UT</v>
          </cell>
          <cell r="G702" t="str">
            <v>Yes</v>
          </cell>
        </row>
        <row r="703">
          <cell r="B703" t="str">
            <v>I_HTR_CC_G2</v>
          </cell>
          <cell r="C703" t="str">
            <v>East</v>
          </cell>
          <cell r="D703" t="str">
            <v>CCCT - Hunter - G 2x1</v>
          </cell>
          <cell r="E703" t="str">
            <v>IRP_CCCT</v>
          </cell>
          <cell r="F703" t="str">
            <v>UT</v>
          </cell>
          <cell r="G703" t="str">
            <v>Yes</v>
          </cell>
        </row>
        <row r="704">
          <cell r="B704" t="str">
            <v>I_HTR_CC_G2D</v>
          </cell>
          <cell r="C704" t="str">
            <v>East</v>
          </cell>
          <cell r="D704" t="str">
            <v>CCCT - Hunter - G 2x1</v>
          </cell>
          <cell r="E704" t="str">
            <v>IRP_CCCT</v>
          </cell>
          <cell r="F704" t="str">
            <v>UT</v>
          </cell>
          <cell r="G704" t="str">
            <v>Yes</v>
          </cell>
        </row>
        <row r="705">
          <cell r="B705" t="str">
            <v>I_HTR_CC_J1</v>
          </cell>
          <cell r="C705" t="str">
            <v>East</v>
          </cell>
          <cell r="D705" t="str">
            <v>CCCT - Hunter - J 1x1</v>
          </cell>
          <cell r="E705" t="str">
            <v>IRP_CCCT</v>
          </cell>
          <cell r="F705" t="str">
            <v>UT</v>
          </cell>
          <cell r="G705" t="str">
            <v>Yes</v>
          </cell>
        </row>
        <row r="706">
          <cell r="B706" t="str">
            <v>I_HTR_CC_J1D</v>
          </cell>
          <cell r="C706" t="str">
            <v>East</v>
          </cell>
          <cell r="D706" t="str">
            <v>CCCT - Hunter - J 1x1</v>
          </cell>
          <cell r="E706" t="str">
            <v>IRP_CCCT</v>
          </cell>
          <cell r="F706" t="str">
            <v>UT</v>
          </cell>
          <cell r="G706" t="str">
            <v>Yes</v>
          </cell>
        </row>
        <row r="707">
          <cell r="B707" t="str">
            <v>I_HTR_SC_AER</v>
          </cell>
          <cell r="C707" t="str">
            <v>East</v>
          </cell>
          <cell r="D707" t="str">
            <v>SCCT Aero HTR</v>
          </cell>
          <cell r="E707" t="str">
            <v>IRP_SCCT</v>
          </cell>
          <cell r="F707" t="str">
            <v>UT</v>
          </cell>
          <cell r="G707" t="str">
            <v>No</v>
          </cell>
        </row>
        <row r="708">
          <cell r="B708" t="str">
            <v>I_HTR_SC_FRM</v>
          </cell>
          <cell r="C708" t="str">
            <v>East</v>
          </cell>
          <cell r="D708" t="str">
            <v>SCCT Frame HTR</v>
          </cell>
          <cell r="E708" t="str">
            <v>IRP_SCCT</v>
          </cell>
          <cell r="F708" t="str">
            <v>UT</v>
          </cell>
          <cell r="G708" t="str">
            <v>NO</v>
          </cell>
        </row>
        <row r="709">
          <cell r="B709" t="str">
            <v>I_HTR_SC_ICA</v>
          </cell>
          <cell r="C709" t="str">
            <v>East</v>
          </cell>
          <cell r="D709" t="str">
            <v>IC Aero HTR</v>
          </cell>
          <cell r="E709" t="str">
            <v>IRP_SCCT</v>
          </cell>
          <cell r="F709" t="str">
            <v>UT</v>
          </cell>
          <cell r="G709" t="str">
            <v>No</v>
          </cell>
        </row>
        <row r="710">
          <cell r="B710" t="str">
            <v>I_HTR_SC_RE</v>
          </cell>
          <cell r="C710" t="str">
            <v>East</v>
          </cell>
          <cell r="D710" t="str">
            <v>Reciprocating Engine - East</v>
          </cell>
          <cell r="E710" t="str">
            <v>IRP_SCCT</v>
          </cell>
          <cell r="F710" t="str">
            <v>UT</v>
          </cell>
          <cell r="G710" t="str">
            <v>No</v>
          </cell>
        </row>
        <row r="711">
          <cell r="B711" t="str">
            <v>I_JB_CC_G2</v>
          </cell>
          <cell r="C711" t="str">
            <v>West</v>
          </cell>
          <cell r="D711" t="str">
            <v>CCCT - Jbridger - G 2x1</v>
          </cell>
          <cell r="E711" t="str">
            <v>IRP_CCCT</v>
          </cell>
          <cell r="F711" t="str">
            <v>WY</v>
          </cell>
          <cell r="G711" t="str">
            <v>Yes</v>
          </cell>
        </row>
        <row r="712">
          <cell r="B712" t="str">
            <v>I_JB_CC_G2D</v>
          </cell>
          <cell r="C712" t="str">
            <v>West</v>
          </cell>
          <cell r="D712" t="str">
            <v>CCCT - Jbridger - G 2x1</v>
          </cell>
          <cell r="E712" t="str">
            <v>IRP_CCCT</v>
          </cell>
          <cell r="F712" t="str">
            <v>WY</v>
          </cell>
          <cell r="G712" t="str">
            <v>Yes</v>
          </cell>
        </row>
        <row r="713">
          <cell r="B713" t="str">
            <v>I_JB_CC_J1</v>
          </cell>
          <cell r="C713" t="str">
            <v>West</v>
          </cell>
          <cell r="D713" t="str">
            <v>CCCT - Jbridger - J 1x1</v>
          </cell>
          <cell r="E713" t="str">
            <v>IRP_CCCT</v>
          </cell>
          <cell r="F713" t="str">
            <v>WY</v>
          </cell>
          <cell r="G713" t="str">
            <v>Yes</v>
          </cell>
        </row>
        <row r="714">
          <cell r="B714" t="str">
            <v>I_JB_CC_J1D</v>
          </cell>
          <cell r="C714" t="str">
            <v>West</v>
          </cell>
          <cell r="D714" t="str">
            <v>CCCT - Jbridger - J 1x1</v>
          </cell>
          <cell r="E714" t="str">
            <v>IRP_CCCT</v>
          </cell>
          <cell r="F714" t="str">
            <v>WY</v>
          </cell>
          <cell r="G714" t="str">
            <v>Yes</v>
          </cell>
        </row>
        <row r="715">
          <cell r="B715" t="str">
            <v>I_JB_IGC_CCS</v>
          </cell>
          <cell r="C715" t="str">
            <v>East</v>
          </cell>
          <cell r="D715" t="str">
            <v>WY IGCC CCS</v>
          </cell>
          <cell r="E715" t="str">
            <v>Coal</v>
          </cell>
          <cell r="F715" t="str">
            <v>WY</v>
          </cell>
          <cell r="G715" t="str">
            <v>No</v>
          </cell>
        </row>
        <row r="716">
          <cell r="B716" t="str">
            <v>I_JB_SC_AER</v>
          </cell>
          <cell r="C716" t="str">
            <v>West</v>
          </cell>
          <cell r="D716" t="str">
            <v>SCCT Aero JB</v>
          </cell>
          <cell r="E716" t="str">
            <v>IRP_SCCT</v>
          </cell>
          <cell r="F716" t="str">
            <v>WY</v>
          </cell>
          <cell r="G716" t="str">
            <v>No</v>
          </cell>
        </row>
        <row r="717">
          <cell r="B717" t="str">
            <v>I_JB_SC_FRM</v>
          </cell>
          <cell r="C717" t="str">
            <v>West</v>
          </cell>
          <cell r="D717" t="str">
            <v>SCCT Frame JB</v>
          </cell>
          <cell r="E717" t="str">
            <v>IRP_SCCT</v>
          </cell>
          <cell r="F717" t="str">
            <v>WY</v>
          </cell>
          <cell r="G717" t="str">
            <v>NO</v>
          </cell>
        </row>
        <row r="718">
          <cell r="B718" t="str">
            <v>I_JB_SC_ICA</v>
          </cell>
          <cell r="C718" t="str">
            <v>West</v>
          </cell>
          <cell r="D718" t="str">
            <v>IC Aero JB</v>
          </cell>
          <cell r="E718" t="str">
            <v>IRP_SCCT</v>
          </cell>
          <cell r="F718" t="str">
            <v>WY</v>
          </cell>
          <cell r="G718" t="str">
            <v>No</v>
          </cell>
        </row>
        <row r="719">
          <cell r="B719" t="str">
            <v>I_JB_SC_RE</v>
          </cell>
          <cell r="C719" t="str">
            <v>West</v>
          </cell>
          <cell r="D719" t="str">
            <v>Reciprocating Engine - West</v>
          </cell>
          <cell r="E719" t="str">
            <v>IRP_SCCT</v>
          </cell>
          <cell r="F719" t="str">
            <v>WY</v>
          </cell>
          <cell r="G719" t="str">
            <v>No</v>
          </cell>
        </row>
        <row r="720">
          <cell r="B720" t="str">
            <v>I_NTN_CC_J1</v>
          </cell>
          <cell r="C720" t="str">
            <v>East</v>
          </cell>
          <cell r="D720" t="str">
            <v>CCCT - Naughton - J 1x1</v>
          </cell>
          <cell r="E720" t="str">
            <v>IRP_CCCT</v>
          </cell>
          <cell r="F720" t="str">
            <v>WY</v>
          </cell>
          <cell r="G720" t="str">
            <v>Yes</v>
          </cell>
        </row>
        <row r="721">
          <cell r="B721" t="str">
            <v>I_NTN_CC_J1D</v>
          </cell>
          <cell r="C721" t="str">
            <v>East</v>
          </cell>
          <cell r="D721" t="str">
            <v>CCCT - Naughton - J 1x1</v>
          </cell>
          <cell r="E721" t="str">
            <v>IRP_CCCT</v>
          </cell>
          <cell r="F721" t="str">
            <v>WY</v>
          </cell>
          <cell r="G721" t="str">
            <v>Yes</v>
          </cell>
        </row>
        <row r="722">
          <cell r="B722" t="str">
            <v>I_NTN_SC_AER</v>
          </cell>
          <cell r="C722" t="str">
            <v>East</v>
          </cell>
          <cell r="D722" t="str">
            <v>SCCT Aero NTN</v>
          </cell>
          <cell r="E722" t="str">
            <v>IRP_SCCT</v>
          </cell>
          <cell r="F722" t="str">
            <v>WY</v>
          </cell>
          <cell r="G722" t="str">
            <v>No</v>
          </cell>
        </row>
        <row r="723">
          <cell r="B723" t="str">
            <v>I_NTN_SC_FRM</v>
          </cell>
          <cell r="C723" t="str">
            <v>East</v>
          </cell>
          <cell r="D723" t="str">
            <v>SCCT Frame NTN</v>
          </cell>
          <cell r="E723" t="str">
            <v>IRP_SCCT</v>
          </cell>
          <cell r="F723" t="str">
            <v>WY</v>
          </cell>
          <cell r="G723" t="str">
            <v>No</v>
          </cell>
        </row>
        <row r="724">
          <cell r="B724" t="str">
            <v>I_NTN_SC_ICA</v>
          </cell>
          <cell r="C724" t="str">
            <v>East</v>
          </cell>
          <cell r="D724" t="str">
            <v>IC Aero NTN</v>
          </cell>
          <cell r="E724" t="str">
            <v>IRP_SCCT</v>
          </cell>
          <cell r="F724" t="str">
            <v>WY</v>
          </cell>
          <cell r="G724" t="str">
            <v>No</v>
          </cell>
        </row>
        <row r="725">
          <cell r="B725" t="str">
            <v>I_NTN_SC_RE</v>
          </cell>
          <cell r="C725" t="str">
            <v>East</v>
          </cell>
          <cell r="D725" t="str">
            <v>Reciprocating Engine - East</v>
          </cell>
          <cell r="E725" t="str">
            <v>IRP_SCCT</v>
          </cell>
          <cell r="F725" t="str">
            <v>WY</v>
          </cell>
          <cell r="G725" t="str">
            <v>No</v>
          </cell>
        </row>
        <row r="726">
          <cell r="B726" t="str">
            <v>I_WYD_SC_AER</v>
          </cell>
          <cell r="C726" t="str">
            <v>East</v>
          </cell>
          <cell r="D726" t="str">
            <v>SCCT Aero WYD</v>
          </cell>
          <cell r="E726" t="str">
            <v>IRP_SCCT</v>
          </cell>
          <cell r="F726" t="str">
            <v>WY</v>
          </cell>
          <cell r="G726" t="str">
            <v>No</v>
          </cell>
        </row>
        <row r="727">
          <cell r="B727" t="str">
            <v>I_WYD_SC_FRM</v>
          </cell>
          <cell r="C727" t="str">
            <v>East</v>
          </cell>
          <cell r="D727" t="str">
            <v>SCCT Frame WYD</v>
          </cell>
          <cell r="E727" t="str">
            <v>IRP_SCCT</v>
          </cell>
          <cell r="F727" t="str">
            <v>WY</v>
          </cell>
          <cell r="G727" t="str">
            <v>No</v>
          </cell>
        </row>
        <row r="728">
          <cell r="B728" t="str">
            <v>I_WYD_SC_ICA</v>
          </cell>
          <cell r="C728" t="str">
            <v>East</v>
          </cell>
          <cell r="D728" t="str">
            <v>IC Aero WYD</v>
          </cell>
          <cell r="E728" t="str">
            <v>IRP_SCCT</v>
          </cell>
          <cell r="F728" t="str">
            <v>WY</v>
          </cell>
          <cell r="G728" t="str">
            <v>No</v>
          </cell>
        </row>
        <row r="729">
          <cell r="B729" t="str">
            <v>I_WYD_SC_RE</v>
          </cell>
          <cell r="C729" t="str">
            <v>East</v>
          </cell>
          <cell r="D729" t="str">
            <v>Reciprocating Engine - East</v>
          </cell>
          <cell r="E729" t="str">
            <v>IRP_SCCT</v>
          </cell>
          <cell r="F729" t="str">
            <v>WY</v>
          </cell>
          <cell r="G729" t="str">
            <v>No</v>
          </cell>
        </row>
        <row r="730">
          <cell r="B730" t="str">
            <v>I_PNC_BIOFOR</v>
          </cell>
          <cell r="C730" t="str">
            <v>West</v>
          </cell>
          <cell r="D730" t="str">
            <v>Utility Biomass - West</v>
          </cell>
          <cell r="E730" t="str">
            <v>Biomass</v>
          </cell>
          <cell r="F730" t="str">
            <v>OR</v>
          </cell>
          <cell r="G730" t="str">
            <v>No</v>
          </cell>
        </row>
        <row r="731">
          <cell r="B731" t="str">
            <v>I_PNC_CC_F2</v>
          </cell>
          <cell r="C731" t="str">
            <v>West</v>
          </cell>
          <cell r="D731" t="str">
            <v>CCCT - PortlandNC - F 2x1</v>
          </cell>
          <cell r="E731" t="str">
            <v>IRP_CCCT</v>
          </cell>
          <cell r="F731" t="str">
            <v>OR</v>
          </cell>
          <cell r="G731" t="str">
            <v>Yes</v>
          </cell>
        </row>
        <row r="732">
          <cell r="B732" t="str">
            <v>I_PNC_CC_F2D</v>
          </cell>
          <cell r="C732" t="str">
            <v>West</v>
          </cell>
          <cell r="D732" t="str">
            <v>CCCT - PortlandNC - F 2x1</v>
          </cell>
          <cell r="E732" t="str">
            <v>IRP_CCCT</v>
          </cell>
          <cell r="F732" t="str">
            <v>OR</v>
          </cell>
          <cell r="G732" t="str">
            <v>Yes</v>
          </cell>
        </row>
        <row r="733">
          <cell r="B733" t="str">
            <v>I_PNC_CC_G1</v>
          </cell>
          <cell r="C733" t="str">
            <v>West</v>
          </cell>
          <cell r="D733" t="str">
            <v>CCCT - PortlandNC - G 1x1</v>
          </cell>
          <cell r="E733" t="str">
            <v>IRP_CCCT</v>
          </cell>
          <cell r="F733" t="str">
            <v>OR</v>
          </cell>
          <cell r="G733" t="str">
            <v>Yes</v>
          </cell>
        </row>
        <row r="734">
          <cell r="B734" t="str">
            <v>I_PNC_CC_G1D</v>
          </cell>
          <cell r="C734" t="str">
            <v>West</v>
          </cell>
          <cell r="D734" t="str">
            <v>CCCT - PortlandNC - G 1x1</v>
          </cell>
          <cell r="E734" t="str">
            <v>IRP_CCCT</v>
          </cell>
          <cell r="F734" t="str">
            <v>OR</v>
          </cell>
          <cell r="G734" t="str">
            <v>Yes</v>
          </cell>
        </row>
        <row r="735">
          <cell r="B735" t="str">
            <v>I_PNC_CC_G2</v>
          </cell>
          <cell r="C735" t="str">
            <v>West</v>
          </cell>
          <cell r="D735" t="str">
            <v>CCCT - PortlandNC - G 2x1</v>
          </cell>
          <cell r="E735" t="str">
            <v>IRP_CCCT</v>
          </cell>
          <cell r="F735" t="str">
            <v>OR</v>
          </cell>
          <cell r="G735" t="str">
            <v>Yes</v>
          </cell>
        </row>
        <row r="736">
          <cell r="B736" t="str">
            <v>I_PNC_CC_G2D</v>
          </cell>
          <cell r="C736" t="str">
            <v>West</v>
          </cell>
          <cell r="D736" t="str">
            <v>CCCT - PortlandNC - G 2x1</v>
          </cell>
          <cell r="E736" t="str">
            <v>IRP_CCCT</v>
          </cell>
          <cell r="F736" t="str">
            <v>OR</v>
          </cell>
          <cell r="G736" t="str">
            <v>Yes</v>
          </cell>
        </row>
        <row r="737">
          <cell r="B737" t="str">
            <v>I_PNC_CC_J1</v>
          </cell>
          <cell r="C737" t="str">
            <v>West</v>
          </cell>
          <cell r="D737" t="str">
            <v>CCCT - PortlandNC - J 1x1</v>
          </cell>
          <cell r="E737" t="str">
            <v>IRP_CCCT</v>
          </cell>
          <cell r="F737" t="str">
            <v>OR</v>
          </cell>
          <cell r="G737" t="str">
            <v>Yes</v>
          </cell>
        </row>
        <row r="738">
          <cell r="B738" t="str">
            <v>I_PNC_CC_J1D</v>
          </cell>
          <cell r="C738" t="str">
            <v>West</v>
          </cell>
          <cell r="D738" t="str">
            <v>CCCT - PortlandNC - J 1x1</v>
          </cell>
          <cell r="E738" t="str">
            <v>IRP_CCCT</v>
          </cell>
          <cell r="F738" t="str">
            <v>OR</v>
          </cell>
          <cell r="G738" t="str">
            <v>Yes</v>
          </cell>
        </row>
        <row r="739">
          <cell r="B739" t="str">
            <v>I_PNC_NUC_MD</v>
          </cell>
          <cell r="C739" t="str">
            <v>West</v>
          </cell>
          <cell r="D739" t="str">
            <v>Modular-Nuclear-West</v>
          </cell>
          <cell r="E739" t="str">
            <v>Nuclear</v>
          </cell>
          <cell r="F739" t="str">
            <v>OR</v>
          </cell>
          <cell r="G739" t="str">
            <v>Yes</v>
          </cell>
        </row>
        <row r="740">
          <cell r="B740" t="str">
            <v>I_PNC_SC_AER</v>
          </cell>
          <cell r="C740" t="str">
            <v>West</v>
          </cell>
          <cell r="D740" t="str">
            <v>SCCT Aero PNC</v>
          </cell>
          <cell r="E740" t="str">
            <v>IRP_SCCT</v>
          </cell>
          <cell r="F740" t="str">
            <v>OR</v>
          </cell>
          <cell r="G740" t="str">
            <v>No</v>
          </cell>
        </row>
        <row r="741">
          <cell r="B741" t="str">
            <v>I_PNC_SC_FRM</v>
          </cell>
          <cell r="C741" t="str">
            <v>West</v>
          </cell>
          <cell r="D741" t="str">
            <v>SCCT Frame PNC</v>
          </cell>
          <cell r="E741" t="str">
            <v>IRP_SCCT</v>
          </cell>
          <cell r="F741" t="str">
            <v>OR</v>
          </cell>
          <cell r="G741" t="str">
            <v>No</v>
          </cell>
        </row>
        <row r="742">
          <cell r="B742" t="str">
            <v>I_PNC_SC_ICA</v>
          </cell>
          <cell r="C742" t="str">
            <v>West</v>
          </cell>
          <cell r="D742" t="str">
            <v>IC Aero PO</v>
          </cell>
          <cell r="E742" t="str">
            <v>IRP_SCCT</v>
          </cell>
          <cell r="F742" t="str">
            <v>OR</v>
          </cell>
          <cell r="G742" t="str">
            <v>No</v>
          </cell>
        </row>
        <row r="743">
          <cell r="B743" t="str">
            <v>I_PNC_SC_RE</v>
          </cell>
          <cell r="C743" t="str">
            <v>West</v>
          </cell>
          <cell r="D743" t="str">
            <v>Reciprocating Engine - West</v>
          </cell>
          <cell r="E743" t="str">
            <v>IRP_SCCT</v>
          </cell>
          <cell r="F743" t="str">
            <v>OR</v>
          </cell>
          <cell r="G743" t="str">
            <v>No</v>
          </cell>
        </row>
        <row r="744">
          <cell r="B744" t="str">
            <v>I_SO_BIOFOR</v>
          </cell>
          <cell r="C744" t="str">
            <v>West</v>
          </cell>
          <cell r="D744" t="str">
            <v>Utility Biomass - West</v>
          </cell>
          <cell r="E744" t="str">
            <v>Biomass</v>
          </cell>
          <cell r="F744" t="str">
            <v>OR</v>
          </cell>
          <cell r="G744" t="str">
            <v>No</v>
          </cell>
        </row>
        <row r="745">
          <cell r="B745" t="str">
            <v>I_SO_CC_F2</v>
          </cell>
          <cell r="C745" t="str">
            <v>West</v>
          </cell>
          <cell r="D745" t="str">
            <v>CCCT - SOregonCal - F 2x1</v>
          </cell>
          <cell r="E745" t="str">
            <v>IRP_CCCT</v>
          </cell>
          <cell r="F745" t="str">
            <v>OR</v>
          </cell>
          <cell r="G745" t="str">
            <v>Yes</v>
          </cell>
        </row>
        <row r="746">
          <cell r="B746" t="str">
            <v>I_SO_CC_F2D</v>
          </cell>
          <cell r="C746" t="str">
            <v>West</v>
          </cell>
          <cell r="D746" t="str">
            <v>CCCT - SOregonCal - F 2x1</v>
          </cell>
          <cell r="E746" t="str">
            <v>IRP_CCCT</v>
          </cell>
          <cell r="F746" t="str">
            <v>OR</v>
          </cell>
          <cell r="G746" t="str">
            <v>Yes</v>
          </cell>
        </row>
        <row r="747">
          <cell r="B747" t="str">
            <v>I_SO_CC_G1</v>
          </cell>
          <cell r="C747" t="str">
            <v>West</v>
          </cell>
          <cell r="D747" t="str">
            <v>CCCT - SOregonCal - G 1x1</v>
          </cell>
          <cell r="E747" t="str">
            <v>IRP_CCCT</v>
          </cell>
          <cell r="F747" t="str">
            <v>OR</v>
          </cell>
          <cell r="G747" t="str">
            <v>Yes</v>
          </cell>
        </row>
        <row r="748">
          <cell r="B748" t="str">
            <v>I_SO_CC_G1D</v>
          </cell>
          <cell r="C748" t="str">
            <v>West</v>
          </cell>
          <cell r="D748" t="str">
            <v>CCCT - SOregonCal - G 1x1</v>
          </cell>
          <cell r="E748" t="str">
            <v>IRP_CCCT</v>
          </cell>
          <cell r="F748" t="str">
            <v>OR</v>
          </cell>
          <cell r="G748" t="str">
            <v>Yes</v>
          </cell>
        </row>
        <row r="749">
          <cell r="B749" t="str">
            <v>I_SO_CC_G2</v>
          </cell>
          <cell r="C749" t="str">
            <v>West</v>
          </cell>
          <cell r="D749" t="str">
            <v>CCCT - SOregonCal - G 2x1</v>
          </cell>
          <cell r="E749" t="str">
            <v>IRP_CCCT</v>
          </cell>
          <cell r="F749" t="str">
            <v>OR</v>
          </cell>
          <cell r="G749" t="str">
            <v>Yes</v>
          </cell>
        </row>
        <row r="750">
          <cell r="B750" t="str">
            <v>I_SO_CC_G2D</v>
          </cell>
          <cell r="C750" t="str">
            <v>West</v>
          </cell>
          <cell r="D750" t="str">
            <v>CCCT - SOregonCal - G 2x1</v>
          </cell>
          <cell r="E750" t="str">
            <v>IRP_CCCT</v>
          </cell>
          <cell r="F750" t="str">
            <v>OR</v>
          </cell>
          <cell r="G750" t="str">
            <v>Yes</v>
          </cell>
        </row>
        <row r="751">
          <cell r="B751" t="str">
            <v>I_SO_CC_J1</v>
          </cell>
          <cell r="C751" t="str">
            <v>West</v>
          </cell>
          <cell r="D751" t="str">
            <v>CCCT - SOregonCal - J 1x1</v>
          </cell>
          <cell r="E751" t="str">
            <v>IRP_CCCT</v>
          </cell>
          <cell r="F751" t="str">
            <v>OR</v>
          </cell>
          <cell r="G751" t="str">
            <v>Yes</v>
          </cell>
        </row>
        <row r="752">
          <cell r="B752" t="str">
            <v>I_SO_CC_J1D</v>
          </cell>
          <cell r="C752" t="str">
            <v>West</v>
          </cell>
          <cell r="D752" t="str">
            <v>CCCT - SOregonCal - J 1x1</v>
          </cell>
          <cell r="E752" t="str">
            <v>IRP_CCCT</v>
          </cell>
          <cell r="F752" t="str">
            <v>OR</v>
          </cell>
          <cell r="G752" t="str">
            <v>Yes</v>
          </cell>
        </row>
        <row r="753">
          <cell r="B753" t="str">
            <v>I_SO_GEO_PPA</v>
          </cell>
          <cell r="C753" t="str">
            <v>West</v>
          </cell>
          <cell r="D753" t="str">
            <v>Geothermal, Greenfield - West</v>
          </cell>
          <cell r="E753" t="str">
            <v>Geothermal</v>
          </cell>
          <cell r="F753" t="str">
            <v>OR</v>
          </cell>
          <cell r="G753" t="str">
            <v>Yes</v>
          </cell>
        </row>
        <row r="754">
          <cell r="B754" t="str">
            <v>I_SO_PV50_ST</v>
          </cell>
          <cell r="C754" t="str">
            <v>West</v>
          </cell>
          <cell r="D754" t="str">
            <v>Utility Solar - PV - West</v>
          </cell>
          <cell r="E754" t="str">
            <v>Solar</v>
          </cell>
          <cell r="F754" t="str">
            <v>OR</v>
          </cell>
          <cell r="G754" t="str">
            <v>Yes</v>
          </cell>
        </row>
        <row r="755">
          <cell r="B755" t="str">
            <v>I_SO_PV50FT</v>
          </cell>
          <cell r="C755" t="str">
            <v>West</v>
          </cell>
          <cell r="D755" t="str">
            <v>Utility Solar - PV - West</v>
          </cell>
          <cell r="E755" t="str">
            <v>Solar</v>
          </cell>
          <cell r="F755" t="str">
            <v>OR</v>
          </cell>
          <cell r="G755" t="str">
            <v>Yes</v>
          </cell>
        </row>
        <row r="756">
          <cell r="B756" t="str">
            <v>I_SO_PV50FTI</v>
          </cell>
          <cell r="C756" t="str">
            <v>West</v>
          </cell>
          <cell r="D756" t="str">
            <v>Utility Solar - PV - West</v>
          </cell>
          <cell r="E756" t="str">
            <v>Solar</v>
          </cell>
          <cell r="F756" t="str">
            <v>OR</v>
          </cell>
          <cell r="G756" t="str">
            <v>Yes</v>
          </cell>
        </row>
        <row r="757">
          <cell r="B757" t="str">
            <v>I_SO_PV50STI</v>
          </cell>
          <cell r="C757" t="str">
            <v>West</v>
          </cell>
          <cell r="D757" t="str">
            <v>Utility Solar - PV - West</v>
          </cell>
          <cell r="E757" t="str">
            <v>Solar</v>
          </cell>
          <cell r="F757" t="str">
            <v>OR</v>
          </cell>
          <cell r="G757" t="str">
            <v>Yes</v>
          </cell>
        </row>
        <row r="758">
          <cell r="B758" t="str">
            <v>I_SO_SC_AER</v>
          </cell>
          <cell r="C758" t="str">
            <v>West</v>
          </cell>
          <cell r="D758" t="str">
            <v>SCCT Aero SO</v>
          </cell>
          <cell r="E758" t="str">
            <v>IRP_SCCT</v>
          </cell>
          <cell r="F758" t="str">
            <v>OR</v>
          </cell>
          <cell r="G758" t="str">
            <v>No</v>
          </cell>
        </row>
        <row r="759">
          <cell r="B759" t="str">
            <v>I_SO_SC_FRM</v>
          </cell>
          <cell r="C759" t="str">
            <v>West</v>
          </cell>
          <cell r="D759" t="str">
            <v>SCCT Frame SO</v>
          </cell>
          <cell r="E759" t="str">
            <v>IRP_SCCT</v>
          </cell>
          <cell r="F759" t="str">
            <v>OR</v>
          </cell>
          <cell r="G759" t="str">
            <v>No</v>
          </cell>
        </row>
        <row r="760">
          <cell r="B760" t="str">
            <v>I_SO_SC_ICA</v>
          </cell>
          <cell r="C760" t="str">
            <v>West</v>
          </cell>
          <cell r="D760" t="str">
            <v>IC Aero SO</v>
          </cell>
          <cell r="E760" t="str">
            <v>IRP_SCCT</v>
          </cell>
          <cell r="F760" t="str">
            <v>OR</v>
          </cell>
          <cell r="G760" t="str">
            <v>No</v>
          </cell>
        </row>
        <row r="761">
          <cell r="B761" t="str">
            <v>I_SO_SC_RE</v>
          </cell>
          <cell r="C761" t="str">
            <v>West</v>
          </cell>
          <cell r="D761" t="str">
            <v>Reciprocating Engine - West</v>
          </cell>
          <cell r="E761" t="str">
            <v>IRP_SCCT</v>
          </cell>
          <cell r="F761" t="str">
            <v>OR</v>
          </cell>
          <cell r="G761" t="str">
            <v>No</v>
          </cell>
        </row>
        <row r="762">
          <cell r="B762" t="str">
            <v>I_SO_US_CS15</v>
          </cell>
          <cell r="C762" t="str">
            <v>West</v>
          </cell>
          <cell r="D762" t="str">
            <v>Utility Solar - PV - West</v>
          </cell>
          <cell r="E762" t="str">
            <v>Solar</v>
          </cell>
          <cell r="F762" t="str">
            <v>OR</v>
          </cell>
          <cell r="G762" t="str">
            <v>Yes</v>
          </cell>
        </row>
        <row r="763">
          <cell r="B763" t="str">
            <v>I_UN_CC_F1</v>
          </cell>
          <cell r="C763" t="str">
            <v>East</v>
          </cell>
          <cell r="D763" t="str">
            <v>CCCT - Utah-N - F 1x1</v>
          </cell>
          <cell r="E763" t="str">
            <v>IRP_CCCT</v>
          </cell>
          <cell r="F763" t="str">
            <v>UT</v>
          </cell>
          <cell r="G763" t="str">
            <v>Yes</v>
          </cell>
        </row>
        <row r="764">
          <cell r="B764" t="str">
            <v>I_UN_CC_F1D</v>
          </cell>
          <cell r="C764" t="str">
            <v>East</v>
          </cell>
          <cell r="D764" t="str">
            <v>CCCT - Utah-N - F 1x1</v>
          </cell>
          <cell r="E764" t="str">
            <v>IRP_CCCT</v>
          </cell>
          <cell r="F764" t="str">
            <v>UT</v>
          </cell>
          <cell r="G764" t="str">
            <v>Yes</v>
          </cell>
        </row>
        <row r="765">
          <cell r="B765" t="str">
            <v>I_UN_CC_F2</v>
          </cell>
          <cell r="C765" t="str">
            <v>East</v>
          </cell>
          <cell r="D765" t="str">
            <v>CCCT - Utah-N - F 2x1</v>
          </cell>
          <cell r="E765" t="str">
            <v>IRP_CCCT</v>
          </cell>
          <cell r="F765" t="str">
            <v>UT</v>
          </cell>
          <cell r="G765" t="str">
            <v>Yes</v>
          </cell>
        </row>
        <row r="766">
          <cell r="B766" t="str">
            <v>I_UN_CC_F2D</v>
          </cell>
          <cell r="C766" t="str">
            <v>East</v>
          </cell>
          <cell r="D766" t="str">
            <v>CCCT - Utah-N - F 2x1</v>
          </cell>
          <cell r="E766" t="str">
            <v>IRP_CCCT</v>
          </cell>
          <cell r="F766" t="str">
            <v>UT</v>
          </cell>
          <cell r="G766" t="str">
            <v>Yes</v>
          </cell>
        </row>
        <row r="767">
          <cell r="B767" t="str">
            <v>I_UN_CC_G1</v>
          </cell>
          <cell r="C767" t="str">
            <v>East</v>
          </cell>
          <cell r="D767" t="str">
            <v>CCCT - Utah-N - G 1x1</v>
          </cell>
          <cell r="E767" t="str">
            <v>IRP_CCCT</v>
          </cell>
          <cell r="F767" t="str">
            <v>UT</v>
          </cell>
          <cell r="G767" t="str">
            <v>Yes</v>
          </cell>
        </row>
        <row r="768">
          <cell r="B768" t="str">
            <v>I_UN_CC_G1D</v>
          </cell>
          <cell r="C768" t="str">
            <v>East</v>
          </cell>
          <cell r="D768" t="str">
            <v>CCCT - Utah-N - G 1x1</v>
          </cell>
          <cell r="E768" t="str">
            <v>IRP_CCCT</v>
          </cell>
          <cell r="F768" t="str">
            <v>UT</v>
          </cell>
          <cell r="G768" t="str">
            <v>Yes</v>
          </cell>
        </row>
        <row r="769">
          <cell r="B769" t="str">
            <v>I_UN_CC_G2</v>
          </cell>
          <cell r="C769" t="str">
            <v>East</v>
          </cell>
          <cell r="D769" t="str">
            <v>CCCT - Utah-N - G 2x1</v>
          </cell>
          <cell r="E769" t="str">
            <v>IRP_CCCT</v>
          </cell>
          <cell r="F769" t="str">
            <v>UT</v>
          </cell>
          <cell r="G769" t="str">
            <v>Yes</v>
          </cell>
        </row>
        <row r="770">
          <cell r="B770" t="str">
            <v>I_UN_CC_G2D</v>
          </cell>
          <cell r="C770" t="str">
            <v>East</v>
          </cell>
          <cell r="D770" t="str">
            <v>CCCT - Utah-N - G 2x1</v>
          </cell>
          <cell r="E770" t="str">
            <v>IRP_CCCT</v>
          </cell>
          <cell r="F770" t="str">
            <v>UT</v>
          </cell>
          <cell r="G770" t="str">
            <v>Yes</v>
          </cell>
        </row>
        <row r="771">
          <cell r="B771" t="str">
            <v>I_UN_CC_J1</v>
          </cell>
          <cell r="C771" t="str">
            <v>East</v>
          </cell>
          <cell r="D771" t="str">
            <v>CCCT - Utah-N - J 1x1</v>
          </cell>
          <cell r="E771" t="str">
            <v>IRP_CCCT</v>
          </cell>
          <cell r="F771" t="str">
            <v>UT</v>
          </cell>
          <cell r="G771" t="str">
            <v>Yes</v>
          </cell>
        </row>
        <row r="772">
          <cell r="B772" t="str">
            <v>I_UN_CC_J1D</v>
          </cell>
          <cell r="C772" t="str">
            <v>East</v>
          </cell>
          <cell r="D772" t="str">
            <v>CCCT - Utah-N - J 1x1</v>
          </cell>
          <cell r="E772" t="str">
            <v>IRP_CCCT</v>
          </cell>
          <cell r="F772" t="str">
            <v>UT</v>
          </cell>
          <cell r="G772" t="str">
            <v>Yes</v>
          </cell>
        </row>
        <row r="773">
          <cell r="B773" t="str">
            <v>I_UN_Fcell</v>
          </cell>
          <cell r="C773" t="str">
            <v>East</v>
          </cell>
          <cell r="D773" t="str">
            <v>Fuel Cell - East</v>
          </cell>
          <cell r="E773" t="str">
            <v>Other</v>
          </cell>
          <cell r="F773" t="str">
            <v>UT</v>
          </cell>
          <cell r="G773" t="str">
            <v>No</v>
          </cell>
        </row>
        <row r="774">
          <cell r="B774" t="str">
            <v>I_UN_NUC_MD</v>
          </cell>
          <cell r="C774" t="str">
            <v>East</v>
          </cell>
          <cell r="D774" t="str">
            <v>Modular-Nuclear-East</v>
          </cell>
          <cell r="E774" t="str">
            <v>Nuclear</v>
          </cell>
          <cell r="F774" t="str">
            <v>UT</v>
          </cell>
          <cell r="G774" t="str">
            <v>Yes</v>
          </cell>
        </row>
        <row r="775">
          <cell r="B775" t="str">
            <v>I_UN_SC_AER</v>
          </cell>
          <cell r="C775" t="str">
            <v>East</v>
          </cell>
          <cell r="D775" t="str">
            <v>SCCT Aero UN</v>
          </cell>
          <cell r="E775" t="str">
            <v>IRP_SCCT</v>
          </cell>
          <cell r="F775" t="str">
            <v>UT</v>
          </cell>
          <cell r="G775" t="str">
            <v>No</v>
          </cell>
        </row>
        <row r="776">
          <cell r="B776" t="str">
            <v>I_UN_SC_FRM</v>
          </cell>
          <cell r="C776" t="str">
            <v>East</v>
          </cell>
          <cell r="D776" t="str">
            <v>SCCT Frame UTN</v>
          </cell>
          <cell r="E776" t="str">
            <v>IRP_SCCT</v>
          </cell>
          <cell r="F776" t="str">
            <v>UT</v>
          </cell>
          <cell r="G776" t="str">
            <v>No</v>
          </cell>
        </row>
        <row r="777">
          <cell r="B777" t="str">
            <v>I_UN_SC_ICA</v>
          </cell>
          <cell r="C777" t="str">
            <v>East</v>
          </cell>
          <cell r="D777" t="str">
            <v>IC Aero UN</v>
          </cell>
          <cell r="E777" t="str">
            <v>IRP_SCCT</v>
          </cell>
          <cell r="F777" t="str">
            <v>UT</v>
          </cell>
          <cell r="G777" t="str">
            <v>No</v>
          </cell>
        </row>
        <row r="778">
          <cell r="B778" t="str">
            <v>I_UN_SC_ICA2</v>
          </cell>
          <cell r="C778" t="str">
            <v>East</v>
          </cell>
          <cell r="D778" t="str">
            <v>IC Aero UN</v>
          </cell>
          <cell r="E778" t="str">
            <v>IRP_SCCT</v>
          </cell>
          <cell r="F778" t="str">
            <v>UT</v>
          </cell>
          <cell r="G778" t="str">
            <v>No</v>
          </cell>
        </row>
        <row r="779">
          <cell r="B779" t="str">
            <v>I_UN_SC_RE</v>
          </cell>
          <cell r="C779" t="str">
            <v>East</v>
          </cell>
          <cell r="D779" t="str">
            <v>Reciprocating Engine - East</v>
          </cell>
          <cell r="E779" t="str">
            <v>IRP_SCCT</v>
          </cell>
          <cell r="F779" t="str">
            <v>UT</v>
          </cell>
          <cell r="G779" t="str">
            <v>No</v>
          </cell>
        </row>
        <row r="780">
          <cell r="B780" t="str">
            <v>I_US_CC_F1</v>
          </cell>
          <cell r="C780" t="str">
            <v>East</v>
          </cell>
          <cell r="D780" t="str">
            <v>CCCT - Utah-S - F 1x1</v>
          </cell>
          <cell r="E780" t="str">
            <v>IRP_CCCT</v>
          </cell>
          <cell r="F780" t="str">
            <v>UT</v>
          </cell>
          <cell r="G780" t="str">
            <v>Yes</v>
          </cell>
        </row>
        <row r="781">
          <cell r="B781" t="str">
            <v>I_US_CC_F1D</v>
          </cell>
          <cell r="C781" t="str">
            <v>East</v>
          </cell>
          <cell r="D781" t="str">
            <v>CCCT - Utah-S - F 1x1</v>
          </cell>
          <cell r="E781" t="str">
            <v>IRP_CCCT</v>
          </cell>
          <cell r="F781" t="str">
            <v>UT</v>
          </cell>
          <cell r="G781" t="str">
            <v>Yes</v>
          </cell>
        </row>
        <row r="782">
          <cell r="B782" t="str">
            <v>I_US_CC_F2</v>
          </cell>
          <cell r="C782" t="str">
            <v>East</v>
          </cell>
          <cell r="D782" t="str">
            <v>CCCT - Utah-S - F 2x1</v>
          </cell>
          <cell r="E782" t="str">
            <v>IRP_CCCT</v>
          </cell>
          <cell r="F782" t="str">
            <v>UT</v>
          </cell>
          <cell r="G782" t="str">
            <v>Yes</v>
          </cell>
        </row>
        <row r="783">
          <cell r="B783" t="str">
            <v>I_US_CC_F2D</v>
          </cell>
          <cell r="C783" t="str">
            <v>East</v>
          </cell>
          <cell r="D783" t="str">
            <v>CCCT - Utah-S - F 2x1</v>
          </cell>
          <cell r="E783" t="str">
            <v>IRP_CCCT</v>
          </cell>
          <cell r="F783" t="str">
            <v>UT</v>
          </cell>
          <cell r="G783" t="str">
            <v>Yes</v>
          </cell>
        </row>
        <row r="784">
          <cell r="B784" t="str">
            <v>I_US_CC_G1</v>
          </cell>
          <cell r="C784" t="str">
            <v>East</v>
          </cell>
          <cell r="D784" t="str">
            <v>CCCT - Utah-S - G 1x1</v>
          </cell>
          <cell r="E784" t="str">
            <v>IRP_CCCT</v>
          </cell>
          <cell r="F784" t="str">
            <v>UT</v>
          </cell>
          <cell r="G784" t="str">
            <v>Yes</v>
          </cell>
        </row>
        <row r="785">
          <cell r="B785" t="str">
            <v>I_US_CC_G1D</v>
          </cell>
          <cell r="C785" t="str">
            <v>East</v>
          </cell>
          <cell r="D785" t="str">
            <v>CCCT - Utah-S - G 1x1</v>
          </cell>
          <cell r="E785" t="str">
            <v>IRP_CCCT</v>
          </cell>
          <cell r="F785" t="str">
            <v>UT</v>
          </cell>
          <cell r="G785" t="str">
            <v>Yes</v>
          </cell>
        </row>
        <row r="786">
          <cell r="B786" t="str">
            <v>I_US_CC_G2</v>
          </cell>
          <cell r="C786" t="str">
            <v>East</v>
          </cell>
          <cell r="D786" t="str">
            <v>CCCT - Utah-S - G 2x1</v>
          </cell>
          <cell r="E786" t="str">
            <v>IRP_CCCT</v>
          </cell>
          <cell r="F786" t="str">
            <v>UT</v>
          </cell>
          <cell r="G786" t="str">
            <v>Yes</v>
          </cell>
        </row>
        <row r="787">
          <cell r="B787" t="str">
            <v>I_US_CC_G2D</v>
          </cell>
          <cell r="C787" t="str">
            <v>East</v>
          </cell>
          <cell r="D787" t="str">
            <v>CCCT - Utah-S - G 2x1</v>
          </cell>
          <cell r="E787" t="str">
            <v>IRP_CCCT</v>
          </cell>
          <cell r="F787" t="str">
            <v>UT</v>
          </cell>
          <cell r="G787" t="str">
            <v>Yes</v>
          </cell>
        </row>
        <row r="788">
          <cell r="B788" t="str">
            <v>I_US_CC_J1</v>
          </cell>
          <cell r="C788" t="str">
            <v>East</v>
          </cell>
          <cell r="D788" t="str">
            <v>CCCT - Utah-S - J 1x1</v>
          </cell>
          <cell r="E788" t="str">
            <v>IRP_CCCT</v>
          </cell>
          <cell r="F788" t="str">
            <v>UT</v>
          </cell>
          <cell r="G788" t="str">
            <v>Yes</v>
          </cell>
        </row>
        <row r="789">
          <cell r="B789" t="str">
            <v>I_US_CC_J1D</v>
          </cell>
          <cell r="C789" t="str">
            <v>East</v>
          </cell>
          <cell r="D789" t="str">
            <v>CCCT - Utah-S - J 1x1</v>
          </cell>
          <cell r="E789" t="str">
            <v>IRP_CCCT</v>
          </cell>
          <cell r="F789" t="str">
            <v>UT</v>
          </cell>
          <cell r="G789" t="str">
            <v>Yes</v>
          </cell>
        </row>
        <row r="790">
          <cell r="B790" t="str">
            <v>I_US_CSP_MST</v>
          </cell>
          <cell r="C790" t="str">
            <v>East</v>
          </cell>
          <cell r="D790" t="str">
            <v>Utility Solar - PV - East</v>
          </cell>
          <cell r="E790" t="str">
            <v>Solar</v>
          </cell>
          <cell r="F790" t="str">
            <v>UT</v>
          </cell>
          <cell r="G790" t="str">
            <v>Yes</v>
          </cell>
        </row>
        <row r="791">
          <cell r="B791" t="str">
            <v>I_US_CSP_TRF</v>
          </cell>
          <cell r="C791" t="str">
            <v>East</v>
          </cell>
          <cell r="D791" t="str">
            <v>Utility Solar - PV - East</v>
          </cell>
          <cell r="E791" t="str">
            <v>Solar</v>
          </cell>
          <cell r="F791" t="str">
            <v>UT</v>
          </cell>
          <cell r="G791" t="str">
            <v>Yes</v>
          </cell>
        </row>
        <row r="792">
          <cell r="B792" t="str">
            <v>I_US_CSP_TWR</v>
          </cell>
          <cell r="C792" t="str">
            <v>East</v>
          </cell>
          <cell r="D792" t="str">
            <v>Utility Solar - PV - East</v>
          </cell>
          <cell r="E792" t="str">
            <v>Solar</v>
          </cell>
          <cell r="F792" t="str">
            <v>UT</v>
          </cell>
          <cell r="G792" t="str">
            <v>Yes</v>
          </cell>
        </row>
        <row r="793">
          <cell r="B793" t="str">
            <v>I_US_Fcell</v>
          </cell>
          <cell r="C793" t="str">
            <v>East</v>
          </cell>
          <cell r="D793" t="str">
            <v>Fuel Cell - East</v>
          </cell>
          <cell r="E793" t="str">
            <v>Other</v>
          </cell>
          <cell r="F793" t="str">
            <v>UT</v>
          </cell>
          <cell r="G793" t="str">
            <v>No</v>
          </cell>
        </row>
        <row r="794">
          <cell r="B794" t="str">
            <v>I_US_GEO_B35</v>
          </cell>
          <cell r="C794" t="str">
            <v>East</v>
          </cell>
          <cell r="D794" t="str">
            <v>Geothermal, Greenfield - East</v>
          </cell>
          <cell r="E794" t="str">
            <v>Geothermal</v>
          </cell>
          <cell r="F794" t="str">
            <v>UT</v>
          </cell>
          <cell r="G794" t="str">
            <v>Yes</v>
          </cell>
        </row>
        <row r="795">
          <cell r="B795" t="str">
            <v>I_US_GEO_PPA</v>
          </cell>
          <cell r="C795" t="str">
            <v>East</v>
          </cell>
          <cell r="D795" t="str">
            <v>Geothermal, Greenfield - East</v>
          </cell>
          <cell r="E795" t="str">
            <v>Geothermal</v>
          </cell>
          <cell r="F795" t="str">
            <v>UT</v>
          </cell>
          <cell r="G795" t="str">
            <v>Yes</v>
          </cell>
        </row>
        <row r="796">
          <cell r="B796" t="str">
            <v>I_US_IGC_CCS</v>
          </cell>
          <cell r="C796" t="str">
            <v>East</v>
          </cell>
          <cell r="D796" t="str">
            <v>UTS IGCC CCS</v>
          </cell>
          <cell r="E796" t="str">
            <v>Coal</v>
          </cell>
          <cell r="F796" t="str">
            <v>UT</v>
          </cell>
          <cell r="G796" t="str">
            <v>No</v>
          </cell>
        </row>
        <row r="797">
          <cell r="B797" t="str">
            <v>I_UN_NUC_AD</v>
          </cell>
          <cell r="C797" t="str">
            <v>East</v>
          </cell>
          <cell r="D797" t="str">
            <v>Nuclear - East</v>
          </cell>
          <cell r="E797" t="str">
            <v>Nuclear</v>
          </cell>
          <cell r="F797" t="str">
            <v>UT</v>
          </cell>
          <cell r="G797" t="str">
            <v>Yes</v>
          </cell>
        </row>
        <row r="798">
          <cell r="B798" t="str">
            <v>I_US_PV5_FT</v>
          </cell>
          <cell r="C798" t="str">
            <v>East</v>
          </cell>
          <cell r="D798" t="str">
            <v>Utility Solar - PV - East</v>
          </cell>
          <cell r="E798" t="str">
            <v>Solar</v>
          </cell>
          <cell r="F798" t="str">
            <v>UT</v>
          </cell>
          <cell r="G798" t="str">
            <v>Yes</v>
          </cell>
        </row>
        <row r="799">
          <cell r="B799" t="str">
            <v>I_US_PV5_FTI</v>
          </cell>
          <cell r="C799" t="str">
            <v>East</v>
          </cell>
          <cell r="D799" t="str">
            <v>Utility Solar - PV - East</v>
          </cell>
          <cell r="E799" t="str">
            <v>Solar</v>
          </cell>
          <cell r="F799" t="str">
            <v>UT</v>
          </cell>
          <cell r="G799" t="str">
            <v>Yes</v>
          </cell>
        </row>
        <row r="800">
          <cell r="B800" t="str">
            <v>I_US_PV5_ST</v>
          </cell>
          <cell r="C800" t="str">
            <v>East</v>
          </cell>
          <cell r="D800" t="str">
            <v>Utility Solar - PV - East</v>
          </cell>
          <cell r="E800" t="str">
            <v>Solar</v>
          </cell>
          <cell r="F800" t="str">
            <v>UT</v>
          </cell>
          <cell r="G800" t="str">
            <v>Yes</v>
          </cell>
        </row>
        <row r="801">
          <cell r="B801" t="str">
            <v>I_US_PV5_STI</v>
          </cell>
          <cell r="C801" t="str">
            <v>East</v>
          </cell>
          <cell r="D801" t="str">
            <v>Utility Solar - PV - East</v>
          </cell>
          <cell r="E801" t="str">
            <v>Solar</v>
          </cell>
          <cell r="F801" t="str">
            <v>UT</v>
          </cell>
          <cell r="G801" t="str">
            <v>Yes</v>
          </cell>
        </row>
        <row r="802">
          <cell r="B802" t="str">
            <v>I_US_PV50_ST</v>
          </cell>
          <cell r="C802" t="str">
            <v>East</v>
          </cell>
          <cell r="D802" t="str">
            <v>Utility Solar - PV - East</v>
          </cell>
          <cell r="E802" t="str">
            <v>Solar</v>
          </cell>
          <cell r="F802" t="str">
            <v>UT</v>
          </cell>
          <cell r="G802" t="str">
            <v>Yes</v>
          </cell>
        </row>
        <row r="803">
          <cell r="B803" t="str">
            <v>I_US_PV50FT</v>
          </cell>
          <cell r="C803" t="str">
            <v>East</v>
          </cell>
          <cell r="D803" t="str">
            <v>Utility Solar - PV - East</v>
          </cell>
          <cell r="E803" t="str">
            <v>Solar</v>
          </cell>
          <cell r="F803" t="str">
            <v>UT</v>
          </cell>
          <cell r="G803" t="str">
            <v>Yes</v>
          </cell>
        </row>
        <row r="804">
          <cell r="B804" t="str">
            <v>I_US_PV50FTI</v>
          </cell>
          <cell r="C804" t="str">
            <v>East</v>
          </cell>
          <cell r="D804" t="str">
            <v>Utility Solar - PV - East</v>
          </cell>
          <cell r="E804" t="str">
            <v>Solar</v>
          </cell>
          <cell r="F804" t="str">
            <v>UT</v>
          </cell>
          <cell r="G804" t="str">
            <v>Yes</v>
          </cell>
        </row>
        <row r="805">
          <cell r="B805" t="str">
            <v>I_US_PV50STI</v>
          </cell>
          <cell r="C805" t="str">
            <v>East</v>
          </cell>
          <cell r="D805" t="str">
            <v>Utility Solar - PV - East</v>
          </cell>
          <cell r="E805" t="str">
            <v>Solar</v>
          </cell>
          <cell r="F805" t="str">
            <v>UT</v>
          </cell>
          <cell r="G805" t="str">
            <v>Yes</v>
          </cell>
        </row>
        <row r="806">
          <cell r="B806" t="str">
            <v>I_US_SC_AER</v>
          </cell>
          <cell r="C806" t="str">
            <v>East</v>
          </cell>
          <cell r="D806" t="str">
            <v>SCCT Aero US</v>
          </cell>
          <cell r="E806" t="str">
            <v>IRP_SCCT</v>
          </cell>
          <cell r="F806" t="str">
            <v>UT</v>
          </cell>
          <cell r="G806" t="str">
            <v>No</v>
          </cell>
        </row>
        <row r="807">
          <cell r="B807" t="str">
            <v>I_US_SC_FRM</v>
          </cell>
          <cell r="C807" t="str">
            <v>East</v>
          </cell>
          <cell r="D807" t="str">
            <v>SCCT Frame UTS</v>
          </cell>
          <cell r="E807" t="str">
            <v>IRP_SCCT</v>
          </cell>
          <cell r="F807" t="str">
            <v>UT</v>
          </cell>
          <cell r="G807" t="str">
            <v>No</v>
          </cell>
        </row>
        <row r="808">
          <cell r="B808" t="str">
            <v>I_US_SC_ICA</v>
          </cell>
          <cell r="C808" t="str">
            <v>East</v>
          </cell>
          <cell r="D808" t="str">
            <v>IC Aero US</v>
          </cell>
          <cell r="E808" t="str">
            <v>IRP_SCCT</v>
          </cell>
          <cell r="F808" t="str">
            <v>UT</v>
          </cell>
          <cell r="G808" t="str">
            <v>No</v>
          </cell>
        </row>
        <row r="809">
          <cell r="B809" t="str">
            <v>I_US_SC_RE</v>
          </cell>
          <cell r="C809" t="str">
            <v>East</v>
          </cell>
          <cell r="D809" t="str">
            <v>Reciprocating Engine - East</v>
          </cell>
          <cell r="E809" t="str">
            <v>IRP_SCCT</v>
          </cell>
          <cell r="F809" t="str">
            <v>UT</v>
          </cell>
          <cell r="G809" t="str">
            <v>No</v>
          </cell>
        </row>
        <row r="810">
          <cell r="B810" t="str">
            <v>I_US_WD_29</v>
          </cell>
          <cell r="C810" t="str">
            <v>East</v>
          </cell>
          <cell r="D810" t="str">
            <v>Wind, UT, 31</v>
          </cell>
          <cell r="E810" t="str">
            <v>Wind</v>
          </cell>
          <cell r="F810" t="str">
            <v>UT</v>
          </cell>
          <cell r="G810" t="str">
            <v>Yes</v>
          </cell>
        </row>
        <row r="811">
          <cell r="B811" t="str">
            <v>I_US_WD_29T</v>
          </cell>
          <cell r="C811" t="str">
            <v>East</v>
          </cell>
          <cell r="D811" t="str">
            <v>Wind, UT, 31</v>
          </cell>
          <cell r="E811" t="str">
            <v>Wind</v>
          </cell>
          <cell r="F811" t="str">
            <v>UT</v>
          </cell>
          <cell r="G811" t="str">
            <v>Yes</v>
          </cell>
        </row>
        <row r="812">
          <cell r="B812" t="str">
            <v>I_WAE_SC_FRM</v>
          </cell>
          <cell r="C812" t="str">
            <v>East</v>
          </cell>
          <cell r="D812" t="str">
            <v>SCCT Frame WYAE</v>
          </cell>
          <cell r="E812" t="str">
            <v>IRP_SCCT</v>
          </cell>
          <cell r="F812" t="str">
            <v>WY</v>
          </cell>
          <cell r="G812" t="str">
            <v>No</v>
          </cell>
        </row>
        <row r="813">
          <cell r="B813" t="str">
            <v>I_WAE_SC_ICA</v>
          </cell>
          <cell r="C813" t="str">
            <v>East</v>
          </cell>
          <cell r="D813" t="str">
            <v>IC Aero WYAE</v>
          </cell>
          <cell r="E813" t="str">
            <v>IRP_SCCT</v>
          </cell>
          <cell r="F813" t="str">
            <v>WY</v>
          </cell>
          <cell r="G813" t="str">
            <v>No</v>
          </cell>
        </row>
        <row r="814">
          <cell r="B814" t="str">
            <v>I_WAE_WD_40</v>
          </cell>
          <cell r="C814" t="str">
            <v>East</v>
          </cell>
          <cell r="D814" t="str">
            <v>Wind, WYAE, 43</v>
          </cell>
          <cell r="E814" t="str">
            <v>Wind</v>
          </cell>
          <cell r="F814" t="str">
            <v>WY</v>
          </cell>
          <cell r="G814" t="str">
            <v>Yes</v>
          </cell>
        </row>
        <row r="815">
          <cell r="B815" t="str">
            <v>I_WAE_WD_40T</v>
          </cell>
          <cell r="C815" t="str">
            <v>East</v>
          </cell>
          <cell r="D815" t="str">
            <v>Wind, WYAE, 43</v>
          </cell>
          <cell r="E815" t="str">
            <v>Wind</v>
          </cell>
          <cell r="F815" t="str">
            <v>WY</v>
          </cell>
          <cell r="G815" t="str">
            <v>Yes</v>
          </cell>
        </row>
        <row r="816">
          <cell r="B816" t="str">
            <v>I_WNE_CC_F1</v>
          </cell>
          <cell r="C816" t="str">
            <v>East</v>
          </cell>
          <cell r="D816" t="str">
            <v>CCCT - Wyoming-NE - F 1x1</v>
          </cell>
          <cell r="E816" t="str">
            <v>IRP_CCCT</v>
          </cell>
          <cell r="F816" t="str">
            <v>WY</v>
          </cell>
          <cell r="G816" t="str">
            <v>Yes</v>
          </cell>
        </row>
        <row r="817">
          <cell r="B817" t="str">
            <v>I_WNE_CC_F1D</v>
          </cell>
          <cell r="C817" t="str">
            <v>East</v>
          </cell>
          <cell r="D817" t="str">
            <v>CCCT - Wyoming-NE - F 1x1</v>
          </cell>
          <cell r="E817" t="str">
            <v>IRP_CCCT</v>
          </cell>
          <cell r="F817" t="str">
            <v>WY</v>
          </cell>
          <cell r="G817" t="str">
            <v>Yes</v>
          </cell>
        </row>
        <row r="818">
          <cell r="B818" t="str">
            <v>I_WNE_CC_F2</v>
          </cell>
          <cell r="C818" t="str">
            <v>East</v>
          </cell>
          <cell r="D818" t="str">
            <v>CCCT - Wyoming-NE - F 2x1</v>
          </cell>
          <cell r="E818" t="str">
            <v>IRP_CCCT</v>
          </cell>
          <cell r="F818" t="str">
            <v>WY</v>
          </cell>
          <cell r="G818" t="str">
            <v>Yes</v>
          </cell>
        </row>
        <row r="819">
          <cell r="B819" t="str">
            <v>I_WNE_CC_F2D</v>
          </cell>
          <cell r="C819" t="str">
            <v>East</v>
          </cell>
          <cell r="D819" t="str">
            <v>CCCT - Wyoming-NE - F 2x1</v>
          </cell>
          <cell r="E819" t="str">
            <v>IRP_CCCT</v>
          </cell>
          <cell r="F819" t="str">
            <v>WY</v>
          </cell>
          <cell r="G819" t="str">
            <v>Yes</v>
          </cell>
        </row>
        <row r="820">
          <cell r="B820" t="str">
            <v>I_WNE_CC_G1</v>
          </cell>
          <cell r="C820" t="str">
            <v>East</v>
          </cell>
          <cell r="D820" t="str">
            <v>CCCT - Wyoming-NE - G 1x1</v>
          </cell>
          <cell r="E820" t="str">
            <v>IRP_CCCT</v>
          </cell>
          <cell r="F820" t="str">
            <v>WY</v>
          </cell>
          <cell r="G820" t="str">
            <v>Yes</v>
          </cell>
        </row>
        <row r="821">
          <cell r="B821" t="str">
            <v>I_WNE_CC_G1D</v>
          </cell>
          <cell r="C821" t="str">
            <v>East</v>
          </cell>
          <cell r="D821" t="str">
            <v>CCCT - Wyoming-NE - G 1x1</v>
          </cell>
          <cell r="E821" t="str">
            <v>IRP_CCCT</v>
          </cell>
          <cell r="F821" t="str">
            <v>WY</v>
          </cell>
          <cell r="G821" t="str">
            <v>Yes</v>
          </cell>
        </row>
        <row r="822">
          <cell r="B822" t="str">
            <v>I_WNE_CC_G2</v>
          </cell>
          <cell r="C822" t="str">
            <v>East</v>
          </cell>
          <cell r="D822" t="str">
            <v>CCCT - Wyoming-NE - G 2x1</v>
          </cell>
          <cell r="E822" t="str">
            <v>IRP_CCCT</v>
          </cell>
          <cell r="F822" t="str">
            <v>WY</v>
          </cell>
          <cell r="G822" t="str">
            <v>Yes</v>
          </cell>
        </row>
        <row r="823">
          <cell r="B823" t="str">
            <v>I_WNE_CC_G2D</v>
          </cell>
          <cell r="C823" t="str">
            <v>East</v>
          </cell>
          <cell r="D823" t="str">
            <v>CCCT - Wyoming-NE - G 2x1</v>
          </cell>
          <cell r="E823" t="str">
            <v>IRP_CCCT</v>
          </cell>
          <cell r="F823" t="str">
            <v>WY</v>
          </cell>
          <cell r="G823" t="str">
            <v>Yes</v>
          </cell>
        </row>
        <row r="824">
          <cell r="B824" t="str">
            <v>I_WNE_CC_J1</v>
          </cell>
          <cell r="C824" t="str">
            <v>East</v>
          </cell>
          <cell r="D824" t="str">
            <v>CCCT - Wyoming-NE - J 1x1</v>
          </cell>
          <cell r="E824" t="str">
            <v>IRP_CCCT</v>
          </cell>
          <cell r="F824" t="str">
            <v>WY</v>
          </cell>
          <cell r="G824" t="str">
            <v>Yes</v>
          </cell>
        </row>
        <row r="825">
          <cell r="B825" t="str">
            <v>I_WNE_CC_J1D</v>
          </cell>
          <cell r="C825" t="str">
            <v>East</v>
          </cell>
          <cell r="D825" t="str">
            <v>CCCT - Wyoming-NE - J 1x1</v>
          </cell>
          <cell r="E825" t="str">
            <v>IRP_CCCT</v>
          </cell>
          <cell r="F825" t="str">
            <v>WY</v>
          </cell>
          <cell r="G825" t="str">
            <v>Yes</v>
          </cell>
        </row>
        <row r="826">
          <cell r="B826" t="str">
            <v>I_WNE_Fcell</v>
          </cell>
          <cell r="C826" t="str">
            <v>East</v>
          </cell>
          <cell r="D826" t="str">
            <v>Fuel Cell - East</v>
          </cell>
          <cell r="E826" t="str">
            <v>Other</v>
          </cell>
          <cell r="F826" t="str">
            <v>WY</v>
          </cell>
          <cell r="G826" t="str">
            <v>No</v>
          </cell>
        </row>
        <row r="827">
          <cell r="B827" t="str">
            <v>I_WNE_SC_AER</v>
          </cell>
          <cell r="C827" t="str">
            <v>East</v>
          </cell>
          <cell r="D827" t="str">
            <v>SCCT Aero WYNE</v>
          </cell>
          <cell r="E827" t="str">
            <v>IRP_SCCT</v>
          </cell>
          <cell r="F827" t="str">
            <v>WY</v>
          </cell>
          <cell r="G827" t="str">
            <v>No</v>
          </cell>
        </row>
        <row r="828">
          <cell r="B828" t="str">
            <v>I_WNE_SC_FRM</v>
          </cell>
          <cell r="C828" t="str">
            <v>East</v>
          </cell>
          <cell r="D828" t="str">
            <v>SCCT Frame WYNE</v>
          </cell>
          <cell r="E828" t="str">
            <v>IRP_SCCT</v>
          </cell>
          <cell r="F828" t="str">
            <v>WY</v>
          </cell>
          <cell r="G828" t="str">
            <v>No</v>
          </cell>
        </row>
        <row r="829">
          <cell r="B829" t="str">
            <v>I_WNE_SC_ICA</v>
          </cell>
          <cell r="C829" t="str">
            <v>East</v>
          </cell>
          <cell r="D829" t="str">
            <v>IC Aero WYNE</v>
          </cell>
          <cell r="E829" t="str">
            <v>IRP_SCCT</v>
          </cell>
          <cell r="F829" t="str">
            <v>WY</v>
          </cell>
          <cell r="G829" t="str">
            <v>No</v>
          </cell>
        </row>
        <row r="830">
          <cell r="B830" t="str">
            <v>I_WNE_SC_RE</v>
          </cell>
          <cell r="C830" t="str">
            <v>East</v>
          </cell>
          <cell r="D830" t="str">
            <v>Reciprocating Engine - East</v>
          </cell>
          <cell r="E830" t="str">
            <v>IRP_SCCT</v>
          </cell>
          <cell r="F830" t="str">
            <v>WY</v>
          </cell>
          <cell r="G830" t="str">
            <v>No</v>
          </cell>
        </row>
        <row r="831">
          <cell r="B831" t="str">
            <v>I_WSW_CC_F1</v>
          </cell>
          <cell r="C831" t="str">
            <v>East</v>
          </cell>
          <cell r="D831" t="str">
            <v>CCCT - Wyoming-SW - F 1x1</v>
          </cell>
          <cell r="E831" t="str">
            <v>IRP_CCCT</v>
          </cell>
          <cell r="F831" t="str">
            <v>WY</v>
          </cell>
          <cell r="G831" t="str">
            <v>Yes</v>
          </cell>
        </row>
        <row r="832">
          <cell r="B832" t="str">
            <v>I_WSW_CC_F1D</v>
          </cell>
          <cell r="C832" t="str">
            <v>East</v>
          </cell>
          <cell r="D832" t="str">
            <v>CCCT - Wyoming-SW - F 1x1</v>
          </cell>
          <cell r="E832" t="str">
            <v>IRP_CCCT</v>
          </cell>
          <cell r="F832" t="str">
            <v>WY</v>
          </cell>
          <cell r="G832" t="str">
            <v>Yes</v>
          </cell>
        </row>
        <row r="833">
          <cell r="B833" t="str">
            <v>I_WSW_CC_G1</v>
          </cell>
          <cell r="C833" t="str">
            <v>East</v>
          </cell>
          <cell r="D833" t="str">
            <v>CCCT - Wyoming-SW - G 1x1</v>
          </cell>
          <cell r="E833" t="str">
            <v>IRP_CCCT</v>
          </cell>
          <cell r="F833" t="str">
            <v>WY</v>
          </cell>
          <cell r="G833" t="str">
            <v>Yes</v>
          </cell>
        </row>
        <row r="834">
          <cell r="B834" t="str">
            <v>I_WSW_CC_G1D</v>
          </cell>
          <cell r="C834" t="str">
            <v>East</v>
          </cell>
          <cell r="D834" t="str">
            <v>CCCT - Wyoming-SW - G 1x1</v>
          </cell>
          <cell r="E834" t="str">
            <v>IRP_CCCT</v>
          </cell>
          <cell r="F834" t="str">
            <v>WY</v>
          </cell>
          <cell r="G834" t="str">
            <v>Yes</v>
          </cell>
        </row>
        <row r="835">
          <cell r="B835" t="str">
            <v>I_WSW_CC_G2</v>
          </cell>
          <cell r="C835" t="str">
            <v>East</v>
          </cell>
          <cell r="D835" t="str">
            <v>CCCT - Wyoming-SW - G 2x1</v>
          </cell>
          <cell r="E835" t="str">
            <v>IRP_CCCT</v>
          </cell>
          <cell r="F835" t="str">
            <v>WY</v>
          </cell>
          <cell r="G835" t="str">
            <v>Yes</v>
          </cell>
        </row>
        <row r="836">
          <cell r="B836" t="str">
            <v>I_WSW_CC_G2D</v>
          </cell>
          <cell r="C836" t="str">
            <v>East</v>
          </cell>
          <cell r="D836" t="str">
            <v>CCCT - Wyoming-SW - G 2x1</v>
          </cell>
          <cell r="E836" t="str">
            <v>IRP_CCCT</v>
          </cell>
          <cell r="F836" t="str">
            <v>WY</v>
          </cell>
          <cell r="G836" t="str">
            <v>Yes</v>
          </cell>
        </row>
        <row r="837">
          <cell r="B837" t="str">
            <v>I_WSW_CC_J1</v>
          </cell>
          <cell r="C837" t="str">
            <v>East</v>
          </cell>
          <cell r="D837" t="str">
            <v>CCCT - Wyoming-SW - J 1x1</v>
          </cell>
          <cell r="E837" t="str">
            <v>IRP_CCCT</v>
          </cell>
          <cell r="F837" t="str">
            <v>WY</v>
          </cell>
          <cell r="G837" t="str">
            <v>Yes</v>
          </cell>
        </row>
        <row r="838">
          <cell r="B838" t="str">
            <v>I_WSW_CC_J1D</v>
          </cell>
          <cell r="C838" t="str">
            <v>East</v>
          </cell>
          <cell r="D838" t="str">
            <v>CCCT - Wyoming-SW - J 1x1</v>
          </cell>
          <cell r="E838" t="str">
            <v>IRP_CCCT</v>
          </cell>
          <cell r="F838" t="str">
            <v>WY</v>
          </cell>
          <cell r="G838" t="str">
            <v>Yes</v>
          </cell>
        </row>
        <row r="839">
          <cell r="B839" t="str">
            <v>I_WSW_NUC_AD</v>
          </cell>
          <cell r="C839" t="str">
            <v>East</v>
          </cell>
          <cell r="D839" t="str">
            <v>Nuclear - East</v>
          </cell>
          <cell r="E839" t="str">
            <v>Nuclear</v>
          </cell>
          <cell r="F839" t="str">
            <v>WY</v>
          </cell>
          <cell r="G839" t="str">
            <v>Yes</v>
          </cell>
        </row>
        <row r="840">
          <cell r="B840" t="str">
            <v>I_WSW_NUC_MD</v>
          </cell>
          <cell r="C840" t="str">
            <v>East</v>
          </cell>
          <cell r="D840" t="str">
            <v>Modular-Nuclear-East</v>
          </cell>
          <cell r="E840" t="str">
            <v>Nuclear</v>
          </cell>
          <cell r="F840" t="str">
            <v>WY</v>
          </cell>
          <cell r="G840" t="str">
            <v>Yes</v>
          </cell>
        </row>
        <row r="841">
          <cell r="B841" t="str">
            <v>I_WSW_SC_AER</v>
          </cell>
          <cell r="C841" t="str">
            <v>East</v>
          </cell>
          <cell r="D841" t="str">
            <v>SCCT Aero WYSW</v>
          </cell>
          <cell r="E841" t="str">
            <v>IRP_SCCT</v>
          </cell>
          <cell r="F841" t="str">
            <v>WY</v>
          </cell>
          <cell r="G841" t="str">
            <v>No</v>
          </cell>
        </row>
        <row r="842">
          <cell r="B842" t="str">
            <v>I_WSW_SC_FRM</v>
          </cell>
          <cell r="C842" t="str">
            <v>East</v>
          </cell>
          <cell r="D842" t="str">
            <v>SCCT Frame WYSW</v>
          </cell>
          <cell r="E842" t="str">
            <v>IRP_SCCT</v>
          </cell>
          <cell r="F842" t="str">
            <v>WY</v>
          </cell>
          <cell r="G842" t="str">
            <v>No</v>
          </cell>
        </row>
        <row r="843">
          <cell r="B843" t="str">
            <v>I_WSW_SC_ICA</v>
          </cell>
          <cell r="C843" t="str">
            <v>East</v>
          </cell>
          <cell r="D843" t="str">
            <v>IC Aero WYSW</v>
          </cell>
          <cell r="E843" t="str">
            <v>IRP_SCCT</v>
          </cell>
          <cell r="F843" t="str">
            <v>WY</v>
          </cell>
          <cell r="G843" t="str">
            <v>No</v>
          </cell>
        </row>
        <row r="844">
          <cell r="B844" t="str">
            <v>I_WSW_SC_RE</v>
          </cell>
          <cell r="C844" t="str">
            <v>East</v>
          </cell>
          <cell r="D844" t="str">
            <v>Reciprocating Engine - East</v>
          </cell>
          <cell r="E844" t="str">
            <v>IRP_SCCT</v>
          </cell>
          <cell r="F844" t="str">
            <v>WY</v>
          </cell>
          <cell r="G844" t="str">
            <v>No</v>
          </cell>
        </row>
        <row r="845">
          <cell r="B845" t="str">
            <v>I_WV_BIOFOR</v>
          </cell>
          <cell r="C845" t="str">
            <v>West</v>
          </cell>
          <cell r="D845" t="str">
            <v>Utility Biomass - West</v>
          </cell>
          <cell r="E845" t="str">
            <v>Biomass</v>
          </cell>
          <cell r="F845" t="str">
            <v>OR</v>
          </cell>
          <cell r="G845" t="str">
            <v>No</v>
          </cell>
        </row>
        <row r="846">
          <cell r="B846" t="str">
            <v>I_WV_CC_F2</v>
          </cell>
          <cell r="C846" t="str">
            <v>West</v>
          </cell>
          <cell r="D846" t="str">
            <v>CCCT - WillamValcc - F 2x1</v>
          </cell>
          <cell r="E846" t="str">
            <v>IRP_CCCT</v>
          </cell>
          <cell r="F846" t="str">
            <v>OR</v>
          </cell>
          <cell r="G846" t="str">
            <v>Yes</v>
          </cell>
        </row>
        <row r="847">
          <cell r="B847" t="str">
            <v>I_WV_CC_F2D</v>
          </cell>
          <cell r="C847" t="str">
            <v>West</v>
          </cell>
          <cell r="D847" t="str">
            <v>CCCT - WillamValcc - F 2x1</v>
          </cell>
          <cell r="E847" t="str">
            <v>IRP_CCCT</v>
          </cell>
          <cell r="F847" t="str">
            <v>OR</v>
          </cell>
          <cell r="G847" t="str">
            <v>Yes</v>
          </cell>
        </row>
        <row r="848">
          <cell r="B848" t="str">
            <v>I_WV_CC_G2</v>
          </cell>
          <cell r="C848" t="str">
            <v>West</v>
          </cell>
          <cell r="D848" t="str">
            <v>CCCT - WillamValcc - G 2x1</v>
          </cell>
          <cell r="E848" t="str">
            <v>IRP_CCCT</v>
          </cell>
          <cell r="F848" t="str">
            <v>OR</v>
          </cell>
          <cell r="G848" t="str">
            <v>Yes</v>
          </cell>
        </row>
        <row r="849">
          <cell r="B849" t="str">
            <v>I_WV_CC_G2D</v>
          </cell>
          <cell r="C849" t="str">
            <v>West</v>
          </cell>
          <cell r="D849" t="str">
            <v>CCCT - WillamValcc - G 2x1</v>
          </cell>
          <cell r="E849" t="str">
            <v>IRP_CCCT</v>
          </cell>
          <cell r="F849" t="str">
            <v>OR</v>
          </cell>
          <cell r="G849" t="str">
            <v>Yes</v>
          </cell>
        </row>
        <row r="850">
          <cell r="B850" t="str">
            <v>I_WV_CC_J1</v>
          </cell>
          <cell r="C850" t="str">
            <v>West</v>
          </cell>
          <cell r="D850" t="str">
            <v>CCCT - WillamValcc - J 1x1</v>
          </cell>
          <cell r="E850" t="str">
            <v>IRP_CCCT</v>
          </cell>
          <cell r="F850" t="str">
            <v>OR</v>
          </cell>
          <cell r="G850" t="str">
            <v>Yes</v>
          </cell>
        </row>
        <row r="851">
          <cell r="B851" t="str">
            <v>I_WV_CC_J1D</v>
          </cell>
          <cell r="C851" t="str">
            <v>West</v>
          </cell>
          <cell r="D851" t="str">
            <v>CCCT - WillamValcc - J 1x1</v>
          </cell>
          <cell r="E851" t="str">
            <v>IRP_CCCT</v>
          </cell>
          <cell r="F851" t="str">
            <v>OR</v>
          </cell>
          <cell r="G851" t="str">
            <v>Yes</v>
          </cell>
        </row>
        <row r="852">
          <cell r="B852" t="str">
            <v>I_WV_GEO_G90</v>
          </cell>
          <cell r="C852" t="str">
            <v>West</v>
          </cell>
          <cell r="D852" t="str">
            <v>Geothermal, Greenfield - West</v>
          </cell>
          <cell r="E852" t="str">
            <v>Geothermal</v>
          </cell>
          <cell r="F852" t="str">
            <v>OR</v>
          </cell>
          <cell r="G852" t="str">
            <v>Yes</v>
          </cell>
        </row>
        <row r="853">
          <cell r="B853" t="str">
            <v>I_WV_SC_AER</v>
          </cell>
          <cell r="C853" t="str">
            <v>West</v>
          </cell>
          <cell r="D853" t="str">
            <v>SCCT Aero WV</v>
          </cell>
          <cell r="E853" t="str">
            <v>IRP_SCCT</v>
          </cell>
          <cell r="F853" t="str">
            <v>OR</v>
          </cell>
          <cell r="G853" t="str">
            <v>No</v>
          </cell>
        </row>
        <row r="854">
          <cell r="B854" t="str">
            <v>I_WV_SC_FRM</v>
          </cell>
          <cell r="C854" t="str">
            <v>West</v>
          </cell>
          <cell r="D854" t="str">
            <v>SCCT Frame WV</v>
          </cell>
          <cell r="E854" t="str">
            <v>IRP_SCCT</v>
          </cell>
          <cell r="F854" t="str">
            <v>OR</v>
          </cell>
          <cell r="G854" t="str">
            <v>NO</v>
          </cell>
        </row>
        <row r="855">
          <cell r="B855" t="str">
            <v>I_WV_SC_ICA</v>
          </cell>
          <cell r="C855" t="str">
            <v>West</v>
          </cell>
          <cell r="D855" t="str">
            <v>IC Aero WV</v>
          </cell>
          <cell r="E855" t="str">
            <v>IRP_SCCT</v>
          </cell>
          <cell r="F855" t="str">
            <v>OR</v>
          </cell>
          <cell r="G855" t="str">
            <v>No</v>
          </cell>
        </row>
        <row r="856">
          <cell r="B856" t="str">
            <v>I_WV_SC_RE</v>
          </cell>
          <cell r="C856" t="str">
            <v>West</v>
          </cell>
          <cell r="D856" t="str">
            <v>Reciprocating Engine - West</v>
          </cell>
          <cell r="E856" t="str">
            <v>IRP_SCCT</v>
          </cell>
          <cell r="F856" t="str">
            <v>OR</v>
          </cell>
          <cell r="G856" t="str">
            <v>No</v>
          </cell>
        </row>
        <row r="857">
          <cell r="B857" t="str">
            <v>I_YK_WD_29</v>
          </cell>
          <cell r="C857" t="str">
            <v>West</v>
          </cell>
          <cell r="D857" t="str">
            <v>Wind, YK, 29</v>
          </cell>
          <cell r="E857" t="str">
            <v>Wind</v>
          </cell>
          <cell r="F857" t="str">
            <v>OR</v>
          </cell>
          <cell r="G857" t="str">
            <v>Yes</v>
          </cell>
        </row>
        <row r="858">
          <cell r="B858" t="str">
            <v>I_WV_WD_29T</v>
          </cell>
          <cell r="C858" t="str">
            <v>West</v>
          </cell>
          <cell r="D858" t="str">
            <v>Wind, WV, 29</v>
          </cell>
          <cell r="E858" t="str">
            <v>Wind</v>
          </cell>
          <cell r="F858" t="str">
            <v>OR</v>
          </cell>
          <cell r="G858" t="str">
            <v>Yes</v>
          </cell>
        </row>
        <row r="859">
          <cell r="B859" t="str">
            <v>I_WW_BIOFOR</v>
          </cell>
          <cell r="C859" t="str">
            <v>West</v>
          </cell>
          <cell r="D859" t="str">
            <v>Utility Biomass - West</v>
          </cell>
          <cell r="E859" t="str">
            <v>Biomass</v>
          </cell>
          <cell r="F859" t="str">
            <v>WA</v>
          </cell>
          <cell r="G859" t="str">
            <v>No</v>
          </cell>
        </row>
        <row r="860">
          <cell r="B860" t="str">
            <v>I_WW_CC_F2</v>
          </cell>
          <cell r="C860" t="str">
            <v>West</v>
          </cell>
          <cell r="D860" t="str">
            <v>CCCT - Walla Walla - F 2x1</v>
          </cell>
          <cell r="E860" t="str">
            <v>IRP_CCCT</v>
          </cell>
          <cell r="F860" t="str">
            <v>WA</v>
          </cell>
          <cell r="G860" t="str">
            <v>Yes</v>
          </cell>
        </row>
        <row r="861">
          <cell r="B861" t="str">
            <v>I_WW_CC_F2D</v>
          </cell>
          <cell r="C861" t="str">
            <v>West</v>
          </cell>
          <cell r="D861" t="str">
            <v>CCCT - Walla Walla - F 2x1</v>
          </cell>
          <cell r="E861" t="str">
            <v>IRP_CCCT</v>
          </cell>
          <cell r="F861" t="str">
            <v>WA</v>
          </cell>
          <cell r="G861" t="str">
            <v>Yes</v>
          </cell>
        </row>
        <row r="862">
          <cell r="B862" t="str">
            <v>I_WW_CC_G1</v>
          </cell>
          <cell r="C862" t="str">
            <v>West</v>
          </cell>
          <cell r="D862" t="str">
            <v>CCCT - Walla Walla - G 1x1</v>
          </cell>
          <cell r="E862" t="str">
            <v>IRP_CCCT</v>
          </cell>
          <cell r="F862" t="str">
            <v>WA</v>
          </cell>
          <cell r="G862" t="str">
            <v>Yes</v>
          </cell>
        </row>
        <row r="863">
          <cell r="B863" t="str">
            <v>I_WW_CC_G1D</v>
          </cell>
          <cell r="C863" t="str">
            <v>West</v>
          </cell>
          <cell r="D863" t="str">
            <v>CCCT - Walla Walla - G 1x1</v>
          </cell>
          <cell r="E863" t="str">
            <v>IRP_CCCT</v>
          </cell>
          <cell r="F863" t="str">
            <v>WA</v>
          </cell>
          <cell r="G863" t="str">
            <v>Yes</v>
          </cell>
        </row>
        <row r="864">
          <cell r="B864" t="str">
            <v>I_WW_CC_G2</v>
          </cell>
          <cell r="C864" t="str">
            <v>West</v>
          </cell>
          <cell r="D864" t="str">
            <v>CCCT - Walla Walla - G 2x1</v>
          </cell>
          <cell r="E864" t="str">
            <v>IRP_CCCT</v>
          </cell>
          <cell r="F864" t="str">
            <v>WA</v>
          </cell>
          <cell r="G864" t="str">
            <v>Yes</v>
          </cell>
        </row>
        <row r="865">
          <cell r="B865" t="str">
            <v>I_WW_CC_G2D</v>
          </cell>
          <cell r="C865" t="str">
            <v>West</v>
          </cell>
          <cell r="D865" t="str">
            <v>CCCT - Walla Walla - G 2x1</v>
          </cell>
          <cell r="E865" t="str">
            <v>IRP_CCCT</v>
          </cell>
          <cell r="F865" t="str">
            <v>WA</v>
          </cell>
          <cell r="G865" t="str">
            <v>Yes</v>
          </cell>
        </row>
        <row r="866">
          <cell r="B866" t="str">
            <v>I_WW_CC_J1</v>
          </cell>
          <cell r="C866" t="str">
            <v>West</v>
          </cell>
          <cell r="D866" t="str">
            <v>CCCT - Walla Walla - J 1x1</v>
          </cell>
          <cell r="E866" t="str">
            <v>IRP_CCCT</v>
          </cell>
          <cell r="F866" t="str">
            <v>WA</v>
          </cell>
          <cell r="G866" t="str">
            <v>Yes</v>
          </cell>
        </row>
        <row r="867">
          <cell r="B867" t="str">
            <v>I_WW_CC_J1D</v>
          </cell>
          <cell r="C867" t="str">
            <v>West</v>
          </cell>
          <cell r="D867" t="str">
            <v>CCCT - Walla Walla - J 1x1</v>
          </cell>
          <cell r="E867" t="str">
            <v>IRP_CCCT</v>
          </cell>
          <cell r="F867" t="str">
            <v>WA</v>
          </cell>
          <cell r="G867" t="str">
            <v>Yes</v>
          </cell>
        </row>
        <row r="868">
          <cell r="B868" t="str">
            <v>I_WW_NUC_MD</v>
          </cell>
          <cell r="C868" t="str">
            <v>West</v>
          </cell>
          <cell r="D868" t="str">
            <v>Modular-Nuclear-West</v>
          </cell>
          <cell r="E868" t="str">
            <v>Nuclear</v>
          </cell>
          <cell r="F868" t="str">
            <v>WA</v>
          </cell>
          <cell r="G868" t="str">
            <v>Yes</v>
          </cell>
        </row>
        <row r="869">
          <cell r="B869" t="str">
            <v>I_WW_SC_AER</v>
          </cell>
          <cell r="C869" t="str">
            <v>West</v>
          </cell>
          <cell r="D869" t="str">
            <v>SCCT Aero WW</v>
          </cell>
          <cell r="E869" t="str">
            <v>IRP_SCCT</v>
          </cell>
          <cell r="F869" t="str">
            <v>WA</v>
          </cell>
          <cell r="G869" t="str">
            <v>No</v>
          </cell>
        </row>
        <row r="870">
          <cell r="B870" t="str">
            <v>I_WW_SC_FRM</v>
          </cell>
          <cell r="C870" t="str">
            <v>West</v>
          </cell>
          <cell r="D870" t="str">
            <v>SCCT Frame WW</v>
          </cell>
          <cell r="E870" t="str">
            <v>IRP_SCCT</v>
          </cell>
          <cell r="F870" t="str">
            <v>WA</v>
          </cell>
          <cell r="G870" t="str">
            <v>No</v>
          </cell>
        </row>
        <row r="871">
          <cell r="B871" t="str">
            <v>I_WW_SC_ICA</v>
          </cell>
          <cell r="C871" t="str">
            <v>West</v>
          </cell>
          <cell r="D871" t="str">
            <v>IC Aero WW</v>
          </cell>
          <cell r="E871" t="str">
            <v>IRP_SCCT</v>
          </cell>
          <cell r="F871" t="str">
            <v>WA</v>
          </cell>
          <cell r="G871" t="str">
            <v>No</v>
          </cell>
        </row>
        <row r="872">
          <cell r="B872" t="str">
            <v>I_WW_SC_RE</v>
          </cell>
          <cell r="C872" t="str">
            <v>West</v>
          </cell>
          <cell r="D872" t="str">
            <v>Reciprocating Engine - West</v>
          </cell>
          <cell r="E872" t="str">
            <v>IRP_SCCT</v>
          </cell>
          <cell r="F872" t="str">
            <v>WA</v>
          </cell>
          <cell r="G872" t="str">
            <v>No</v>
          </cell>
        </row>
        <row r="873">
          <cell r="B873" t="str">
            <v>I_WW_WD_29</v>
          </cell>
          <cell r="C873" t="str">
            <v>West</v>
          </cell>
          <cell r="D873" t="str">
            <v>Wind, WW, 29</v>
          </cell>
          <cell r="E873" t="str">
            <v>Wind</v>
          </cell>
          <cell r="F873" t="str">
            <v>WA</v>
          </cell>
          <cell r="G873" t="str">
            <v>Yes</v>
          </cell>
        </row>
        <row r="874">
          <cell r="B874" t="str">
            <v>I_WYD_PPA</v>
          </cell>
          <cell r="C874" t="str">
            <v>East</v>
          </cell>
          <cell r="D874" t="str">
            <v>Wyodak - PPA</v>
          </cell>
          <cell r="E874" t="str">
            <v>Non_Reporting</v>
          </cell>
          <cell r="F874" t="str">
            <v>WY</v>
          </cell>
          <cell r="G874" t="str">
            <v>No</v>
          </cell>
        </row>
        <row r="875">
          <cell r="B875" t="str">
            <v>I_YK_BIOFOR</v>
          </cell>
          <cell r="C875" t="str">
            <v>West</v>
          </cell>
          <cell r="D875" t="str">
            <v>Utility Biomass - West</v>
          </cell>
          <cell r="E875" t="str">
            <v>Biomass</v>
          </cell>
          <cell r="F875" t="str">
            <v>WA</v>
          </cell>
          <cell r="G875" t="str">
            <v>No</v>
          </cell>
        </row>
        <row r="876">
          <cell r="B876" t="str">
            <v>I_YK_CC_G1</v>
          </cell>
          <cell r="C876" t="str">
            <v>West</v>
          </cell>
          <cell r="D876" t="str">
            <v>CCCT - Yakima - G 1x1</v>
          </cell>
          <cell r="E876" t="str">
            <v>IRP_CCCT</v>
          </cell>
          <cell r="F876" t="str">
            <v>WA</v>
          </cell>
          <cell r="G876" t="str">
            <v>Yes</v>
          </cell>
        </row>
        <row r="877">
          <cell r="B877" t="str">
            <v>I_YK_CC_G1D</v>
          </cell>
          <cell r="C877" t="str">
            <v>West</v>
          </cell>
          <cell r="D877" t="str">
            <v>CCCT - Yakima - G 1x1</v>
          </cell>
          <cell r="E877" t="str">
            <v>IRP_CCCT</v>
          </cell>
          <cell r="F877" t="str">
            <v>WA</v>
          </cell>
          <cell r="G877" t="str">
            <v>Yes</v>
          </cell>
        </row>
        <row r="878">
          <cell r="B878" t="str">
            <v>I_YK_PV50_ST</v>
          </cell>
          <cell r="C878" t="str">
            <v>West</v>
          </cell>
          <cell r="D878" t="str">
            <v>Utility Solar - PV - West</v>
          </cell>
          <cell r="E878" t="str">
            <v>Solar</v>
          </cell>
          <cell r="F878" t="str">
            <v>WA</v>
          </cell>
          <cell r="G878" t="str">
            <v>Yes</v>
          </cell>
        </row>
        <row r="879">
          <cell r="B879" t="str">
            <v>I_YK_PV50_STI</v>
          </cell>
          <cell r="C879" t="str">
            <v>West</v>
          </cell>
          <cell r="D879" t="str">
            <v>Utility Solar - PV - West</v>
          </cell>
          <cell r="E879" t="str">
            <v>Solar</v>
          </cell>
          <cell r="F879" t="str">
            <v>WA</v>
          </cell>
          <cell r="G879" t="str">
            <v>Yes</v>
          </cell>
        </row>
        <row r="880">
          <cell r="B880" t="str">
            <v>I_YK_PV50FT</v>
          </cell>
          <cell r="C880" t="str">
            <v>West</v>
          </cell>
          <cell r="D880" t="str">
            <v>Utility Solar - PV - West</v>
          </cell>
          <cell r="E880" t="str">
            <v>Solar</v>
          </cell>
          <cell r="F880" t="str">
            <v>WA</v>
          </cell>
          <cell r="G880" t="str">
            <v>Yes</v>
          </cell>
        </row>
        <row r="881">
          <cell r="B881" t="str">
            <v>I_YK_PV50FTI</v>
          </cell>
          <cell r="C881" t="str">
            <v>West</v>
          </cell>
          <cell r="D881" t="str">
            <v>Utility Solar - PV - West</v>
          </cell>
          <cell r="E881" t="str">
            <v>Solar</v>
          </cell>
          <cell r="F881" t="str">
            <v>WA</v>
          </cell>
          <cell r="G881" t="str">
            <v>Yes</v>
          </cell>
        </row>
        <row r="882">
          <cell r="B882" t="str">
            <v>I_YK_NUC_MD</v>
          </cell>
          <cell r="C882" t="str">
            <v>West</v>
          </cell>
          <cell r="D882" t="str">
            <v>Modular-Nuclear-West</v>
          </cell>
          <cell r="E882" t="str">
            <v>Nuclear</v>
          </cell>
          <cell r="F882" t="str">
            <v>WA</v>
          </cell>
          <cell r="G882" t="str">
            <v>Yes</v>
          </cell>
        </row>
        <row r="883">
          <cell r="B883" t="str">
            <v>I_YK_SC_FRM</v>
          </cell>
          <cell r="C883" t="str">
            <v>West</v>
          </cell>
          <cell r="D883" t="str">
            <v>SCCT Frame WW</v>
          </cell>
          <cell r="E883" t="str">
            <v>IRP_SCCT</v>
          </cell>
          <cell r="F883" t="str">
            <v>WA</v>
          </cell>
          <cell r="G883" t="str">
            <v>No</v>
          </cell>
        </row>
        <row r="884">
          <cell r="B884" t="str">
            <v>I_YK_SC_ICA</v>
          </cell>
          <cell r="C884" t="str">
            <v>West</v>
          </cell>
          <cell r="D884" t="str">
            <v>IC Aero WW</v>
          </cell>
          <cell r="E884" t="str">
            <v>IRP_SCCT</v>
          </cell>
          <cell r="F884" t="str">
            <v>WA</v>
          </cell>
          <cell r="G884" t="str">
            <v>No</v>
          </cell>
        </row>
        <row r="885">
          <cell r="B885" t="str">
            <v>WSI_PNC_SC_ICA_2</v>
          </cell>
          <cell r="C885" t="str">
            <v>West</v>
          </cell>
          <cell r="D885" t="str">
            <v>IC Aero PO</v>
          </cell>
          <cell r="E885" t="str">
            <v>IRP_SCCT</v>
          </cell>
          <cell r="F885" t="str">
            <v>OR</v>
          </cell>
          <cell r="G885" t="str">
            <v>No</v>
          </cell>
        </row>
        <row r="886">
          <cell r="B886" t="str">
            <v>WSI_PNC_SC_ICA_3</v>
          </cell>
          <cell r="C886" t="str">
            <v>West</v>
          </cell>
          <cell r="D886" t="str">
            <v>IC Aero PO</v>
          </cell>
          <cell r="E886" t="str">
            <v>IRP_SCCT</v>
          </cell>
          <cell r="F886" t="str">
            <v>OR</v>
          </cell>
          <cell r="G886" t="str">
            <v>No</v>
          </cell>
        </row>
        <row r="887">
          <cell r="B887" t="str">
            <v>WSI_PNC_SC_ICA_4</v>
          </cell>
          <cell r="C887" t="str">
            <v>West</v>
          </cell>
          <cell r="D887" t="str">
            <v>IC Aero PO</v>
          </cell>
          <cell r="E887" t="str">
            <v>IRP_SCCT</v>
          </cell>
          <cell r="F887" t="str">
            <v>OR</v>
          </cell>
          <cell r="G887" t="str">
            <v>No</v>
          </cell>
        </row>
        <row r="888">
          <cell r="B888" t="str">
            <v>WSI_PNC_SC_ICA_5</v>
          </cell>
          <cell r="C888" t="str">
            <v>West</v>
          </cell>
          <cell r="D888" t="str">
            <v>IC Aero PO</v>
          </cell>
          <cell r="E888" t="str">
            <v>IRP_SCCT</v>
          </cell>
          <cell r="F888" t="str">
            <v>OR</v>
          </cell>
          <cell r="G888" t="str">
            <v>No</v>
          </cell>
        </row>
        <row r="889">
          <cell r="B889" t="str">
            <v>WSI_SO_SC_ICA_2</v>
          </cell>
          <cell r="C889" t="str">
            <v>West</v>
          </cell>
          <cell r="D889" t="str">
            <v>IC Aero SO</v>
          </cell>
          <cell r="E889" t="str">
            <v>IRP_SCCT</v>
          </cell>
          <cell r="F889" t="str">
            <v>OR</v>
          </cell>
          <cell r="G889" t="str">
            <v>No</v>
          </cell>
        </row>
        <row r="890">
          <cell r="B890" t="str">
            <v>WSI_SO_SC_ICA_3</v>
          </cell>
          <cell r="C890" t="str">
            <v>West</v>
          </cell>
          <cell r="D890" t="str">
            <v>IC Aero SO</v>
          </cell>
          <cell r="E890" t="str">
            <v>IRP_SCCT</v>
          </cell>
          <cell r="F890" t="str">
            <v>OR</v>
          </cell>
          <cell r="G890" t="str">
            <v>No</v>
          </cell>
        </row>
        <row r="891">
          <cell r="B891" t="str">
            <v>WSI_SO_SC_ICA_4</v>
          </cell>
          <cell r="C891" t="str">
            <v>West</v>
          </cell>
          <cell r="D891" t="str">
            <v>IC Aero SO</v>
          </cell>
          <cell r="E891" t="str">
            <v>IRP_SCCT</v>
          </cell>
          <cell r="F891" t="str">
            <v>OR</v>
          </cell>
          <cell r="G891" t="str">
            <v>No</v>
          </cell>
        </row>
        <row r="892">
          <cell r="B892" t="str">
            <v>WSI_SO_SC_ICA_5</v>
          </cell>
          <cell r="C892" t="str">
            <v>West</v>
          </cell>
          <cell r="D892" t="str">
            <v>IC Aero SO</v>
          </cell>
          <cell r="E892" t="str">
            <v>IRP_SCCT</v>
          </cell>
          <cell r="F892" t="str">
            <v>OR</v>
          </cell>
          <cell r="G892" t="str">
            <v>No</v>
          </cell>
        </row>
        <row r="893">
          <cell r="B893" t="str">
            <v>WSI_WV_SC_ICA_2</v>
          </cell>
          <cell r="C893" t="str">
            <v>West</v>
          </cell>
          <cell r="D893" t="str">
            <v>IC Aero WV</v>
          </cell>
          <cell r="E893" t="str">
            <v>IRP_SCCT</v>
          </cell>
          <cell r="F893" t="str">
            <v>OR</v>
          </cell>
          <cell r="G893" t="str">
            <v>No</v>
          </cell>
        </row>
        <row r="894">
          <cell r="B894" t="str">
            <v>WSI_WV_SC_ICA_3</v>
          </cell>
          <cell r="C894" t="str">
            <v>West</v>
          </cell>
          <cell r="D894" t="str">
            <v>IC Aero WV</v>
          </cell>
          <cell r="E894" t="str">
            <v>IRP_SCCT</v>
          </cell>
          <cell r="F894" t="str">
            <v>OR</v>
          </cell>
          <cell r="G894" t="str">
            <v>No</v>
          </cell>
        </row>
        <row r="895">
          <cell r="B895" t="str">
            <v>WSI_WV_SC_ICA_4</v>
          </cell>
          <cell r="C895" t="str">
            <v>West</v>
          </cell>
          <cell r="D895" t="str">
            <v>IC Aero WV</v>
          </cell>
          <cell r="E895" t="str">
            <v>IRP_SCCT</v>
          </cell>
          <cell r="F895" t="str">
            <v>OR</v>
          </cell>
          <cell r="G895" t="str">
            <v>No</v>
          </cell>
        </row>
        <row r="896">
          <cell r="B896" t="str">
            <v>WSI_WV_SC_ICA_5</v>
          </cell>
          <cell r="C896" t="str">
            <v>West</v>
          </cell>
          <cell r="D896" t="str">
            <v>IC Aero WV</v>
          </cell>
          <cell r="E896" t="str">
            <v>IRP_SCCT</v>
          </cell>
          <cell r="F896" t="str">
            <v>OR</v>
          </cell>
          <cell r="G896" t="str">
            <v>No</v>
          </cell>
        </row>
        <row r="897">
          <cell r="B897" t="str">
            <v>WSI_WW_SC_ICA_2</v>
          </cell>
          <cell r="C897" t="str">
            <v>West</v>
          </cell>
          <cell r="D897" t="str">
            <v>IC Aero WW</v>
          </cell>
          <cell r="E897" t="str">
            <v>IRP_SCCT</v>
          </cell>
          <cell r="F897" t="str">
            <v>WA</v>
          </cell>
          <cell r="G897" t="str">
            <v>No</v>
          </cell>
        </row>
        <row r="898">
          <cell r="B898" t="str">
            <v>WSI_WW_SC_ICA_3</v>
          </cell>
          <cell r="C898" t="str">
            <v>West</v>
          </cell>
          <cell r="D898" t="str">
            <v>IC Aero WW</v>
          </cell>
          <cell r="E898" t="str">
            <v>IRP_SCCT</v>
          </cell>
          <cell r="F898" t="str">
            <v>WA</v>
          </cell>
          <cell r="G898" t="str">
            <v>No</v>
          </cell>
        </row>
        <row r="899">
          <cell r="B899" t="str">
            <v>WSI_WW_SC_ICA_4</v>
          </cell>
          <cell r="C899" t="str">
            <v>West</v>
          </cell>
          <cell r="D899" t="str">
            <v>IC Aero WW</v>
          </cell>
          <cell r="E899" t="str">
            <v>IRP_SCCT</v>
          </cell>
          <cell r="F899" t="str">
            <v>WA</v>
          </cell>
          <cell r="G899" t="str">
            <v>No</v>
          </cell>
        </row>
        <row r="900">
          <cell r="B900" t="str">
            <v>WSI_WW_SC_ICA_5</v>
          </cell>
          <cell r="C900" t="str">
            <v>West</v>
          </cell>
          <cell r="D900" t="str">
            <v>IC Aero WW</v>
          </cell>
          <cell r="E900" t="str">
            <v>IRP_SCCT</v>
          </cell>
          <cell r="F900" t="str">
            <v>WA</v>
          </cell>
          <cell r="G900" t="str">
            <v>No</v>
          </cell>
        </row>
        <row r="901">
          <cell r="B901" t="str">
            <v>D3CA_CI_01</v>
          </cell>
          <cell r="C901" t="str">
            <v>West</v>
          </cell>
          <cell r="D901" t="str">
            <v>DSM, Class 3, CA-C&amp;I Pricing</v>
          </cell>
          <cell r="E901" t="str">
            <v>DSM, Class 3</v>
          </cell>
          <cell r="F901" t="str">
            <v>CA</v>
          </cell>
          <cell r="G901" t="str">
            <v>No</v>
          </cell>
        </row>
        <row r="902">
          <cell r="B902" t="str">
            <v>D3CA_DBB_01</v>
          </cell>
          <cell r="C902" t="str">
            <v>West</v>
          </cell>
          <cell r="D902" t="str">
            <v>DSM, Class 3, CA-C&amp;I Demand Buyback</v>
          </cell>
          <cell r="E902" t="str">
            <v>DSM, Class 3</v>
          </cell>
          <cell r="F902" t="str">
            <v>CA</v>
          </cell>
          <cell r="G902" t="str">
            <v>No</v>
          </cell>
        </row>
        <row r="903">
          <cell r="B903" t="str">
            <v>D3CA_IRR_01</v>
          </cell>
          <cell r="C903" t="str">
            <v>West</v>
          </cell>
          <cell r="D903" t="str">
            <v>DSM, Class 3, CA-Irrigate Price</v>
          </cell>
          <cell r="E903" t="str">
            <v>DSM, Class 3</v>
          </cell>
          <cell r="F903" t="str">
            <v>CA</v>
          </cell>
          <cell r="G903" t="str">
            <v>No</v>
          </cell>
        </row>
        <row r="904">
          <cell r="B904" t="str">
            <v>D3CA_RES_01</v>
          </cell>
          <cell r="C904" t="str">
            <v>West</v>
          </cell>
          <cell r="D904" t="str">
            <v>DSM, Class 3, CA-Res Price</v>
          </cell>
          <cell r="E904" t="str">
            <v>DSM, Class 3</v>
          </cell>
          <cell r="F904" t="str">
            <v>CA</v>
          </cell>
          <cell r="G904" t="str">
            <v>No</v>
          </cell>
        </row>
        <row r="905">
          <cell r="B905" t="str">
            <v>D3ID_CI_01</v>
          </cell>
          <cell r="C905" t="str">
            <v>East</v>
          </cell>
          <cell r="D905" t="str">
            <v>DSM, Class 3, ID-C&amp;I Pricing</v>
          </cell>
          <cell r="E905" t="str">
            <v>DSM, Class 3</v>
          </cell>
          <cell r="F905" t="str">
            <v>ID</v>
          </cell>
          <cell r="G905" t="str">
            <v>No</v>
          </cell>
        </row>
        <row r="906">
          <cell r="B906" t="str">
            <v>D3ID_DBB_01</v>
          </cell>
          <cell r="C906" t="str">
            <v>East</v>
          </cell>
          <cell r="D906" t="str">
            <v>DSM, Class 3, ID-C&amp;I Demand Buyback</v>
          </cell>
          <cell r="E906" t="str">
            <v>DSM, Class 3</v>
          </cell>
          <cell r="F906" t="str">
            <v>ID</v>
          </cell>
          <cell r="G906" t="str">
            <v>No</v>
          </cell>
        </row>
        <row r="907">
          <cell r="B907" t="str">
            <v>D3ID_IRR_01</v>
          </cell>
          <cell r="C907" t="str">
            <v>East</v>
          </cell>
          <cell r="D907" t="str">
            <v>DSM, Class 3, ID-Irrigate Price</v>
          </cell>
          <cell r="E907" t="str">
            <v>DSM, Class 3</v>
          </cell>
          <cell r="F907" t="str">
            <v>ID</v>
          </cell>
          <cell r="G907" t="str">
            <v>No</v>
          </cell>
        </row>
        <row r="908">
          <cell r="B908" t="str">
            <v>D3ID_RES_01</v>
          </cell>
          <cell r="C908" t="str">
            <v>East</v>
          </cell>
          <cell r="D908" t="str">
            <v>DSM, Class 3, ID-Res Price</v>
          </cell>
          <cell r="E908" t="str">
            <v>DSM, Class 3</v>
          </cell>
          <cell r="F908" t="str">
            <v>ID</v>
          </cell>
          <cell r="G908" t="str">
            <v>No</v>
          </cell>
        </row>
        <row r="909">
          <cell r="B909" t="str">
            <v>D3OR_CI_01</v>
          </cell>
          <cell r="C909" t="str">
            <v>West</v>
          </cell>
          <cell r="D909" t="str">
            <v>DSM, Class 3, OR-C&amp;I Pricing</v>
          </cell>
          <cell r="E909" t="str">
            <v>DSM, Class 3</v>
          </cell>
          <cell r="F909" t="str">
            <v>OR</v>
          </cell>
          <cell r="G909" t="str">
            <v>No</v>
          </cell>
        </row>
        <row r="910">
          <cell r="B910" t="str">
            <v>D3OR_CI_02</v>
          </cell>
          <cell r="C910" t="str">
            <v>West</v>
          </cell>
          <cell r="D910" t="str">
            <v>DSM, Class 3, OR-C&amp;I Pricing</v>
          </cell>
          <cell r="E910" t="str">
            <v>DSM, Class 3</v>
          </cell>
          <cell r="F910" t="str">
            <v>OR</v>
          </cell>
          <cell r="G910" t="str">
            <v>No</v>
          </cell>
        </row>
        <row r="911">
          <cell r="B911" t="str">
            <v>D3OR_CI_03</v>
          </cell>
          <cell r="C911" t="str">
            <v>West</v>
          </cell>
          <cell r="D911" t="str">
            <v>DSM, Class 3, OR-C&amp;I Pricing</v>
          </cell>
          <cell r="E911" t="str">
            <v>DSM, Class 3</v>
          </cell>
          <cell r="F911" t="str">
            <v>OR</v>
          </cell>
          <cell r="G911" t="str">
            <v>No</v>
          </cell>
        </row>
        <row r="912">
          <cell r="B912" t="str">
            <v>D3OR_CI_04</v>
          </cell>
          <cell r="C912" t="str">
            <v>West</v>
          </cell>
          <cell r="D912" t="str">
            <v>DSM, Class 3, OR-C&amp;I Pricing</v>
          </cell>
          <cell r="E912" t="str">
            <v>DSM, Class 3</v>
          </cell>
          <cell r="F912" t="str">
            <v>OR</v>
          </cell>
          <cell r="G912" t="str">
            <v>No</v>
          </cell>
        </row>
        <row r="913">
          <cell r="B913" t="str">
            <v>D3OR_DBB_01</v>
          </cell>
          <cell r="C913" t="str">
            <v>West</v>
          </cell>
          <cell r="D913" t="str">
            <v>DSM, Class 3, OR-C&amp;I Demand Buyback</v>
          </cell>
          <cell r="E913" t="str">
            <v>DSM, Class 3</v>
          </cell>
          <cell r="F913" t="str">
            <v>OR</v>
          </cell>
          <cell r="G913" t="str">
            <v>No</v>
          </cell>
        </row>
        <row r="914">
          <cell r="B914" t="str">
            <v>D3OR_IRR_01</v>
          </cell>
          <cell r="C914" t="str">
            <v>West</v>
          </cell>
          <cell r="D914" t="str">
            <v>DSM, Class 3, OR-Irrigate Price</v>
          </cell>
          <cell r="E914" t="str">
            <v>DSM, Class 3</v>
          </cell>
          <cell r="F914" t="str">
            <v>OR</v>
          </cell>
          <cell r="G914" t="str">
            <v>No</v>
          </cell>
        </row>
        <row r="915">
          <cell r="B915" t="str">
            <v>D3OR_RES_01</v>
          </cell>
          <cell r="C915" t="str">
            <v>West</v>
          </cell>
          <cell r="D915" t="str">
            <v>DSM, Class 3, OR-Res Price</v>
          </cell>
          <cell r="E915" t="str">
            <v>DSM, Class 3</v>
          </cell>
          <cell r="F915" t="str">
            <v>OR</v>
          </cell>
          <cell r="G915" t="str">
            <v>No</v>
          </cell>
        </row>
        <row r="916">
          <cell r="B916" t="str">
            <v>D3OR_RES_02</v>
          </cell>
          <cell r="C916" t="str">
            <v>West</v>
          </cell>
          <cell r="D916" t="str">
            <v>DSM, Class 3, OR-Res Price</v>
          </cell>
          <cell r="E916" t="str">
            <v>DSM, Class 3</v>
          </cell>
          <cell r="F916" t="str">
            <v>OR</v>
          </cell>
          <cell r="G916" t="str">
            <v>No</v>
          </cell>
        </row>
        <row r="917">
          <cell r="B917" t="str">
            <v>D3OR_RES_03</v>
          </cell>
          <cell r="C917" t="str">
            <v>West</v>
          </cell>
          <cell r="D917" t="str">
            <v>DSM, Class 3, OR-Res Price</v>
          </cell>
          <cell r="E917" t="str">
            <v>DSM, Class 3</v>
          </cell>
          <cell r="F917" t="str">
            <v>OR</v>
          </cell>
          <cell r="G917" t="str">
            <v>No</v>
          </cell>
        </row>
        <row r="918">
          <cell r="B918" t="str">
            <v>D3OR_RES_04</v>
          </cell>
          <cell r="C918" t="str">
            <v>West</v>
          </cell>
          <cell r="D918" t="str">
            <v>DSM, Class 3, OR-Res Price</v>
          </cell>
          <cell r="E918" t="str">
            <v>DSM, Class 3</v>
          </cell>
          <cell r="F918" t="str">
            <v>OR</v>
          </cell>
          <cell r="G918" t="str">
            <v>No</v>
          </cell>
        </row>
        <row r="919">
          <cell r="B919" t="str">
            <v>D3OR_RES_05</v>
          </cell>
          <cell r="C919" t="str">
            <v>West</v>
          </cell>
          <cell r="D919" t="str">
            <v>DSM, Class 3, OR-Res Price</v>
          </cell>
          <cell r="E919" t="str">
            <v>DSM, Class 3</v>
          </cell>
          <cell r="F919" t="str">
            <v>OR</v>
          </cell>
          <cell r="G919" t="str">
            <v>No</v>
          </cell>
        </row>
        <row r="920">
          <cell r="B920" t="str">
            <v>D3OR_RES_06</v>
          </cell>
          <cell r="C920" t="str">
            <v>West</v>
          </cell>
          <cell r="D920" t="str">
            <v>DSM, Class 3, OR-Res Price</v>
          </cell>
          <cell r="E920" t="str">
            <v>DSM, Class 3</v>
          </cell>
          <cell r="F920" t="str">
            <v>OR</v>
          </cell>
          <cell r="G920" t="str">
            <v>No</v>
          </cell>
        </row>
        <row r="921">
          <cell r="B921" t="str">
            <v>D3UT_CI_01</v>
          </cell>
          <cell r="C921" t="str">
            <v>East</v>
          </cell>
          <cell r="D921" t="str">
            <v>DSM, Class 3, UT-C&amp;I Pricing</v>
          </cell>
          <cell r="E921" t="str">
            <v>DSM, Class 3</v>
          </cell>
          <cell r="F921" t="str">
            <v>UT</v>
          </cell>
          <cell r="G921" t="str">
            <v>No</v>
          </cell>
        </row>
        <row r="922">
          <cell r="B922" t="str">
            <v>D3UT_CI_02</v>
          </cell>
          <cell r="C922" t="str">
            <v>East</v>
          </cell>
          <cell r="D922" t="str">
            <v>DSM, Class 3, UT-C&amp;I Pricing</v>
          </cell>
          <cell r="E922" t="str">
            <v>DSM, Class 3</v>
          </cell>
          <cell r="F922" t="str">
            <v>UT</v>
          </cell>
          <cell r="G922" t="str">
            <v>No</v>
          </cell>
        </row>
        <row r="923">
          <cell r="B923" t="str">
            <v>D3UT_CI_03</v>
          </cell>
          <cell r="C923" t="str">
            <v>East</v>
          </cell>
          <cell r="D923" t="str">
            <v>DSM, Class 3, UT-C&amp;I Pricing</v>
          </cell>
          <cell r="E923" t="str">
            <v>DSM, Class 3</v>
          </cell>
          <cell r="F923" t="str">
            <v>UT</v>
          </cell>
          <cell r="G923" t="str">
            <v>No</v>
          </cell>
        </row>
        <row r="924">
          <cell r="B924" t="str">
            <v>D3UT_CI_04</v>
          </cell>
          <cell r="C924" t="str">
            <v>East</v>
          </cell>
          <cell r="D924" t="str">
            <v>DSM, Class 3, UT-C&amp;I Pricing</v>
          </cell>
          <cell r="E924" t="str">
            <v>DSM, Class 3</v>
          </cell>
          <cell r="F924" t="str">
            <v>UT</v>
          </cell>
          <cell r="G924" t="str">
            <v>No</v>
          </cell>
        </row>
        <row r="925">
          <cell r="B925" t="str">
            <v>D3UT_CI_05</v>
          </cell>
          <cell r="C925" t="str">
            <v>East</v>
          </cell>
          <cell r="D925" t="str">
            <v>DSM, Class 3, UT-C&amp;I Pricing</v>
          </cell>
          <cell r="E925" t="str">
            <v>DSM, Class 3</v>
          </cell>
          <cell r="F925" t="str">
            <v>UT</v>
          </cell>
          <cell r="G925" t="str">
            <v>No</v>
          </cell>
        </row>
        <row r="926">
          <cell r="B926" t="str">
            <v>D3UT_CI_06</v>
          </cell>
          <cell r="C926" t="str">
            <v>East</v>
          </cell>
          <cell r="D926" t="str">
            <v>DSM, Class 3, UT-C&amp;I Pricing</v>
          </cell>
          <cell r="E926" t="str">
            <v>DSM, Class 3</v>
          </cell>
          <cell r="F926" t="str">
            <v>UT</v>
          </cell>
          <cell r="G926" t="str">
            <v>No</v>
          </cell>
        </row>
        <row r="927">
          <cell r="B927" t="str">
            <v>D3UT_DBB_01</v>
          </cell>
          <cell r="C927" t="str">
            <v>East</v>
          </cell>
          <cell r="D927" t="str">
            <v>DSM, Class 3, UT-C&amp;I Demand Buyback</v>
          </cell>
          <cell r="E927" t="str">
            <v>DSM, Class 3</v>
          </cell>
          <cell r="F927" t="str">
            <v>UT</v>
          </cell>
          <cell r="G927" t="str">
            <v>No</v>
          </cell>
        </row>
        <row r="928">
          <cell r="B928" t="str">
            <v>D3UT_DBB_02</v>
          </cell>
          <cell r="C928" t="str">
            <v>East</v>
          </cell>
          <cell r="D928" t="str">
            <v>DSM, Class 3, UT-C&amp;I Demand Buyback</v>
          </cell>
          <cell r="E928" t="str">
            <v>DSM, Class 3</v>
          </cell>
          <cell r="F928" t="str">
            <v>UT</v>
          </cell>
          <cell r="G928" t="str">
            <v>No</v>
          </cell>
        </row>
        <row r="929">
          <cell r="B929" t="str">
            <v>D3UT_IRR_01</v>
          </cell>
          <cell r="C929" t="str">
            <v>East</v>
          </cell>
          <cell r="D929" t="str">
            <v>DSM, Class 3, UT-Irrigate Price</v>
          </cell>
          <cell r="E929" t="str">
            <v>DSM, Class 3</v>
          </cell>
          <cell r="F929" t="str">
            <v>UT</v>
          </cell>
          <cell r="G929" t="str">
            <v>No</v>
          </cell>
        </row>
        <row r="930">
          <cell r="B930" t="str">
            <v>D3UT_RES_01</v>
          </cell>
          <cell r="C930" t="str">
            <v>East</v>
          </cell>
          <cell r="D930" t="str">
            <v>DSM, Class 3, UT-Res Price</v>
          </cell>
          <cell r="E930" t="str">
            <v>DSM, Class 3</v>
          </cell>
          <cell r="F930" t="str">
            <v>UT</v>
          </cell>
          <cell r="G930" t="str">
            <v>No</v>
          </cell>
        </row>
        <row r="931">
          <cell r="B931" t="str">
            <v>D3UT_RES_02</v>
          </cell>
          <cell r="C931" t="str">
            <v>East</v>
          </cell>
          <cell r="D931" t="str">
            <v>DSM, Class 3, UT-Res Price</v>
          </cell>
          <cell r="E931" t="str">
            <v>DSM, Class 3</v>
          </cell>
          <cell r="F931" t="str">
            <v>UT</v>
          </cell>
          <cell r="G931" t="str">
            <v>No</v>
          </cell>
        </row>
        <row r="932">
          <cell r="B932" t="str">
            <v>D3UT_RES_03</v>
          </cell>
          <cell r="C932" t="str">
            <v>East</v>
          </cell>
          <cell r="D932" t="str">
            <v>DSM, Class 3, UT-Res Price</v>
          </cell>
          <cell r="E932" t="str">
            <v>DSM, Class 3</v>
          </cell>
          <cell r="F932" t="str">
            <v>UT</v>
          </cell>
          <cell r="G932" t="str">
            <v>No</v>
          </cell>
        </row>
        <row r="933">
          <cell r="B933" t="str">
            <v>D3UT_RES_04</v>
          </cell>
          <cell r="C933" t="str">
            <v>East</v>
          </cell>
          <cell r="D933" t="str">
            <v>DSM, Class 3, UT-Res Price</v>
          </cell>
          <cell r="E933" t="str">
            <v>DSM, Class 3</v>
          </cell>
          <cell r="F933" t="str">
            <v>UT</v>
          </cell>
          <cell r="G933" t="str">
            <v>No</v>
          </cell>
        </row>
        <row r="934">
          <cell r="B934" t="str">
            <v>D3UT_RES_05</v>
          </cell>
          <cell r="C934" t="str">
            <v>East</v>
          </cell>
          <cell r="D934" t="str">
            <v>DSM, Class 3, UT-Res Price</v>
          </cell>
          <cell r="E934" t="str">
            <v>DSM, Class 3</v>
          </cell>
          <cell r="F934" t="str">
            <v>UT</v>
          </cell>
          <cell r="G934" t="str">
            <v>No</v>
          </cell>
        </row>
        <row r="935">
          <cell r="B935" t="str">
            <v>D3UT_RES_06</v>
          </cell>
          <cell r="C935" t="str">
            <v>East</v>
          </cell>
          <cell r="D935" t="str">
            <v>DSM, Class 3, UT-Res Price</v>
          </cell>
          <cell r="E935" t="str">
            <v>DSM, Class 3</v>
          </cell>
          <cell r="F935" t="str">
            <v>UT</v>
          </cell>
          <cell r="G935" t="str">
            <v>No</v>
          </cell>
        </row>
        <row r="936">
          <cell r="B936" t="str">
            <v>D3UT_RES_07</v>
          </cell>
          <cell r="C936" t="str">
            <v>East</v>
          </cell>
          <cell r="D936" t="str">
            <v>DSM, Class 3, UT-Res Price</v>
          </cell>
          <cell r="E936" t="str">
            <v>DSM, Class 3</v>
          </cell>
          <cell r="F936" t="str">
            <v>UT</v>
          </cell>
          <cell r="G936" t="str">
            <v>No</v>
          </cell>
        </row>
        <row r="937">
          <cell r="B937" t="str">
            <v>D3UT_RES_08</v>
          </cell>
          <cell r="C937" t="str">
            <v>East</v>
          </cell>
          <cell r="D937" t="str">
            <v>DSM, Class 3, UT-Res Price</v>
          </cell>
          <cell r="E937" t="str">
            <v>DSM, Class 3</v>
          </cell>
          <cell r="F937" t="str">
            <v>UT</v>
          </cell>
          <cell r="G937" t="str">
            <v>No</v>
          </cell>
        </row>
        <row r="938">
          <cell r="B938" t="str">
            <v>D3UT_RES_09</v>
          </cell>
          <cell r="C938" t="str">
            <v>East</v>
          </cell>
          <cell r="D938" t="str">
            <v>DSM, Class 3, UT-Res Price</v>
          </cell>
          <cell r="E938" t="str">
            <v>DSM, Class 3</v>
          </cell>
          <cell r="F938" t="str">
            <v>UT</v>
          </cell>
          <cell r="G938" t="str">
            <v>No</v>
          </cell>
        </row>
        <row r="939">
          <cell r="B939" t="str">
            <v>D3UT_RES_10</v>
          </cell>
          <cell r="C939" t="str">
            <v>East</v>
          </cell>
          <cell r="D939" t="str">
            <v>DSM, Class 3, UT-Res Price</v>
          </cell>
          <cell r="E939" t="str">
            <v>DSM, Class 3</v>
          </cell>
          <cell r="F939" t="str">
            <v>UT</v>
          </cell>
          <cell r="G939" t="str">
            <v>No</v>
          </cell>
        </row>
        <row r="940">
          <cell r="B940" t="str">
            <v>D3UT_RES_11</v>
          </cell>
          <cell r="C940" t="str">
            <v>East</v>
          </cell>
          <cell r="D940" t="str">
            <v>DSM, Class 3, UT-Res Price</v>
          </cell>
          <cell r="E940" t="str">
            <v>DSM, Class 3</v>
          </cell>
          <cell r="F940" t="str">
            <v>UT</v>
          </cell>
          <cell r="G940" t="str">
            <v>No</v>
          </cell>
        </row>
        <row r="941">
          <cell r="B941" t="str">
            <v>D3WA_CI_01</v>
          </cell>
          <cell r="C941" t="str">
            <v>West</v>
          </cell>
          <cell r="D941" t="str">
            <v>DSM, Class 3, WA-C&amp;I Pricing</v>
          </cell>
          <cell r="E941" t="str">
            <v>DSM, Class 3</v>
          </cell>
          <cell r="F941" t="str">
            <v>WA</v>
          </cell>
          <cell r="G941" t="str">
            <v>No</v>
          </cell>
        </row>
        <row r="942">
          <cell r="B942" t="str">
            <v>D3WA_CI_02</v>
          </cell>
          <cell r="C942" t="str">
            <v>West</v>
          </cell>
          <cell r="D942" t="str">
            <v>DSM, Class 3, WA-C&amp;I Pricing</v>
          </cell>
          <cell r="E942" t="str">
            <v>DSM, Class 3</v>
          </cell>
          <cell r="F942" t="str">
            <v>WA</v>
          </cell>
          <cell r="G942" t="str">
            <v>No</v>
          </cell>
        </row>
        <row r="943">
          <cell r="B943" t="str">
            <v>D3WA_DBB_01</v>
          </cell>
          <cell r="C943" t="str">
            <v>West</v>
          </cell>
          <cell r="D943" t="str">
            <v>DSM, Class 3, WA-C&amp;I Demand Buyback</v>
          </cell>
          <cell r="E943" t="str">
            <v>DSM, Class 3</v>
          </cell>
          <cell r="F943" t="str">
            <v>WA</v>
          </cell>
          <cell r="G943" t="str">
            <v>No</v>
          </cell>
        </row>
        <row r="944">
          <cell r="B944" t="str">
            <v>D3WA_IRR_01</v>
          </cell>
          <cell r="C944" t="str">
            <v>West</v>
          </cell>
          <cell r="D944" t="str">
            <v>DSM, Class 3, WA-Irrigate Price</v>
          </cell>
          <cell r="E944" t="str">
            <v>DSM, Class 3</v>
          </cell>
          <cell r="F944" t="str">
            <v>WA</v>
          </cell>
          <cell r="G944" t="str">
            <v>No</v>
          </cell>
        </row>
        <row r="945">
          <cell r="B945" t="str">
            <v>D3WA_RES_01</v>
          </cell>
          <cell r="C945" t="str">
            <v>West</v>
          </cell>
          <cell r="D945" t="str">
            <v>DSM, Class 3, WA-Res Price</v>
          </cell>
          <cell r="E945" t="str">
            <v>DSM, Class 3</v>
          </cell>
          <cell r="F945" t="str">
            <v>WA</v>
          </cell>
          <cell r="G945" t="str">
            <v>No</v>
          </cell>
        </row>
        <row r="946">
          <cell r="B946" t="str">
            <v>D3WA_RES_02</v>
          </cell>
          <cell r="C946" t="str">
            <v>West</v>
          </cell>
          <cell r="D946" t="str">
            <v>DSM, Class 3, WA-Res Price</v>
          </cell>
          <cell r="E946" t="str">
            <v>DSM, Class 3</v>
          </cell>
          <cell r="F946" t="str">
            <v>WA</v>
          </cell>
          <cell r="G946" t="str">
            <v>No</v>
          </cell>
        </row>
        <row r="947">
          <cell r="B947" t="str">
            <v>D3WA_RES_03</v>
          </cell>
          <cell r="C947" t="str">
            <v>West</v>
          </cell>
          <cell r="D947" t="str">
            <v>DSM, Class 3, WA-Res Price</v>
          </cell>
          <cell r="E947" t="str">
            <v>DSM, Class 3</v>
          </cell>
          <cell r="F947" t="str">
            <v>WA</v>
          </cell>
          <cell r="G947" t="str">
            <v>No</v>
          </cell>
        </row>
        <row r="948">
          <cell r="B948" t="str">
            <v>D3WY_CI_01</v>
          </cell>
          <cell r="C948" t="str">
            <v>East</v>
          </cell>
          <cell r="D948" t="str">
            <v>DSM, Class 3, WY-C&amp;I Pricing</v>
          </cell>
          <cell r="E948" t="str">
            <v>DSM, Class 3</v>
          </cell>
          <cell r="F948" t="str">
            <v>WY</v>
          </cell>
          <cell r="G948" t="str">
            <v>No</v>
          </cell>
        </row>
        <row r="949">
          <cell r="B949" t="str">
            <v>D3WY_CI_02</v>
          </cell>
          <cell r="C949" t="str">
            <v>East</v>
          </cell>
          <cell r="D949" t="str">
            <v>DSM, Class 3, WY-C&amp;I Pricing</v>
          </cell>
          <cell r="E949" t="str">
            <v>DSM, Class 3</v>
          </cell>
          <cell r="F949" t="str">
            <v>WY</v>
          </cell>
          <cell r="G949" t="str">
            <v>No</v>
          </cell>
        </row>
        <row r="950">
          <cell r="B950" t="str">
            <v>D3WY_CI_03</v>
          </cell>
          <cell r="C950" t="str">
            <v>East</v>
          </cell>
          <cell r="D950" t="str">
            <v>DSM, Class 3, WY-C&amp;I Pricing</v>
          </cell>
          <cell r="E950" t="str">
            <v>DSM, Class 3</v>
          </cell>
          <cell r="F950" t="str">
            <v>WY</v>
          </cell>
          <cell r="G950" t="str">
            <v>No</v>
          </cell>
        </row>
        <row r="951">
          <cell r="B951" t="str">
            <v>D3WY_CI_04</v>
          </cell>
          <cell r="C951" t="str">
            <v>East</v>
          </cell>
          <cell r="D951" t="str">
            <v>DSM, Class 3, WY-C&amp;I Pricing</v>
          </cell>
          <cell r="E951" t="str">
            <v>DSM, Class 3</v>
          </cell>
          <cell r="F951" t="str">
            <v>WY</v>
          </cell>
          <cell r="G951" t="str">
            <v>No</v>
          </cell>
        </row>
        <row r="952">
          <cell r="B952" t="str">
            <v>D3WY_DBB_01</v>
          </cell>
          <cell r="C952" t="str">
            <v>East</v>
          </cell>
          <cell r="D952" t="str">
            <v>DSM, Class 3, WY-C&amp;I Demand Buyback</v>
          </cell>
          <cell r="E952" t="str">
            <v>DSM, Class 3</v>
          </cell>
          <cell r="F952" t="str">
            <v>WY</v>
          </cell>
          <cell r="G952" t="str">
            <v>No</v>
          </cell>
        </row>
        <row r="953">
          <cell r="B953" t="str">
            <v>D3WY_DBB_02</v>
          </cell>
          <cell r="C953" t="str">
            <v>East</v>
          </cell>
          <cell r="D953" t="str">
            <v>DSM, Class 3, WY-C&amp;I Demand Buyback</v>
          </cell>
          <cell r="E953" t="str">
            <v>DSM, Class 3</v>
          </cell>
          <cell r="F953" t="str">
            <v>WY</v>
          </cell>
          <cell r="G953" t="str">
            <v>No</v>
          </cell>
        </row>
        <row r="954">
          <cell r="B954" t="str">
            <v>D3WY_IRR_01</v>
          </cell>
          <cell r="C954" t="str">
            <v>East</v>
          </cell>
          <cell r="D954" t="str">
            <v>DSM, Class 3, WY-Irrigate Price</v>
          </cell>
          <cell r="E954" t="str">
            <v>DSM, Class 3</v>
          </cell>
          <cell r="F954" t="str">
            <v>WY</v>
          </cell>
          <cell r="G954" t="str">
            <v>No</v>
          </cell>
        </row>
        <row r="955">
          <cell r="B955" t="str">
            <v>D3WY_RES_01</v>
          </cell>
          <cell r="C955" t="str">
            <v>East</v>
          </cell>
          <cell r="D955" t="str">
            <v>DSM, Class 3, WY-Res Price</v>
          </cell>
          <cell r="E955" t="str">
            <v>DSM, Class 3</v>
          </cell>
          <cell r="F955" t="str">
            <v>WY</v>
          </cell>
          <cell r="G955" t="str">
            <v>No</v>
          </cell>
        </row>
        <row r="956">
          <cell r="B956" t="str">
            <v>D3WY_RES_02</v>
          </cell>
          <cell r="C956" t="str">
            <v>East</v>
          </cell>
          <cell r="D956" t="str">
            <v>DSM, Class 3, WY-Res Price</v>
          </cell>
          <cell r="E956" t="str">
            <v>DSM, Class 3</v>
          </cell>
          <cell r="F956" t="str">
            <v>WY</v>
          </cell>
          <cell r="G956" t="str">
            <v>No</v>
          </cell>
        </row>
        <row r="957">
          <cell r="B957" t="str">
            <v>D3WY_RES_03</v>
          </cell>
          <cell r="C957" t="str">
            <v>East</v>
          </cell>
          <cell r="D957" t="str">
            <v>DSM, Class 3, WY-Res Price</v>
          </cell>
          <cell r="E957" t="str">
            <v>DSM, Class 3</v>
          </cell>
          <cell r="F957" t="str">
            <v>WY</v>
          </cell>
          <cell r="G957" t="str">
            <v>No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s"/>
      <sheetName val="Data"/>
      <sheetName val="Outage"/>
      <sheetName val="Rev Req"/>
      <sheetName val="Model"/>
      <sheetName val="Reports"/>
      <sheetName val="Summary"/>
      <sheetName val="Output"/>
      <sheetName val="Levelized"/>
      <sheetName val="Breakdown"/>
      <sheetName val="Construction Costs"/>
      <sheetName val="TransEsc_AFUDC_Total Cost"/>
      <sheetName val="BOPEsc_AFUDC_Total Cost"/>
      <sheetName val="IA Summary"/>
      <sheetName val="PIR Summary"/>
      <sheetName val="Charts"/>
      <sheetName val="AccumNPV"/>
      <sheetName val="Appendix 6"/>
    </sheetNames>
    <sheetDataSet>
      <sheetData sheetId="0"/>
      <sheetData sheetId="1">
        <row r="26">
          <cell r="R26">
            <v>0</v>
          </cell>
        </row>
      </sheetData>
      <sheetData sheetId="2">
        <row r="18">
          <cell r="B18" t="str">
            <v>Blundell U3</v>
          </cell>
        </row>
      </sheetData>
      <sheetData sheetId="3"/>
      <sheetData sheetId="4"/>
      <sheetData sheetId="5">
        <row r="4">
          <cell r="H4">
            <v>0.3795</v>
          </cell>
        </row>
      </sheetData>
      <sheetData sheetId="6"/>
      <sheetData sheetId="7"/>
      <sheetData sheetId="8"/>
      <sheetData sheetId="9"/>
      <sheetData sheetId="10">
        <row r="20">
          <cell r="G20">
            <v>58.08</v>
          </cell>
        </row>
        <row r="21">
          <cell r="G21">
            <v>0</v>
          </cell>
        </row>
        <row r="22">
          <cell r="G22">
            <v>-7.0000000000000007E-2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-12.32</v>
          </cell>
        </row>
        <row r="26">
          <cell r="G26">
            <v>-3.49</v>
          </cell>
        </row>
        <row r="27">
          <cell r="G27">
            <v>-21.23</v>
          </cell>
        </row>
        <row r="28">
          <cell r="G28">
            <v>-34.130000000000003</v>
          </cell>
        </row>
      </sheetData>
      <sheetData sheetId="11">
        <row r="5">
          <cell r="C5">
            <v>0</v>
          </cell>
        </row>
      </sheetData>
      <sheetData sheetId="12"/>
      <sheetData sheetId="13"/>
      <sheetData sheetId="14"/>
      <sheetData sheetId="15"/>
      <sheetData sheetId="16"/>
      <sheetData sheetId="17" refreshError="1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s"/>
      <sheetName val="CashFlow"/>
      <sheetName val="RevReq"/>
      <sheetName val="Revenue"/>
      <sheetName val="Compute"/>
      <sheetName val="RevDetail"/>
      <sheetName val="Forced_Outage"/>
      <sheetName val="PIC"/>
      <sheetName val="IAS"/>
      <sheetName val="PlantStat"/>
      <sheetName val="Error"/>
    </sheetNames>
    <sheetDataSet>
      <sheetData sheetId="0" refreshError="1"/>
      <sheetData sheetId="1" refreshError="1">
        <row r="16">
          <cell r="D16">
            <v>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Flows"/>
      <sheetName val="Assumptions"/>
      <sheetName val="HtrHtgSO2"/>
      <sheetName val="Wyodak (esp conv)"/>
      <sheetName val="Wyodak (SA BH)"/>
      <sheetName val="HtrHtgPM"/>
      <sheetName val="N1&amp;2FGDSc5"/>
      <sheetName val="N3PM"/>
      <sheetName val="08 Hg Controls"/>
      <sheetName val="Const w AFUDC Calcs"/>
      <sheetName val="Formula"/>
      <sheetName val="FormulaPacShare"/>
      <sheetName val="Annual Unescalated"/>
      <sheetName val="Annual Unescalated PacShare"/>
      <sheetName val="Annual Escalated"/>
      <sheetName val="Annual Escalated PacShare"/>
      <sheetName val="Monthly Unescalated"/>
      <sheetName val="Monthly Unescalated PacShare"/>
      <sheetName val="Monthly Escalated"/>
      <sheetName val="Monthly Escalated PacShare"/>
      <sheetName val="ResDCAI10YearwoAFUDC5-6-08"/>
      <sheetName val="New"/>
      <sheetName val="Variance"/>
    </sheetNames>
    <sheetDataSet>
      <sheetData sheetId="0"/>
      <sheetData sheetId="1">
        <row r="1">
          <cell r="F1">
            <v>23</v>
          </cell>
        </row>
        <row r="14">
          <cell r="B14" t="str">
            <v>Hunter 1</v>
          </cell>
          <cell r="C14" t="str">
            <v>PM</v>
          </cell>
          <cell r="D14">
            <v>2014</v>
          </cell>
          <cell r="E14">
            <v>5</v>
          </cell>
          <cell r="G14">
            <v>8.6E-3</v>
          </cell>
          <cell r="I14">
            <v>2.5000000000000001E-2</v>
          </cell>
          <cell r="J14">
            <v>73481333.383137673</v>
          </cell>
          <cell r="M14">
            <v>0.9375</v>
          </cell>
        </row>
        <row r="15">
          <cell r="B15" t="str">
            <v>Htg 1</v>
          </cell>
          <cell r="C15" t="str">
            <v>SO2</v>
          </cell>
          <cell r="D15">
            <v>2010</v>
          </cell>
          <cell r="E15">
            <v>11</v>
          </cell>
          <cell r="G15">
            <v>8.6E-3</v>
          </cell>
          <cell r="I15">
            <v>2.5000000000000001E-2</v>
          </cell>
          <cell r="J15">
            <v>21154350</v>
          </cell>
          <cell r="M15">
            <v>1</v>
          </cell>
        </row>
        <row r="16">
          <cell r="B16" t="str">
            <v>Hunter 1</v>
          </cell>
          <cell r="C16" t="str">
            <v>SO2</v>
          </cell>
          <cell r="D16">
            <v>2010</v>
          </cell>
          <cell r="E16">
            <v>11</v>
          </cell>
          <cell r="G16">
            <v>8.6E-3</v>
          </cell>
          <cell r="I16">
            <v>2.5000000000000001E-2</v>
          </cell>
          <cell r="J16">
            <v>49161525</v>
          </cell>
          <cell r="M16">
            <v>0.9375</v>
          </cell>
        </row>
        <row r="17">
          <cell r="B17" t="str">
            <v>Hunter 2</v>
          </cell>
          <cell r="C17" t="str">
            <v>SO2</v>
          </cell>
          <cell r="D17">
            <v>2011</v>
          </cell>
          <cell r="E17">
            <v>5</v>
          </cell>
          <cell r="G17">
            <v>8.6E-3</v>
          </cell>
          <cell r="I17">
            <v>2.5000000000000001E-2</v>
          </cell>
          <cell r="J17">
            <v>49161525</v>
          </cell>
          <cell r="M17">
            <v>0.60309999999999997</v>
          </cell>
        </row>
        <row r="18">
          <cell r="B18" t="str">
            <v>Hunter 2</v>
          </cell>
          <cell r="C18" t="str">
            <v>PM</v>
          </cell>
          <cell r="D18">
            <v>2011</v>
          </cell>
          <cell r="E18">
            <v>5</v>
          </cell>
          <cell r="G18">
            <v>8.6E-3</v>
          </cell>
          <cell r="I18">
            <v>2.5000000000000001E-2</v>
          </cell>
          <cell r="J18">
            <v>82510566.699750006</v>
          </cell>
          <cell r="M18">
            <v>0.60309999999999997</v>
          </cell>
        </row>
        <row r="19">
          <cell r="B19" t="str">
            <v>Hunter 3</v>
          </cell>
          <cell r="C19" t="str">
            <v>SO2</v>
          </cell>
          <cell r="D19">
            <v>2011</v>
          </cell>
          <cell r="E19">
            <v>11</v>
          </cell>
          <cell r="G19">
            <v>8.6E-3</v>
          </cell>
          <cell r="I19">
            <v>2.5000000000000001E-2</v>
          </cell>
          <cell r="J19">
            <v>0</v>
          </cell>
          <cell r="M19">
            <v>1</v>
          </cell>
        </row>
        <row r="20">
          <cell r="B20" t="str">
            <v>N1</v>
          </cell>
          <cell r="C20" t="str">
            <v>SO2</v>
          </cell>
          <cell r="D20">
            <v>2012</v>
          </cell>
          <cell r="E20">
            <v>5</v>
          </cell>
          <cell r="G20">
            <v>0</v>
          </cell>
          <cell r="I20">
            <v>2.5000000000000001E-2</v>
          </cell>
          <cell r="J20">
            <v>143381820.07715413</v>
          </cell>
          <cell r="M20">
            <v>1</v>
          </cell>
        </row>
        <row r="21">
          <cell r="B21" t="str">
            <v>N2</v>
          </cell>
          <cell r="C21" t="str">
            <v>SO2</v>
          </cell>
          <cell r="D21">
            <v>2011</v>
          </cell>
          <cell r="E21">
            <v>12</v>
          </cell>
          <cell r="G21">
            <v>0</v>
          </cell>
          <cell r="I21">
            <v>2.5000000000000001E-2</v>
          </cell>
          <cell r="J21">
            <v>188188638.8512648</v>
          </cell>
          <cell r="M21">
            <v>1</v>
          </cell>
        </row>
        <row r="22">
          <cell r="B22" t="str">
            <v>N3</v>
          </cell>
          <cell r="C22" t="str">
            <v>SO2</v>
          </cell>
          <cell r="D22">
            <v>2014</v>
          </cell>
          <cell r="E22">
            <v>5</v>
          </cell>
          <cell r="G22">
            <v>0</v>
          </cell>
          <cell r="I22">
            <v>2.5000000000000001E-2</v>
          </cell>
          <cell r="J22">
            <v>4532427.1639999999</v>
          </cell>
          <cell r="M22">
            <v>1</v>
          </cell>
        </row>
        <row r="23">
          <cell r="B23" t="str">
            <v>N3</v>
          </cell>
          <cell r="C23" t="str">
            <v>PM &amp; Hg</v>
          </cell>
          <cell r="D23">
            <v>2014</v>
          </cell>
          <cell r="E23">
            <v>5</v>
          </cell>
          <cell r="G23">
            <v>0</v>
          </cell>
          <cell r="I23">
            <v>2.5000000000000001E-2</v>
          </cell>
          <cell r="J23">
            <v>95238387.499999985</v>
          </cell>
          <cell r="M23">
            <v>1</v>
          </cell>
        </row>
        <row r="24">
          <cell r="B24" t="str">
            <v>Wyodak</v>
          </cell>
          <cell r="C24" t="str">
            <v>SO2/PM</v>
          </cell>
          <cell r="D24">
            <v>2011</v>
          </cell>
          <cell r="E24">
            <v>5</v>
          </cell>
          <cell r="G24">
            <v>0</v>
          </cell>
          <cell r="I24">
            <v>2.5000000000000001E-2</v>
          </cell>
          <cell r="J24">
            <v>108290671.61880001</v>
          </cell>
          <cell r="M24">
            <v>0.8</v>
          </cell>
        </row>
        <row r="25">
          <cell r="B25" t="str">
            <v>Htg 1</v>
          </cell>
          <cell r="C25" t="str">
            <v>PM</v>
          </cell>
          <cell r="D25">
            <v>2010</v>
          </cell>
          <cell r="E25">
            <v>11</v>
          </cell>
          <cell r="G25">
            <v>8.6E-3</v>
          </cell>
          <cell r="I25">
            <v>2.5000000000000001E-2</v>
          </cell>
          <cell r="J25">
            <v>84299985.483314991</v>
          </cell>
          <cell r="M25">
            <v>1</v>
          </cell>
        </row>
        <row r="26">
          <cell r="B26" t="str">
            <v>DJ 1</v>
          </cell>
          <cell r="C26" t="str">
            <v>PM &amp; Hg</v>
          </cell>
          <cell r="D26">
            <v>2018</v>
          </cell>
          <cell r="E26">
            <v>5</v>
          </cell>
          <cell r="G26">
            <v>0</v>
          </cell>
          <cell r="I26">
            <v>2.5000000000000001E-2</v>
          </cell>
          <cell r="J26">
            <v>28909090.909090906</v>
          </cell>
          <cell r="M26">
            <v>1</v>
          </cell>
        </row>
        <row r="27">
          <cell r="B27" t="str">
            <v>DJ 2</v>
          </cell>
          <cell r="C27" t="str">
            <v>PM &amp; Hg</v>
          </cell>
          <cell r="D27">
            <v>2017</v>
          </cell>
          <cell r="E27">
            <v>11</v>
          </cell>
          <cell r="G27">
            <v>0</v>
          </cell>
          <cell r="I27">
            <v>2.5000000000000001E-2</v>
          </cell>
          <cell r="J27">
            <v>28909090.909090906</v>
          </cell>
          <cell r="M27">
            <v>1</v>
          </cell>
        </row>
        <row r="28">
          <cell r="B28" t="str">
            <v>JB 1</v>
          </cell>
          <cell r="C28" t="str">
            <v>PM &amp; Hg</v>
          </cell>
          <cell r="D28">
            <v>2014</v>
          </cell>
          <cell r="E28">
            <v>6</v>
          </cell>
          <cell r="G28">
            <v>0</v>
          </cell>
          <cell r="I28">
            <v>2.5000000000000001E-2</v>
          </cell>
          <cell r="J28">
            <v>86900000</v>
          </cell>
          <cell r="M28">
            <v>0.66666666666666663</v>
          </cell>
        </row>
        <row r="29">
          <cell r="B29" t="str">
            <v>JB 2</v>
          </cell>
          <cell r="C29" t="str">
            <v>PM &amp; Hg</v>
          </cell>
          <cell r="D29">
            <v>2017</v>
          </cell>
          <cell r="E29">
            <v>6</v>
          </cell>
          <cell r="G29">
            <v>0</v>
          </cell>
          <cell r="I29">
            <v>2.5000000000000001E-2</v>
          </cell>
          <cell r="J29">
            <v>86900000</v>
          </cell>
          <cell r="M29">
            <v>0.66666666666666663</v>
          </cell>
        </row>
        <row r="30">
          <cell r="B30" t="str">
            <v>JB 3</v>
          </cell>
          <cell r="C30" t="str">
            <v>PM &amp; Hg</v>
          </cell>
          <cell r="D30">
            <v>2015</v>
          </cell>
          <cell r="E30">
            <v>6</v>
          </cell>
          <cell r="G30">
            <v>0</v>
          </cell>
          <cell r="I30">
            <v>2.5000000000000001E-2</v>
          </cell>
          <cell r="J30">
            <v>86900000</v>
          </cell>
          <cell r="M30">
            <v>0.66666666666666663</v>
          </cell>
        </row>
        <row r="31">
          <cell r="B31" t="str">
            <v>JB 4</v>
          </cell>
          <cell r="C31" t="str">
            <v>PM &amp; Hg</v>
          </cell>
          <cell r="D31">
            <v>2016</v>
          </cell>
          <cell r="E31">
            <v>6</v>
          </cell>
          <cell r="G31">
            <v>0</v>
          </cell>
          <cell r="I31">
            <v>2.5000000000000001E-2</v>
          </cell>
          <cell r="J31">
            <v>86900000</v>
          </cell>
          <cell r="M31">
            <v>0.66666666666666663</v>
          </cell>
        </row>
        <row r="32">
          <cell r="B32" t="str">
            <v>N1</v>
          </cell>
          <cell r="C32" t="str">
            <v>PM &amp; Hg</v>
          </cell>
          <cell r="D32">
            <v>2017</v>
          </cell>
          <cell r="E32">
            <v>6</v>
          </cell>
          <cell r="G32">
            <v>0</v>
          </cell>
          <cell r="I32">
            <v>2.5000000000000001E-2</v>
          </cell>
          <cell r="J32">
            <v>43636363.636363633</v>
          </cell>
          <cell r="M32">
            <v>1</v>
          </cell>
        </row>
        <row r="33">
          <cell r="B33" t="str">
            <v>N2</v>
          </cell>
          <cell r="C33" t="str">
            <v>PM &amp; Hg</v>
          </cell>
          <cell r="D33">
            <v>2016</v>
          </cell>
          <cell r="E33">
            <v>6</v>
          </cell>
          <cell r="G33">
            <v>0</v>
          </cell>
          <cell r="I33">
            <v>2.5000000000000001E-2</v>
          </cell>
          <cell r="J33">
            <v>57936230</v>
          </cell>
          <cell r="M33">
            <v>1</v>
          </cell>
        </row>
        <row r="34">
          <cell r="B34" t="str">
            <v>C1</v>
          </cell>
          <cell r="C34" t="str">
            <v>PM &amp; Hg</v>
          </cell>
          <cell r="D34">
            <v>2016</v>
          </cell>
          <cell r="E34">
            <v>6</v>
          </cell>
          <cell r="G34">
            <v>0</v>
          </cell>
          <cell r="I34">
            <v>2.5000000000000001E-2</v>
          </cell>
          <cell r="J34">
            <v>21318181.818181816</v>
          </cell>
          <cell r="M34">
            <v>1</v>
          </cell>
        </row>
        <row r="35">
          <cell r="B35" t="str">
            <v>C2</v>
          </cell>
          <cell r="C35" t="str">
            <v>PM &amp; Hg</v>
          </cell>
          <cell r="D35">
            <v>2016</v>
          </cell>
          <cell r="E35">
            <v>6</v>
          </cell>
          <cell r="G35">
            <v>0</v>
          </cell>
          <cell r="I35">
            <v>2.5000000000000001E-2</v>
          </cell>
          <cell r="J35">
            <v>33409090.909090906</v>
          </cell>
          <cell r="M35">
            <v>1</v>
          </cell>
        </row>
        <row r="36">
          <cell r="B36" t="str">
            <v>N1</v>
          </cell>
          <cell r="C36" t="str">
            <v>SO2</v>
          </cell>
          <cell r="D36">
            <v>2011</v>
          </cell>
          <cell r="E36">
            <v>4</v>
          </cell>
          <cell r="G36">
            <v>0</v>
          </cell>
          <cell r="I36">
            <v>2.5000000000000001E-2</v>
          </cell>
          <cell r="J36">
            <v>27203000</v>
          </cell>
          <cell r="M36">
            <v>1</v>
          </cell>
        </row>
        <row r="37">
          <cell r="B37" t="str">
            <v>Dum 4</v>
          </cell>
          <cell r="D37">
            <v>2016</v>
          </cell>
          <cell r="E37">
            <v>6</v>
          </cell>
          <cell r="G37">
            <v>0</v>
          </cell>
          <cell r="I37">
            <v>2.5000000000000001E-2</v>
          </cell>
          <cell r="J37">
            <v>20000000</v>
          </cell>
          <cell r="M37">
            <v>1</v>
          </cell>
        </row>
        <row r="38">
          <cell r="B38" t="str">
            <v>Dum 5</v>
          </cell>
          <cell r="D38">
            <v>2016</v>
          </cell>
          <cell r="E38">
            <v>6</v>
          </cell>
          <cell r="G38">
            <v>0</v>
          </cell>
          <cell r="I38">
            <v>2.5000000000000001E-2</v>
          </cell>
          <cell r="J38">
            <v>20000000</v>
          </cell>
          <cell r="M3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s"/>
      <sheetName val="Data"/>
      <sheetName val="Outage"/>
      <sheetName val="Model"/>
      <sheetName val="Reports"/>
      <sheetName val="Summary"/>
      <sheetName val="Rev Req"/>
      <sheetName val="AFUDC"/>
      <sheetName val="IA Summary"/>
      <sheetName val="PIR Summary"/>
      <sheetName val="Charts"/>
      <sheetName val="AccumNPV"/>
      <sheetName val="Appendix 6"/>
    </sheetNames>
    <sheetDataSet>
      <sheetData sheetId="0"/>
      <sheetData sheetId="1">
        <row r="26">
          <cell r="R26">
            <v>0</v>
          </cell>
        </row>
      </sheetData>
      <sheetData sheetId="2">
        <row r="18">
          <cell r="B18" t="str">
            <v>Blundell U1</v>
          </cell>
          <cell r="L18">
            <v>1</v>
          </cell>
        </row>
        <row r="19">
          <cell r="B19" t="str">
            <v>Blundell U1</v>
          </cell>
        </row>
        <row r="20">
          <cell r="B20" t="str">
            <v>Blundell U2</v>
          </cell>
        </row>
        <row r="21">
          <cell r="B21" t="str">
            <v>Blundell U3</v>
          </cell>
        </row>
        <row r="22">
          <cell r="B22" t="str">
            <v>Bridger Coal</v>
          </cell>
        </row>
        <row r="23">
          <cell r="B23" t="str">
            <v>Carbon U1</v>
          </cell>
        </row>
        <row r="24">
          <cell r="B24" t="str">
            <v>Carbon U2</v>
          </cell>
        </row>
        <row r="25">
          <cell r="B25" t="str">
            <v>Cholla U4</v>
          </cell>
        </row>
        <row r="26">
          <cell r="B26" t="str">
            <v>Dave Johnston U1</v>
          </cell>
        </row>
        <row r="27">
          <cell r="B27" t="str">
            <v>Dave Johnston U2</v>
          </cell>
        </row>
        <row r="28">
          <cell r="B28" t="str">
            <v>Dave Johnston U3</v>
          </cell>
        </row>
        <row r="29">
          <cell r="B29" t="str">
            <v>Dave Johnston U4</v>
          </cell>
        </row>
        <row r="30">
          <cell r="B30" t="str">
            <v>Energy West</v>
          </cell>
        </row>
        <row r="31">
          <cell r="B31" t="str">
            <v>Hunter U1</v>
          </cell>
        </row>
        <row r="32">
          <cell r="B32" t="str">
            <v>Hunter U2</v>
          </cell>
        </row>
        <row r="33">
          <cell r="B33" t="str">
            <v>Hunter U3</v>
          </cell>
        </row>
        <row r="34">
          <cell r="B34" t="str">
            <v>Huntington U1</v>
          </cell>
        </row>
        <row r="35">
          <cell r="B35" t="str">
            <v>Huntington U2</v>
          </cell>
        </row>
        <row r="36">
          <cell r="B36" t="str">
            <v>Jim Bridger U1</v>
          </cell>
        </row>
        <row r="37">
          <cell r="B37" t="str">
            <v>Jim Bridger U2</v>
          </cell>
        </row>
        <row r="38">
          <cell r="B38" t="str">
            <v>Jim Bridger U3</v>
          </cell>
        </row>
        <row r="39">
          <cell r="B39" t="str">
            <v>Jim Bridger U4</v>
          </cell>
        </row>
        <row r="40">
          <cell r="B40" t="str">
            <v>Naughton U1</v>
          </cell>
        </row>
        <row r="41">
          <cell r="B41" t="str">
            <v>Naughton U2</v>
          </cell>
        </row>
        <row r="42">
          <cell r="B42" t="str">
            <v>Naughton U3</v>
          </cell>
        </row>
        <row r="43">
          <cell r="B43" t="str">
            <v>Wyodak U1</v>
          </cell>
        </row>
        <row r="44">
          <cell r="B44" t="str">
            <v>Hunter U1&amp;U2</v>
          </cell>
        </row>
        <row r="45">
          <cell r="B45" t="str">
            <v>Hunter U1&amp;U2&amp;U3</v>
          </cell>
        </row>
        <row r="46">
          <cell r="B46" t="str">
            <v>Future 3</v>
          </cell>
        </row>
        <row r="47">
          <cell r="B47" t="str">
            <v>Future 4</v>
          </cell>
        </row>
        <row r="48">
          <cell r="B48" t="str">
            <v>Future 5</v>
          </cell>
        </row>
        <row r="49">
          <cell r="B49" t="str">
            <v>Future 6</v>
          </cell>
        </row>
        <row r="50">
          <cell r="B50" t="str">
            <v>Future 7</v>
          </cell>
        </row>
        <row r="51">
          <cell r="B51" t="str">
            <v>Future 8</v>
          </cell>
        </row>
        <row r="52">
          <cell r="B52" t="str">
            <v>Future 9</v>
          </cell>
        </row>
        <row r="53">
          <cell r="B53" t="str">
            <v>Future 10</v>
          </cell>
        </row>
        <row r="54">
          <cell r="B54" t="str">
            <v>Future 11</v>
          </cell>
        </row>
        <row r="55">
          <cell r="B55" t="str">
            <v>Future 12</v>
          </cell>
        </row>
        <row r="56">
          <cell r="B56" t="str">
            <v>Future 13</v>
          </cell>
        </row>
        <row r="57">
          <cell r="B57" t="str">
            <v>Future 14</v>
          </cell>
        </row>
        <row r="58">
          <cell r="B58" t="str">
            <v>Future 15</v>
          </cell>
        </row>
        <row r="59">
          <cell r="B59" t="str">
            <v>Future 16</v>
          </cell>
        </row>
      </sheetData>
      <sheetData sheetId="3"/>
      <sheetData sheetId="4">
        <row r="4">
          <cell r="H4">
            <v>0.37951000000000001</v>
          </cell>
        </row>
        <row r="5">
          <cell r="H5">
            <v>7.7999999999999996E-3</v>
          </cell>
          <cell r="L5">
            <v>0.47099999999999997</v>
          </cell>
        </row>
        <row r="6">
          <cell r="B6">
            <v>2012</v>
          </cell>
          <cell r="H6">
            <v>7.8E-2</v>
          </cell>
          <cell r="L6">
            <v>3.0000000000000001E-3</v>
          </cell>
        </row>
        <row r="7">
          <cell r="B7">
            <v>22</v>
          </cell>
          <cell r="L7">
            <v>0.52600000000000002</v>
          </cell>
        </row>
        <row r="8">
          <cell r="B8" t="str">
            <v>ALL</v>
          </cell>
          <cell r="L8">
            <v>5.4949999999999999E-2</v>
          </cell>
        </row>
        <row r="9">
          <cell r="L9">
            <v>5.4300000000000001E-2</v>
          </cell>
        </row>
        <row r="10">
          <cell r="H10">
            <v>0.47099999999999997</v>
          </cell>
          <cell r="L10">
            <v>0.1</v>
          </cell>
        </row>
        <row r="11">
          <cell r="H11">
            <v>0.52900000000000003</v>
          </cell>
        </row>
        <row r="12">
          <cell r="H12">
            <v>5.4949999999999999E-2</v>
          </cell>
          <cell r="L12">
            <v>6.88E-2</v>
          </cell>
        </row>
        <row r="13">
          <cell r="L13">
            <v>7.8644350000000002E-2</v>
          </cell>
        </row>
        <row r="14">
          <cell r="H14">
            <v>6.88E-2</v>
          </cell>
          <cell r="L14">
            <v>3.2271347127270388E-2</v>
          </cell>
          <cell r="P14">
            <v>1</v>
          </cell>
        </row>
        <row r="15">
          <cell r="H15">
            <v>6.88E-2</v>
          </cell>
          <cell r="L15">
            <v>4.9433727402715899E-2</v>
          </cell>
        </row>
        <row r="16">
          <cell r="H16">
            <v>6.88E-2</v>
          </cell>
        </row>
        <row r="17">
          <cell r="H17">
            <v>0.1</v>
          </cell>
          <cell r="L17">
            <v>0</v>
          </cell>
        </row>
        <row r="21">
          <cell r="H21">
            <v>2033</v>
          </cell>
        </row>
        <row r="22">
          <cell r="H22">
            <v>2034</v>
          </cell>
        </row>
        <row r="1178"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  <cell r="AK1178">
            <v>0</v>
          </cell>
          <cell r="AL1178">
            <v>0</v>
          </cell>
          <cell r="AM1178">
            <v>0</v>
          </cell>
          <cell r="AN1178">
            <v>0</v>
          </cell>
          <cell r="AO1178">
            <v>0</v>
          </cell>
          <cell r="AP1178">
            <v>0</v>
          </cell>
          <cell r="AQ1178">
            <v>0</v>
          </cell>
          <cell r="AR1178">
            <v>0</v>
          </cell>
          <cell r="AS1178">
            <v>0</v>
          </cell>
          <cell r="AT1178">
            <v>0</v>
          </cell>
          <cell r="AU1178">
            <v>0</v>
          </cell>
          <cell r="AV1178">
            <v>0</v>
          </cell>
          <cell r="AW1178">
            <v>0</v>
          </cell>
          <cell r="AX1178">
            <v>0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</row>
        <row r="1179">
          <cell r="C1179">
            <v>1</v>
          </cell>
          <cell r="D1179">
            <v>1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K1179">
            <v>0</v>
          </cell>
          <cell r="AL1179">
            <v>0</v>
          </cell>
          <cell r="AM1179">
            <v>0</v>
          </cell>
          <cell r="AN1179">
            <v>0</v>
          </cell>
          <cell r="AO1179">
            <v>0</v>
          </cell>
          <cell r="AP1179">
            <v>0</v>
          </cell>
          <cell r="AQ1179">
            <v>0</v>
          </cell>
          <cell r="AR1179">
            <v>0</v>
          </cell>
          <cell r="AS1179">
            <v>0</v>
          </cell>
          <cell r="AT1179">
            <v>0</v>
          </cell>
          <cell r="AU1179">
            <v>0</v>
          </cell>
          <cell r="AV1179">
            <v>0</v>
          </cell>
          <cell r="AW1179">
            <v>0</v>
          </cell>
          <cell r="AX1179">
            <v>0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</row>
        <row r="1180">
          <cell r="C1180">
            <v>3</v>
          </cell>
          <cell r="D1180">
            <v>0.33329999999999999</v>
          </cell>
          <cell r="E1180">
            <v>0.44450000000000001</v>
          </cell>
          <cell r="F1180">
            <v>0.14810000000000001</v>
          </cell>
          <cell r="G1180">
            <v>7.4099999999999999E-2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  <cell r="AG1180">
            <v>0</v>
          </cell>
          <cell r="AH1180">
            <v>0</v>
          </cell>
          <cell r="AI1180">
            <v>0</v>
          </cell>
          <cell r="AJ1180">
            <v>0</v>
          </cell>
          <cell r="AK1180">
            <v>0</v>
          </cell>
          <cell r="AL1180">
            <v>0</v>
          </cell>
          <cell r="AM1180">
            <v>0</v>
          </cell>
          <cell r="AN1180">
            <v>0</v>
          </cell>
          <cell r="AO1180">
            <v>0</v>
          </cell>
          <cell r="AP1180">
            <v>0</v>
          </cell>
          <cell r="AQ1180">
            <v>0</v>
          </cell>
          <cell r="AR1180">
            <v>0</v>
          </cell>
          <cell r="AS1180">
            <v>0</v>
          </cell>
          <cell r="AT1180">
            <v>0</v>
          </cell>
          <cell r="AU1180">
            <v>0</v>
          </cell>
          <cell r="AV1180">
            <v>0</v>
          </cell>
          <cell r="AW1180">
            <v>0</v>
          </cell>
          <cell r="AX1180">
            <v>0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</row>
        <row r="1181">
          <cell r="C1181" t="str">
            <v>A</v>
          </cell>
          <cell r="D1181">
            <v>0.33333299999999999</v>
          </cell>
          <cell r="E1181">
            <v>0.33333299999999999</v>
          </cell>
          <cell r="F1181">
            <v>0.33333400000000002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0</v>
          </cell>
          <cell r="AE1181">
            <v>0</v>
          </cell>
          <cell r="AF1181">
            <v>0</v>
          </cell>
          <cell r="AG1181">
            <v>0</v>
          </cell>
          <cell r="AH1181">
            <v>0</v>
          </cell>
          <cell r="AI1181">
            <v>0</v>
          </cell>
          <cell r="AJ1181">
            <v>0</v>
          </cell>
          <cell r="AK1181">
            <v>0</v>
          </cell>
          <cell r="AL1181">
            <v>0</v>
          </cell>
          <cell r="AM1181">
            <v>0</v>
          </cell>
          <cell r="AN1181">
            <v>0</v>
          </cell>
          <cell r="AO1181">
            <v>0</v>
          </cell>
          <cell r="AP1181">
            <v>0</v>
          </cell>
          <cell r="AQ1181">
            <v>0</v>
          </cell>
          <cell r="AR1181">
            <v>0</v>
          </cell>
          <cell r="AS1181">
            <v>0</v>
          </cell>
          <cell r="AT1181">
            <v>0</v>
          </cell>
          <cell r="AU1181">
            <v>0</v>
          </cell>
          <cell r="AV1181">
            <v>0</v>
          </cell>
          <cell r="AW1181">
            <v>0</v>
          </cell>
          <cell r="AX1181">
            <v>0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</row>
        <row r="1182">
          <cell r="C1182">
            <v>5</v>
          </cell>
          <cell r="D1182">
            <v>0.2</v>
          </cell>
          <cell r="E1182">
            <v>0.32</v>
          </cell>
          <cell r="F1182">
            <v>0.192</v>
          </cell>
          <cell r="G1182">
            <v>0.1152</v>
          </cell>
          <cell r="H1182">
            <v>0.1152</v>
          </cell>
          <cell r="I1182">
            <v>5.7599999999999998E-2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  <cell r="Y1182">
            <v>0</v>
          </cell>
          <cell r="Z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0</v>
          </cell>
          <cell r="AJ1182">
            <v>0</v>
          </cell>
          <cell r="AK1182">
            <v>0</v>
          </cell>
          <cell r="AL1182">
            <v>0</v>
          </cell>
          <cell r="AM1182">
            <v>0</v>
          </cell>
          <cell r="AN1182">
            <v>0</v>
          </cell>
          <cell r="AO1182">
            <v>0</v>
          </cell>
          <cell r="AP1182">
            <v>0</v>
          </cell>
          <cell r="AQ1182">
            <v>0</v>
          </cell>
          <cell r="AR1182">
            <v>0</v>
          </cell>
          <cell r="AS1182">
            <v>0</v>
          </cell>
          <cell r="AT1182">
            <v>0</v>
          </cell>
          <cell r="AU1182">
            <v>0</v>
          </cell>
          <cell r="AV1182">
            <v>0</v>
          </cell>
          <cell r="AW1182">
            <v>0</v>
          </cell>
          <cell r="AX1182">
            <v>0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</row>
        <row r="1183">
          <cell r="C1183" t="str">
            <v>B</v>
          </cell>
          <cell r="D1183">
            <v>0.2</v>
          </cell>
          <cell r="E1183">
            <v>0.2</v>
          </cell>
          <cell r="F1183">
            <v>0.2</v>
          </cell>
          <cell r="G1183">
            <v>0.2</v>
          </cell>
          <cell r="H1183">
            <v>0.2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P1183">
            <v>0</v>
          </cell>
          <cell r="AQ1183">
            <v>0</v>
          </cell>
          <cell r="AR1183">
            <v>0</v>
          </cell>
          <cell r="AS1183">
            <v>0</v>
          </cell>
          <cell r="AT1183">
            <v>0</v>
          </cell>
          <cell r="AU1183">
            <v>0</v>
          </cell>
          <cell r="AV1183">
            <v>0</v>
          </cell>
          <cell r="AW1183">
            <v>0</v>
          </cell>
          <cell r="AX1183">
            <v>0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</row>
        <row r="1184">
          <cell r="C1184">
            <v>7</v>
          </cell>
          <cell r="D1184">
            <v>0.1429</v>
          </cell>
          <cell r="E1184">
            <v>0.24490000000000001</v>
          </cell>
          <cell r="F1184">
            <v>0.1749</v>
          </cell>
          <cell r="G1184">
            <v>0.1249</v>
          </cell>
          <cell r="H1184">
            <v>8.9300000000000004E-2</v>
          </cell>
          <cell r="I1184">
            <v>8.9200000000000002E-2</v>
          </cell>
          <cell r="J1184">
            <v>8.9300000000000004E-2</v>
          </cell>
          <cell r="K1184">
            <v>4.4600000000000001E-2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P1184">
            <v>0</v>
          </cell>
          <cell r="AQ1184">
            <v>0</v>
          </cell>
          <cell r="AR1184">
            <v>0</v>
          </cell>
          <cell r="AS1184">
            <v>0</v>
          </cell>
          <cell r="AT1184">
            <v>0</v>
          </cell>
          <cell r="AU1184">
            <v>0</v>
          </cell>
          <cell r="AV1184">
            <v>0</v>
          </cell>
          <cell r="AW1184">
            <v>0</v>
          </cell>
          <cell r="AX1184">
            <v>0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</row>
        <row r="1185">
          <cell r="C1185">
            <v>10</v>
          </cell>
          <cell r="D1185">
            <v>0.1</v>
          </cell>
          <cell r="E1185">
            <v>0.18</v>
          </cell>
          <cell r="F1185">
            <v>0.14399999999999999</v>
          </cell>
          <cell r="G1185">
            <v>0.1152</v>
          </cell>
          <cell r="H1185">
            <v>9.2200000000000004E-2</v>
          </cell>
          <cell r="I1185">
            <v>7.3700000000000002E-2</v>
          </cell>
          <cell r="J1185">
            <v>6.5500000000000003E-2</v>
          </cell>
          <cell r="K1185">
            <v>6.5500000000000003E-2</v>
          </cell>
          <cell r="L1185">
            <v>6.5600000000000006E-2</v>
          </cell>
          <cell r="M1185">
            <v>6.5500000000000003E-2</v>
          </cell>
          <cell r="N1185">
            <v>3.2800000000000003E-2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P1185">
            <v>0</v>
          </cell>
          <cell r="AQ1185">
            <v>0</v>
          </cell>
          <cell r="AR1185">
            <v>0</v>
          </cell>
          <cell r="AS1185">
            <v>0</v>
          </cell>
          <cell r="AT1185">
            <v>0</v>
          </cell>
          <cell r="AU1185">
            <v>0</v>
          </cell>
          <cell r="AV1185">
            <v>0</v>
          </cell>
          <cell r="AW1185">
            <v>0</v>
          </cell>
          <cell r="AX1185">
            <v>0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</row>
        <row r="1186">
          <cell r="C1186" t="str">
            <v>C</v>
          </cell>
          <cell r="D1186">
            <v>0.1</v>
          </cell>
          <cell r="E1186">
            <v>0.1</v>
          </cell>
          <cell r="F1186">
            <v>0.1</v>
          </cell>
          <cell r="G1186">
            <v>0.1</v>
          </cell>
          <cell r="H1186">
            <v>0.1</v>
          </cell>
          <cell r="I1186">
            <v>0.1</v>
          </cell>
          <cell r="J1186">
            <v>0.1</v>
          </cell>
          <cell r="K1186">
            <v>0.1</v>
          </cell>
          <cell r="L1186">
            <v>0.1</v>
          </cell>
          <cell r="M1186">
            <v>0.1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P1186">
            <v>0</v>
          </cell>
          <cell r="AQ1186">
            <v>0</v>
          </cell>
          <cell r="AR1186">
            <v>0</v>
          </cell>
          <cell r="AS1186">
            <v>0</v>
          </cell>
          <cell r="AT1186">
            <v>0</v>
          </cell>
          <cell r="AU1186">
            <v>0</v>
          </cell>
          <cell r="AV1186">
            <v>0</v>
          </cell>
          <cell r="AW1186">
            <v>0</v>
          </cell>
          <cell r="AX1186">
            <v>0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</row>
        <row r="1187">
          <cell r="C1187">
            <v>15</v>
          </cell>
          <cell r="D1187">
            <v>0.05</v>
          </cell>
          <cell r="E1187">
            <v>9.5000000000000001E-2</v>
          </cell>
          <cell r="F1187">
            <v>8.5500000000000007E-2</v>
          </cell>
          <cell r="G1187">
            <v>7.6999999999999999E-2</v>
          </cell>
          <cell r="H1187">
            <v>6.93E-2</v>
          </cell>
          <cell r="I1187">
            <v>6.2300000000000001E-2</v>
          </cell>
          <cell r="J1187">
            <v>5.8999999999999997E-2</v>
          </cell>
          <cell r="K1187">
            <v>5.8999999999999997E-2</v>
          </cell>
          <cell r="L1187">
            <v>5.91E-2</v>
          </cell>
          <cell r="M1187">
            <v>5.8999999999999997E-2</v>
          </cell>
          <cell r="N1187">
            <v>5.91E-2</v>
          </cell>
          <cell r="O1187">
            <v>5.8999999999999997E-2</v>
          </cell>
          <cell r="P1187">
            <v>5.91E-2</v>
          </cell>
          <cell r="Q1187">
            <v>5.8999999999999997E-2</v>
          </cell>
          <cell r="R1187">
            <v>5.91E-2</v>
          </cell>
          <cell r="S1187">
            <v>2.9499999999999998E-2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  <cell r="Y1187">
            <v>0</v>
          </cell>
          <cell r="Z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0</v>
          </cell>
          <cell r="AE1187">
            <v>0</v>
          </cell>
          <cell r="AF1187">
            <v>0</v>
          </cell>
          <cell r="AG1187">
            <v>0</v>
          </cell>
          <cell r="AH1187">
            <v>0</v>
          </cell>
          <cell r="AI1187">
            <v>0</v>
          </cell>
          <cell r="AJ1187">
            <v>0</v>
          </cell>
          <cell r="AK1187">
            <v>0</v>
          </cell>
          <cell r="AL1187">
            <v>0</v>
          </cell>
          <cell r="AM1187">
            <v>0</v>
          </cell>
          <cell r="AN1187">
            <v>0</v>
          </cell>
          <cell r="AO1187">
            <v>0</v>
          </cell>
          <cell r="AP1187">
            <v>0</v>
          </cell>
          <cell r="AQ1187">
            <v>0</v>
          </cell>
          <cell r="AR1187">
            <v>0</v>
          </cell>
          <cell r="AS1187">
            <v>0</v>
          </cell>
          <cell r="AT1187">
            <v>0</v>
          </cell>
          <cell r="AU1187">
            <v>0</v>
          </cell>
          <cell r="AV1187">
            <v>0</v>
          </cell>
          <cell r="AW1187">
            <v>0</v>
          </cell>
          <cell r="AX1187">
            <v>0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</row>
        <row r="1188">
          <cell r="C1188" t="str">
            <v>D</v>
          </cell>
          <cell r="D1188">
            <v>6.6666666666666666E-2</v>
          </cell>
          <cell r="E1188">
            <v>6.6666666666666666E-2</v>
          </cell>
          <cell r="F1188">
            <v>6.6666666666666666E-2</v>
          </cell>
          <cell r="G1188">
            <v>6.6666666666666666E-2</v>
          </cell>
          <cell r="H1188">
            <v>6.6666666666666666E-2</v>
          </cell>
          <cell r="I1188">
            <v>6.6666666666666666E-2</v>
          </cell>
          <cell r="J1188">
            <v>6.6666666666666666E-2</v>
          </cell>
          <cell r="K1188">
            <v>6.6666666666666666E-2</v>
          </cell>
          <cell r="L1188">
            <v>6.6666666666666666E-2</v>
          </cell>
          <cell r="M1188">
            <v>6.6666666666666666E-2</v>
          </cell>
          <cell r="N1188">
            <v>6.6666666666666666E-2</v>
          </cell>
          <cell r="O1188">
            <v>6.6666666666666666E-2</v>
          </cell>
          <cell r="P1188">
            <v>6.6666666666666666E-2</v>
          </cell>
          <cell r="Q1188">
            <v>6.6666666666666666E-2</v>
          </cell>
          <cell r="R1188">
            <v>6.6666666666666666E-2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P1188">
            <v>0</v>
          </cell>
          <cell r="AQ1188">
            <v>0</v>
          </cell>
          <cell r="AR1188">
            <v>0</v>
          </cell>
          <cell r="AS1188">
            <v>0</v>
          </cell>
          <cell r="AT1188">
            <v>0</v>
          </cell>
          <cell r="AU1188">
            <v>0</v>
          </cell>
          <cell r="AV1188">
            <v>0</v>
          </cell>
          <cell r="AW1188">
            <v>0</v>
          </cell>
          <cell r="AX1188">
            <v>0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</row>
        <row r="1189">
          <cell r="C1189">
            <v>20</v>
          </cell>
          <cell r="D1189">
            <v>3.7499999999999999E-2</v>
          </cell>
          <cell r="E1189">
            <v>7.2190000000000004E-2</v>
          </cell>
          <cell r="F1189">
            <v>6.6769999999999996E-2</v>
          </cell>
          <cell r="G1189">
            <v>6.1769999999999999E-2</v>
          </cell>
          <cell r="H1189">
            <v>5.713E-2</v>
          </cell>
          <cell r="I1189">
            <v>5.2850000000000001E-2</v>
          </cell>
          <cell r="J1189">
            <v>4.888E-2</v>
          </cell>
          <cell r="K1189">
            <v>4.5220000000000003E-2</v>
          </cell>
          <cell r="L1189">
            <v>4.462E-2</v>
          </cell>
          <cell r="M1189">
            <v>4.4609999999999997E-2</v>
          </cell>
          <cell r="N1189">
            <v>4.462E-2</v>
          </cell>
          <cell r="O1189">
            <v>4.4609999999999997E-2</v>
          </cell>
          <cell r="P1189">
            <v>4.462E-2</v>
          </cell>
          <cell r="Q1189">
            <v>4.4609999999999997E-2</v>
          </cell>
          <cell r="R1189">
            <v>4.462E-2</v>
          </cell>
          <cell r="S1189">
            <v>4.4609999999999997E-2</v>
          </cell>
          <cell r="T1189">
            <v>4.462E-2</v>
          </cell>
          <cell r="U1189">
            <v>4.4609999999999997E-2</v>
          </cell>
          <cell r="V1189">
            <v>4.462E-2</v>
          </cell>
          <cell r="W1189">
            <v>4.4609999999999997E-2</v>
          </cell>
          <cell r="X1189">
            <v>2.231E-2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P1189">
            <v>0</v>
          </cell>
          <cell r="AQ1189">
            <v>0</v>
          </cell>
          <cell r="AR1189">
            <v>0</v>
          </cell>
          <cell r="AS1189">
            <v>0</v>
          </cell>
          <cell r="AT1189">
            <v>0</v>
          </cell>
          <cell r="AU1189">
            <v>0</v>
          </cell>
          <cell r="AV1189">
            <v>0</v>
          </cell>
          <cell r="AW1189">
            <v>0</v>
          </cell>
          <cell r="AX1189">
            <v>0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</row>
        <row r="1190">
          <cell r="C1190">
            <v>27.5</v>
          </cell>
          <cell r="D1190">
            <v>1.8180000000000002E-2</v>
          </cell>
          <cell r="E1190">
            <v>3.6360000000000003E-2</v>
          </cell>
          <cell r="F1190">
            <v>3.6360000000000003E-2</v>
          </cell>
          <cell r="G1190">
            <v>3.6360000000000003E-2</v>
          </cell>
          <cell r="H1190">
            <v>3.6360000000000003E-2</v>
          </cell>
          <cell r="I1190">
            <v>3.6360000000000003E-2</v>
          </cell>
          <cell r="J1190">
            <v>3.6360000000000003E-2</v>
          </cell>
          <cell r="K1190">
            <v>3.6360000000000003E-2</v>
          </cell>
          <cell r="L1190">
            <v>3.637E-2</v>
          </cell>
          <cell r="M1190">
            <v>3.6360000000000003E-2</v>
          </cell>
          <cell r="N1190">
            <v>3.637E-2</v>
          </cell>
          <cell r="O1190">
            <v>3.6360000000000003E-2</v>
          </cell>
          <cell r="P1190">
            <v>3.637E-2</v>
          </cell>
          <cell r="Q1190">
            <v>3.6360000000000003E-2</v>
          </cell>
          <cell r="R1190">
            <v>3.637E-2</v>
          </cell>
          <cell r="S1190">
            <v>3.6360000000000003E-2</v>
          </cell>
          <cell r="T1190">
            <v>3.637E-2</v>
          </cell>
          <cell r="U1190">
            <v>3.6360000000000003E-2</v>
          </cell>
          <cell r="V1190">
            <v>3.637E-2</v>
          </cell>
          <cell r="W1190">
            <v>3.6360000000000003E-2</v>
          </cell>
          <cell r="X1190">
            <v>3.637E-2</v>
          </cell>
          <cell r="Y1190">
            <v>3.6360000000000003E-2</v>
          </cell>
          <cell r="Z1190">
            <v>3.637E-2</v>
          </cell>
          <cell r="AA1190">
            <v>3.6360000000000003E-2</v>
          </cell>
          <cell r="AB1190">
            <v>3.637E-2</v>
          </cell>
          <cell r="AC1190">
            <v>3.6360000000000003E-2</v>
          </cell>
          <cell r="AD1190">
            <v>3.637E-2</v>
          </cell>
          <cell r="AE1190">
            <v>3.6360000000000003E-2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P1190">
            <v>0</v>
          </cell>
          <cell r="AQ1190">
            <v>0</v>
          </cell>
          <cell r="AR1190">
            <v>0</v>
          </cell>
          <cell r="AS1190">
            <v>0</v>
          </cell>
          <cell r="AT1190">
            <v>0</v>
          </cell>
          <cell r="AU1190">
            <v>0</v>
          </cell>
          <cell r="AV1190">
            <v>0</v>
          </cell>
          <cell r="AW1190">
            <v>0</v>
          </cell>
          <cell r="AX1190">
            <v>0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</row>
        <row r="1191">
          <cell r="C1191">
            <v>39</v>
          </cell>
          <cell r="D1191">
            <v>1.2659999999999999E-2</v>
          </cell>
          <cell r="E1191">
            <v>2.5319999999999999E-2</v>
          </cell>
          <cell r="F1191">
            <v>2.5319999999999999E-2</v>
          </cell>
          <cell r="G1191">
            <v>2.5319999999999999E-2</v>
          </cell>
          <cell r="H1191">
            <v>2.5319999999999999E-2</v>
          </cell>
          <cell r="I1191">
            <v>2.5319999999999999E-2</v>
          </cell>
          <cell r="J1191">
            <v>2.5319999999999999E-2</v>
          </cell>
          <cell r="K1191">
            <v>2.5319999999999999E-2</v>
          </cell>
          <cell r="L1191">
            <v>2.5319999999999999E-2</v>
          </cell>
          <cell r="M1191">
            <v>2.5319999999999999E-2</v>
          </cell>
          <cell r="N1191">
            <v>2.5319999999999999E-2</v>
          </cell>
          <cell r="O1191">
            <v>2.5319999999999999E-2</v>
          </cell>
          <cell r="P1191">
            <v>2.5319999999999999E-2</v>
          </cell>
          <cell r="Q1191">
            <v>2.5309999999999999E-2</v>
          </cell>
          <cell r="R1191">
            <v>2.5319999999999999E-2</v>
          </cell>
          <cell r="S1191">
            <v>2.5309999999999999E-2</v>
          </cell>
          <cell r="T1191">
            <v>2.5319999999999999E-2</v>
          </cell>
          <cell r="U1191">
            <v>2.5309999999999999E-2</v>
          </cell>
          <cell r="V1191">
            <v>2.5319999999999999E-2</v>
          </cell>
          <cell r="W1191">
            <v>2.5309999999999999E-2</v>
          </cell>
          <cell r="X1191">
            <v>2.5319999999999999E-2</v>
          </cell>
          <cell r="Y1191">
            <v>2.5309999999999999E-2</v>
          </cell>
          <cell r="Z1191">
            <v>2.5319999999999999E-2</v>
          </cell>
          <cell r="AA1191">
            <v>2.5309999999999999E-2</v>
          </cell>
          <cell r="AB1191">
            <v>2.5319999999999999E-2</v>
          </cell>
          <cell r="AC1191">
            <v>2.5309999999999999E-2</v>
          </cell>
          <cell r="AD1191">
            <v>2.5319999999999999E-2</v>
          </cell>
          <cell r="AE1191">
            <v>2.5309999999999999E-2</v>
          </cell>
          <cell r="AF1191">
            <v>2.5319999999999999E-2</v>
          </cell>
          <cell r="AG1191">
            <v>2.5309999999999999E-2</v>
          </cell>
          <cell r="AH1191">
            <v>2.5319999999999999E-2</v>
          </cell>
          <cell r="AI1191">
            <v>2.5309999999999999E-2</v>
          </cell>
          <cell r="AJ1191">
            <v>2.5319999999999999E-2</v>
          </cell>
          <cell r="AK1191">
            <v>2.5309999999999999E-2</v>
          </cell>
          <cell r="AL1191">
            <v>2.5319999999999999E-2</v>
          </cell>
          <cell r="AM1191">
            <v>2.5309999999999999E-2</v>
          </cell>
          <cell r="AN1191">
            <v>2.5319999999999999E-2</v>
          </cell>
          <cell r="AO1191">
            <v>2.5309999999999999E-2</v>
          </cell>
          <cell r="AP1191">
            <v>2.5319999999999999E-2</v>
          </cell>
          <cell r="AQ1191">
            <v>2.5309999999999999E-2</v>
          </cell>
          <cell r="AR1191">
            <v>0</v>
          </cell>
          <cell r="AS1191">
            <v>0</v>
          </cell>
          <cell r="AT1191">
            <v>0</v>
          </cell>
          <cell r="AU1191">
            <v>0</v>
          </cell>
          <cell r="AV1191">
            <v>0</v>
          </cell>
          <cell r="AW1191">
            <v>0</v>
          </cell>
          <cell r="AX1191">
            <v>0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</row>
        <row r="1201"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0</v>
          </cell>
          <cell r="AE1201">
            <v>0</v>
          </cell>
          <cell r="AF1201">
            <v>0</v>
          </cell>
          <cell r="AG1201">
            <v>0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P1201">
            <v>0</v>
          </cell>
          <cell r="AQ1201">
            <v>0</v>
          </cell>
          <cell r="AR1201">
            <v>0</v>
          </cell>
          <cell r="AS1201">
            <v>0</v>
          </cell>
          <cell r="AT1201">
            <v>0</v>
          </cell>
          <cell r="AU1201">
            <v>0</v>
          </cell>
          <cell r="AV1201">
            <v>0</v>
          </cell>
          <cell r="AW1201">
            <v>0</v>
          </cell>
          <cell r="AX1201">
            <v>0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</row>
        <row r="1202">
          <cell r="C1202">
            <v>1</v>
          </cell>
          <cell r="D1202">
            <v>1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  <cell r="AF1202">
            <v>0</v>
          </cell>
          <cell r="AG1202">
            <v>0</v>
          </cell>
          <cell r="AH1202">
            <v>0</v>
          </cell>
          <cell r="AI1202">
            <v>0</v>
          </cell>
          <cell r="AJ1202">
            <v>0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  <cell r="AT1202">
            <v>0</v>
          </cell>
          <cell r="AU1202">
            <v>0</v>
          </cell>
          <cell r="AV1202">
            <v>0</v>
          </cell>
          <cell r="AW1202">
            <v>0</v>
          </cell>
          <cell r="AX1202">
            <v>0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</row>
        <row r="1203">
          <cell r="C1203">
            <v>3</v>
          </cell>
          <cell r="D1203">
            <v>0.66664999999999996</v>
          </cell>
          <cell r="E1203">
            <v>0.22225</v>
          </cell>
          <cell r="F1203">
            <v>7.4050000000000005E-2</v>
          </cell>
          <cell r="G1203">
            <v>3.705E-2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  <cell r="AF1203">
            <v>0</v>
          </cell>
          <cell r="AG1203">
            <v>0</v>
          </cell>
          <cell r="AH1203">
            <v>0</v>
          </cell>
          <cell r="AI1203">
            <v>0</v>
          </cell>
          <cell r="AJ1203">
            <v>0</v>
          </cell>
          <cell r="AK1203">
            <v>0</v>
          </cell>
          <cell r="AL1203">
            <v>0</v>
          </cell>
          <cell r="AM1203">
            <v>0</v>
          </cell>
          <cell r="AN1203">
            <v>0</v>
          </cell>
          <cell r="AO1203">
            <v>0</v>
          </cell>
          <cell r="AP1203">
            <v>0</v>
          </cell>
          <cell r="AQ1203">
            <v>0</v>
          </cell>
          <cell r="AR1203">
            <v>0</v>
          </cell>
          <cell r="AS1203">
            <v>0</v>
          </cell>
          <cell r="AT1203">
            <v>0</v>
          </cell>
          <cell r="AU1203">
            <v>0</v>
          </cell>
          <cell r="AV1203">
            <v>0</v>
          </cell>
          <cell r="AW1203">
            <v>0</v>
          </cell>
          <cell r="AX1203">
            <v>0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</row>
        <row r="1204">
          <cell r="C1204" t="str">
            <v>A</v>
          </cell>
          <cell r="D1204">
            <v>0.66666650000000005</v>
          </cell>
          <cell r="E1204">
            <v>0.1666665</v>
          </cell>
          <cell r="F1204">
            <v>0.16666700000000001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  <cell r="AG1204">
            <v>0</v>
          </cell>
          <cell r="AH1204">
            <v>0</v>
          </cell>
          <cell r="AI1204">
            <v>0</v>
          </cell>
          <cell r="AJ1204">
            <v>0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P1204">
            <v>0</v>
          </cell>
          <cell r="AQ1204">
            <v>0</v>
          </cell>
          <cell r="AR1204">
            <v>0</v>
          </cell>
          <cell r="AS1204">
            <v>0</v>
          </cell>
          <cell r="AT1204">
            <v>0</v>
          </cell>
          <cell r="AU1204">
            <v>0</v>
          </cell>
          <cell r="AV1204">
            <v>0</v>
          </cell>
          <cell r="AW1204">
            <v>0</v>
          </cell>
          <cell r="AX1204">
            <v>0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</row>
        <row r="1205">
          <cell r="C1205">
            <v>5</v>
          </cell>
          <cell r="D1205">
            <v>0.6</v>
          </cell>
          <cell r="E1205">
            <v>0.16</v>
          </cell>
          <cell r="F1205">
            <v>9.6000000000000002E-2</v>
          </cell>
          <cell r="G1205">
            <v>5.7599999999999998E-2</v>
          </cell>
          <cell r="H1205">
            <v>5.7599999999999998E-2</v>
          </cell>
          <cell r="I1205">
            <v>2.8799999999999999E-2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  <cell r="AG1205">
            <v>0</v>
          </cell>
          <cell r="AH1205">
            <v>0</v>
          </cell>
          <cell r="AI1205">
            <v>0</v>
          </cell>
          <cell r="AJ1205">
            <v>0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P1205">
            <v>0</v>
          </cell>
          <cell r="AQ1205">
            <v>0</v>
          </cell>
          <cell r="AR1205">
            <v>0</v>
          </cell>
          <cell r="AS1205">
            <v>0</v>
          </cell>
          <cell r="AT1205">
            <v>0</v>
          </cell>
          <cell r="AU1205">
            <v>0</v>
          </cell>
          <cell r="AV1205">
            <v>0</v>
          </cell>
          <cell r="AW1205">
            <v>0</v>
          </cell>
          <cell r="AX1205">
            <v>0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</row>
        <row r="1206">
          <cell r="C1206" t="str">
            <v>B</v>
          </cell>
          <cell r="D1206">
            <v>0.6</v>
          </cell>
          <cell r="E1206">
            <v>0.1</v>
          </cell>
          <cell r="F1206">
            <v>0.1</v>
          </cell>
          <cell r="G1206">
            <v>0.1</v>
          </cell>
          <cell r="H1206">
            <v>0.1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  <cell r="AG1206">
            <v>0</v>
          </cell>
          <cell r="AH1206">
            <v>0</v>
          </cell>
          <cell r="AI1206">
            <v>0</v>
          </cell>
          <cell r="AJ1206">
            <v>0</v>
          </cell>
          <cell r="AK1206">
            <v>0</v>
          </cell>
          <cell r="AL1206">
            <v>0</v>
          </cell>
          <cell r="AM1206">
            <v>0</v>
          </cell>
          <cell r="AN1206">
            <v>0</v>
          </cell>
          <cell r="AO1206">
            <v>0</v>
          </cell>
          <cell r="AP1206">
            <v>0</v>
          </cell>
          <cell r="AQ1206">
            <v>0</v>
          </cell>
          <cell r="AR1206">
            <v>0</v>
          </cell>
          <cell r="AS1206">
            <v>0</v>
          </cell>
          <cell r="AT1206">
            <v>0</v>
          </cell>
          <cell r="AU1206">
            <v>0</v>
          </cell>
          <cell r="AV1206">
            <v>0</v>
          </cell>
          <cell r="AW1206">
            <v>0</v>
          </cell>
          <cell r="AX1206">
            <v>0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</row>
        <row r="1207">
          <cell r="C1207">
            <v>7</v>
          </cell>
          <cell r="D1207">
            <v>0.57145000000000001</v>
          </cell>
          <cell r="E1207">
            <v>0.12245</v>
          </cell>
          <cell r="F1207">
            <v>8.745E-2</v>
          </cell>
          <cell r="G1207">
            <v>6.2449999999999999E-2</v>
          </cell>
          <cell r="H1207">
            <v>4.4650000000000002E-2</v>
          </cell>
          <cell r="I1207">
            <v>4.4600000000000001E-2</v>
          </cell>
          <cell r="J1207">
            <v>4.4650000000000002E-2</v>
          </cell>
          <cell r="K1207">
            <v>2.23E-2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  <cell r="AG1207">
            <v>0</v>
          </cell>
          <cell r="AH1207">
            <v>0</v>
          </cell>
          <cell r="AI1207">
            <v>0</v>
          </cell>
          <cell r="AJ1207">
            <v>0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P1207">
            <v>0</v>
          </cell>
          <cell r="AQ1207">
            <v>0</v>
          </cell>
          <cell r="AR1207">
            <v>0</v>
          </cell>
          <cell r="AS1207">
            <v>0</v>
          </cell>
          <cell r="AT1207">
            <v>0</v>
          </cell>
          <cell r="AU1207">
            <v>0</v>
          </cell>
          <cell r="AV1207">
            <v>0</v>
          </cell>
          <cell r="AW1207">
            <v>0</v>
          </cell>
          <cell r="AX1207">
            <v>0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</row>
        <row r="1208">
          <cell r="C1208">
            <v>10</v>
          </cell>
          <cell r="D1208">
            <v>0.55000000000000004</v>
          </cell>
          <cell r="E1208">
            <v>0.09</v>
          </cell>
          <cell r="F1208">
            <v>7.1999999999999995E-2</v>
          </cell>
          <cell r="G1208">
            <v>5.7599999999999998E-2</v>
          </cell>
          <cell r="H1208">
            <v>4.6100000000000002E-2</v>
          </cell>
          <cell r="I1208">
            <v>3.6850000000000001E-2</v>
          </cell>
          <cell r="J1208">
            <v>3.2750000000000001E-2</v>
          </cell>
          <cell r="K1208">
            <v>3.2750000000000001E-2</v>
          </cell>
          <cell r="L1208">
            <v>3.2800000000000003E-2</v>
          </cell>
          <cell r="M1208">
            <v>3.2750000000000001E-2</v>
          </cell>
          <cell r="N1208">
            <v>1.6400000000000001E-2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>
            <v>0</v>
          </cell>
          <cell r="AJ1208">
            <v>0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  <cell r="AV1208">
            <v>0</v>
          </cell>
          <cell r="AW1208">
            <v>0</v>
          </cell>
          <cell r="AX1208">
            <v>0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</row>
        <row r="1209">
          <cell r="C1209" t="str">
            <v>C</v>
          </cell>
          <cell r="D1209">
            <v>0.55000000000000004</v>
          </cell>
          <cell r="E1209">
            <v>0.05</v>
          </cell>
          <cell r="F1209">
            <v>0.05</v>
          </cell>
          <cell r="G1209">
            <v>0.05</v>
          </cell>
          <cell r="H1209">
            <v>0.05</v>
          </cell>
          <cell r="I1209">
            <v>0.05</v>
          </cell>
          <cell r="J1209">
            <v>0.05</v>
          </cell>
          <cell r="K1209">
            <v>0.05</v>
          </cell>
          <cell r="L1209">
            <v>0.05</v>
          </cell>
          <cell r="M1209">
            <v>0.05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  <cell r="AG1209">
            <v>0</v>
          </cell>
          <cell r="AH1209">
            <v>0</v>
          </cell>
          <cell r="AI1209">
            <v>0</v>
          </cell>
          <cell r="AJ1209">
            <v>0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P1209">
            <v>0</v>
          </cell>
          <cell r="AQ1209">
            <v>0</v>
          </cell>
          <cell r="AR1209">
            <v>0</v>
          </cell>
          <cell r="AS1209">
            <v>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0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</row>
        <row r="1210">
          <cell r="C1210">
            <v>15</v>
          </cell>
          <cell r="D1210">
            <v>0.52500000000000002</v>
          </cell>
          <cell r="E1210">
            <v>4.7500000000000001E-2</v>
          </cell>
          <cell r="F1210">
            <v>4.2750000000000003E-2</v>
          </cell>
          <cell r="G1210">
            <v>3.85E-2</v>
          </cell>
          <cell r="H1210">
            <v>3.465E-2</v>
          </cell>
          <cell r="I1210">
            <v>3.1150000000000001E-2</v>
          </cell>
          <cell r="J1210">
            <v>2.9499999999999998E-2</v>
          </cell>
          <cell r="K1210">
            <v>2.9499999999999998E-2</v>
          </cell>
          <cell r="L1210">
            <v>2.955E-2</v>
          </cell>
          <cell r="M1210">
            <v>2.9499999999999998E-2</v>
          </cell>
          <cell r="N1210">
            <v>2.955E-2</v>
          </cell>
          <cell r="O1210">
            <v>2.9499999999999998E-2</v>
          </cell>
          <cell r="P1210">
            <v>2.955E-2</v>
          </cell>
          <cell r="Q1210">
            <v>2.9499999999999998E-2</v>
          </cell>
          <cell r="R1210">
            <v>2.955E-2</v>
          </cell>
          <cell r="S1210">
            <v>1.4749999999999999E-2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  <cell r="AF1210">
            <v>0</v>
          </cell>
          <cell r="AG1210">
            <v>0</v>
          </cell>
          <cell r="AH1210">
            <v>0</v>
          </cell>
          <cell r="AI1210">
            <v>0</v>
          </cell>
          <cell r="AJ1210">
            <v>0</v>
          </cell>
          <cell r="AK1210">
            <v>0</v>
          </cell>
          <cell r="AL1210">
            <v>0</v>
          </cell>
          <cell r="AM1210">
            <v>0</v>
          </cell>
          <cell r="AN1210">
            <v>0</v>
          </cell>
          <cell r="AO1210">
            <v>0</v>
          </cell>
          <cell r="AP1210">
            <v>0</v>
          </cell>
          <cell r="AQ1210">
            <v>0</v>
          </cell>
          <cell r="AR1210">
            <v>0</v>
          </cell>
          <cell r="AS1210">
            <v>0</v>
          </cell>
          <cell r="AT1210">
            <v>0</v>
          </cell>
          <cell r="AU1210">
            <v>0</v>
          </cell>
          <cell r="AV1210">
            <v>0</v>
          </cell>
          <cell r="AW1210">
            <v>0</v>
          </cell>
          <cell r="AX1210">
            <v>0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</row>
        <row r="1211">
          <cell r="C1211" t="str">
            <v>D</v>
          </cell>
          <cell r="D1211">
            <v>0.53333333333333333</v>
          </cell>
          <cell r="E1211">
            <v>3.3333333333333333E-2</v>
          </cell>
          <cell r="F1211">
            <v>3.3333333333333333E-2</v>
          </cell>
          <cell r="G1211">
            <v>3.3333333333333333E-2</v>
          </cell>
          <cell r="H1211">
            <v>3.3333333333333333E-2</v>
          </cell>
          <cell r="I1211">
            <v>3.3333333333333333E-2</v>
          </cell>
          <cell r="J1211">
            <v>3.3333333333333333E-2</v>
          </cell>
          <cell r="K1211">
            <v>3.3333333333333333E-2</v>
          </cell>
          <cell r="L1211">
            <v>3.3333333333333333E-2</v>
          </cell>
          <cell r="M1211">
            <v>3.3333333333333333E-2</v>
          </cell>
          <cell r="N1211">
            <v>3.3333333333333333E-2</v>
          </cell>
          <cell r="O1211">
            <v>3.3333333333333333E-2</v>
          </cell>
          <cell r="P1211">
            <v>3.3333333333333333E-2</v>
          </cell>
          <cell r="Q1211">
            <v>3.3333333333333333E-2</v>
          </cell>
          <cell r="R1211">
            <v>3.3333333333333333E-2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  <cell r="AF1211">
            <v>0</v>
          </cell>
          <cell r="AG1211">
            <v>0</v>
          </cell>
          <cell r="AH1211">
            <v>0</v>
          </cell>
          <cell r="AI1211">
            <v>0</v>
          </cell>
          <cell r="AJ1211">
            <v>0</v>
          </cell>
          <cell r="AK1211">
            <v>0</v>
          </cell>
          <cell r="AL1211">
            <v>0</v>
          </cell>
          <cell r="AM1211">
            <v>0</v>
          </cell>
          <cell r="AN1211">
            <v>0</v>
          </cell>
          <cell r="AO1211">
            <v>0</v>
          </cell>
          <cell r="AP1211">
            <v>0</v>
          </cell>
          <cell r="AQ1211">
            <v>0</v>
          </cell>
          <cell r="AR1211">
            <v>0</v>
          </cell>
          <cell r="AS1211">
            <v>0</v>
          </cell>
          <cell r="AT1211">
            <v>0</v>
          </cell>
          <cell r="AU1211">
            <v>0</v>
          </cell>
          <cell r="AV1211">
            <v>0</v>
          </cell>
          <cell r="AW1211">
            <v>0</v>
          </cell>
          <cell r="AX1211">
            <v>0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</row>
        <row r="1212">
          <cell r="C1212">
            <v>20</v>
          </cell>
          <cell r="D1212">
            <v>0.51875000000000004</v>
          </cell>
          <cell r="E1212">
            <v>3.6095000000000002E-2</v>
          </cell>
          <cell r="F1212">
            <v>3.3384999999999998E-2</v>
          </cell>
          <cell r="G1212">
            <v>3.0884999999999999E-2</v>
          </cell>
          <cell r="H1212">
            <v>2.8565E-2</v>
          </cell>
          <cell r="I1212">
            <v>2.6425000000000001E-2</v>
          </cell>
          <cell r="J1212">
            <v>2.444E-2</v>
          </cell>
          <cell r="K1212">
            <v>2.2610000000000002E-2</v>
          </cell>
          <cell r="L1212">
            <v>2.231E-2</v>
          </cell>
          <cell r="M1212">
            <v>2.2304999999999998E-2</v>
          </cell>
          <cell r="N1212">
            <v>2.231E-2</v>
          </cell>
          <cell r="O1212">
            <v>2.2304999999999998E-2</v>
          </cell>
          <cell r="P1212">
            <v>2.231E-2</v>
          </cell>
          <cell r="Q1212">
            <v>2.2304999999999998E-2</v>
          </cell>
          <cell r="R1212">
            <v>2.231E-2</v>
          </cell>
          <cell r="S1212">
            <v>2.2304999999999998E-2</v>
          </cell>
          <cell r="T1212">
            <v>2.231E-2</v>
          </cell>
          <cell r="U1212">
            <v>2.2304999999999998E-2</v>
          </cell>
          <cell r="V1212">
            <v>2.231E-2</v>
          </cell>
          <cell r="W1212">
            <v>2.2304999999999998E-2</v>
          </cell>
          <cell r="X1212">
            <v>1.1155E-2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  <cell r="AF1212">
            <v>0</v>
          </cell>
          <cell r="AG1212">
            <v>0</v>
          </cell>
          <cell r="AH1212">
            <v>0</v>
          </cell>
          <cell r="AI1212">
            <v>0</v>
          </cell>
          <cell r="AJ1212">
            <v>0</v>
          </cell>
          <cell r="AK1212">
            <v>0</v>
          </cell>
          <cell r="AL1212">
            <v>0</v>
          </cell>
          <cell r="AM1212">
            <v>0</v>
          </cell>
          <cell r="AN1212">
            <v>0</v>
          </cell>
          <cell r="AO1212">
            <v>0</v>
          </cell>
          <cell r="AP1212">
            <v>0</v>
          </cell>
          <cell r="AQ1212">
            <v>0</v>
          </cell>
          <cell r="AR1212">
            <v>0</v>
          </cell>
          <cell r="AS1212">
            <v>0</v>
          </cell>
          <cell r="AT1212">
            <v>0</v>
          </cell>
          <cell r="AU1212">
            <v>0</v>
          </cell>
          <cell r="AV1212">
            <v>0</v>
          </cell>
          <cell r="AW1212">
            <v>0</v>
          </cell>
          <cell r="AX1212">
            <v>0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</row>
        <row r="1213">
          <cell r="C1213">
            <v>27.5</v>
          </cell>
          <cell r="D1213">
            <v>1.8180000000000002E-2</v>
          </cell>
          <cell r="E1213">
            <v>3.6360000000000003E-2</v>
          </cell>
          <cell r="F1213">
            <v>3.6360000000000003E-2</v>
          </cell>
          <cell r="G1213">
            <v>3.6360000000000003E-2</v>
          </cell>
          <cell r="H1213">
            <v>3.6360000000000003E-2</v>
          </cell>
          <cell r="I1213">
            <v>3.6360000000000003E-2</v>
          </cell>
          <cell r="J1213">
            <v>3.6360000000000003E-2</v>
          </cell>
          <cell r="K1213">
            <v>3.6360000000000003E-2</v>
          </cell>
          <cell r="L1213">
            <v>3.637E-2</v>
          </cell>
          <cell r="M1213">
            <v>3.6360000000000003E-2</v>
          </cell>
          <cell r="N1213">
            <v>3.637E-2</v>
          </cell>
          <cell r="O1213">
            <v>3.6360000000000003E-2</v>
          </cell>
          <cell r="P1213">
            <v>3.637E-2</v>
          </cell>
          <cell r="Q1213">
            <v>3.6360000000000003E-2</v>
          </cell>
          <cell r="R1213">
            <v>3.637E-2</v>
          </cell>
          <cell r="S1213">
            <v>3.6360000000000003E-2</v>
          </cell>
          <cell r="T1213">
            <v>3.637E-2</v>
          </cell>
          <cell r="U1213">
            <v>3.6360000000000003E-2</v>
          </cell>
          <cell r="V1213">
            <v>3.637E-2</v>
          </cell>
          <cell r="W1213">
            <v>3.6360000000000003E-2</v>
          </cell>
          <cell r="X1213">
            <v>3.637E-2</v>
          </cell>
          <cell r="Y1213">
            <v>3.6360000000000003E-2</v>
          </cell>
          <cell r="Z1213">
            <v>3.637E-2</v>
          </cell>
          <cell r="AA1213">
            <v>3.6360000000000003E-2</v>
          </cell>
          <cell r="AB1213">
            <v>3.637E-2</v>
          </cell>
          <cell r="AC1213">
            <v>3.6360000000000003E-2</v>
          </cell>
          <cell r="AD1213">
            <v>3.637E-2</v>
          </cell>
          <cell r="AE1213">
            <v>3.6360000000000003E-2</v>
          </cell>
          <cell r="AF1213">
            <v>0</v>
          </cell>
          <cell r="AG1213">
            <v>0</v>
          </cell>
          <cell r="AH1213">
            <v>0</v>
          </cell>
          <cell r="AI1213">
            <v>0</v>
          </cell>
          <cell r="AJ1213">
            <v>0</v>
          </cell>
          <cell r="AK1213">
            <v>0</v>
          </cell>
          <cell r="AL1213">
            <v>0</v>
          </cell>
          <cell r="AM1213">
            <v>0</v>
          </cell>
          <cell r="AN1213">
            <v>0</v>
          </cell>
          <cell r="AO1213">
            <v>0</v>
          </cell>
          <cell r="AP1213">
            <v>0</v>
          </cell>
          <cell r="AQ1213">
            <v>0</v>
          </cell>
          <cell r="AR1213">
            <v>0</v>
          </cell>
          <cell r="AS1213">
            <v>0</v>
          </cell>
          <cell r="AT1213">
            <v>0</v>
          </cell>
          <cell r="AU1213">
            <v>0</v>
          </cell>
          <cell r="AV1213">
            <v>0</v>
          </cell>
          <cell r="AW1213">
            <v>0</v>
          </cell>
          <cell r="AX1213">
            <v>0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</row>
        <row r="1214">
          <cell r="C1214">
            <v>39</v>
          </cell>
          <cell r="D1214">
            <v>1.2659999999999999E-2</v>
          </cell>
          <cell r="E1214">
            <v>2.5319999999999999E-2</v>
          </cell>
          <cell r="F1214">
            <v>2.5319999999999999E-2</v>
          </cell>
          <cell r="G1214">
            <v>2.5319999999999999E-2</v>
          </cell>
          <cell r="H1214">
            <v>2.5319999999999999E-2</v>
          </cell>
          <cell r="I1214">
            <v>2.5319999999999999E-2</v>
          </cell>
          <cell r="J1214">
            <v>2.5319999999999999E-2</v>
          </cell>
          <cell r="K1214">
            <v>2.5319999999999999E-2</v>
          </cell>
          <cell r="L1214">
            <v>2.5319999999999999E-2</v>
          </cell>
          <cell r="M1214">
            <v>2.5319999999999999E-2</v>
          </cell>
          <cell r="N1214">
            <v>2.5319999999999999E-2</v>
          </cell>
          <cell r="O1214">
            <v>2.5319999999999999E-2</v>
          </cell>
          <cell r="P1214">
            <v>2.5319999999999999E-2</v>
          </cell>
          <cell r="Q1214">
            <v>2.5309999999999999E-2</v>
          </cell>
          <cell r="R1214">
            <v>2.5319999999999999E-2</v>
          </cell>
          <cell r="S1214">
            <v>2.5309999999999999E-2</v>
          </cell>
          <cell r="T1214">
            <v>2.5319999999999999E-2</v>
          </cell>
          <cell r="U1214">
            <v>2.5309999999999999E-2</v>
          </cell>
          <cell r="V1214">
            <v>2.5319999999999999E-2</v>
          </cell>
          <cell r="W1214">
            <v>2.5309999999999999E-2</v>
          </cell>
          <cell r="X1214">
            <v>2.5319999999999999E-2</v>
          </cell>
          <cell r="Y1214">
            <v>2.5309999999999999E-2</v>
          </cell>
          <cell r="Z1214">
            <v>2.5319999999999999E-2</v>
          </cell>
          <cell r="AA1214">
            <v>2.5309999999999999E-2</v>
          </cell>
          <cell r="AB1214">
            <v>2.5319999999999999E-2</v>
          </cell>
          <cell r="AC1214">
            <v>2.5309999999999999E-2</v>
          </cell>
          <cell r="AD1214">
            <v>2.5319999999999999E-2</v>
          </cell>
          <cell r="AE1214">
            <v>2.5309999999999999E-2</v>
          </cell>
          <cell r="AF1214">
            <v>2.5319999999999999E-2</v>
          </cell>
          <cell r="AG1214">
            <v>2.5309999999999999E-2</v>
          </cell>
          <cell r="AH1214">
            <v>2.5319999999999999E-2</v>
          </cell>
          <cell r="AI1214">
            <v>2.5309999999999999E-2</v>
          </cell>
          <cell r="AJ1214">
            <v>2.5319999999999999E-2</v>
          </cell>
          <cell r="AK1214">
            <v>2.5309999999999999E-2</v>
          </cell>
          <cell r="AL1214">
            <v>2.5319999999999999E-2</v>
          </cell>
          <cell r="AM1214">
            <v>2.5309999999999999E-2</v>
          </cell>
          <cell r="AN1214">
            <v>2.5319999999999999E-2</v>
          </cell>
          <cell r="AO1214">
            <v>2.5309999999999999E-2</v>
          </cell>
          <cell r="AP1214">
            <v>2.5319999999999999E-2</v>
          </cell>
          <cell r="AQ1214">
            <v>2.5309999999999999E-2</v>
          </cell>
          <cell r="AR1214">
            <v>0</v>
          </cell>
          <cell r="AS1214">
            <v>0</v>
          </cell>
          <cell r="AT1214">
            <v>0</v>
          </cell>
          <cell r="AU1214">
            <v>0</v>
          </cell>
          <cell r="AV1214">
            <v>0</v>
          </cell>
          <cell r="AW1214">
            <v>0</v>
          </cell>
          <cell r="AX1214">
            <v>0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</row>
        <row r="1220">
          <cell r="C1220">
            <v>1</v>
          </cell>
          <cell r="D1220">
            <v>4.3478260869565216E-2</v>
          </cell>
          <cell r="E1220">
            <v>4.3478260869565216E-2</v>
          </cell>
          <cell r="F1220">
            <v>4.3478260869565216E-2</v>
          </cell>
          <cell r="G1220">
            <v>4.3478260869565216E-2</v>
          </cell>
          <cell r="H1220">
            <v>4.3478260869565216E-2</v>
          </cell>
          <cell r="I1220">
            <v>4.3478260869565216E-2</v>
          </cell>
          <cell r="J1220">
            <v>4.3478260869565216E-2</v>
          </cell>
          <cell r="K1220">
            <v>4.3478260869565216E-2</v>
          </cell>
          <cell r="L1220">
            <v>4.3478260869565216E-2</v>
          </cell>
          <cell r="M1220">
            <v>4.3478260869565216E-2</v>
          </cell>
          <cell r="N1220">
            <v>4.3478260869565216E-2</v>
          </cell>
          <cell r="O1220">
            <v>4.3478260869565216E-2</v>
          </cell>
          <cell r="P1220">
            <v>4.3478260869565216E-2</v>
          </cell>
          <cell r="Q1220">
            <v>4.3478260869565216E-2</v>
          </cell>
          <cell r="R1220">
            <v>4.3478260869565216E-2</v>
          </cell>
          <cell r="S1220">
            <v>4.3478260869565216E-2</v>
          </cell>
          <cell r="T1220">
            <v>4.3478260869565216E-2</v>
          </cell>
          <cell r="U1220">
            <v>4.3478260869565216E-2</v>
          </cell>
          <cell r="V1220">
            <v>4.3478260869565216E-2</v>
          </cell>
          <cell r="W1220">
            <v>4.3478260869565216E-2</v>
          </cell>
          <cell r="X1220">
            <v>4.3478260869565216E-2</v>
          </cell>
          <cell r="Y1220">
            <v>4.3478260869565216E-2</v>
          </cell>
          <cell r="Z1220">
            <v>4.3478260869565216E-2</v>
          </cell>
          <cell r="AA1220">
            <v>0</v>
          </cell>
          <cell r="AB1220">
            <v>0</v>
          </cell>
          <cell r="AC1220">
            <v>0</v>
          </cell>
          <cell r="AD1220">
            <v>0</v>
          </cell>
          <cell r="AE1220">
            <v>0</v>
          </cell>
          <cell r="AF1220">
            <v>0</v>
          </cell>
          <cell r="AG1220">
            <v>0</v>
          </cell>
          <cell r="AH1220">
            <v>0</v>
          </cell>
          <cell r="AI1220">
            <v>0</v>
          </cell>
          <cell r="AJ1220">
            <v>0</v>
          </cell>
          <cell r="AK1220">
            <v>0</v>
          </cell>
          <cell r="AL1220">
            <v>0</v>
          </cell>
          <cell r="AM1220">
            <v>0</v>
          </cell>
          <cell r="AN1220">
            <v>0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AS1220">
            <v>0</v>
          </cell>
          <cell r="AT1220">
            <v>0</v>
          </cell>
          <cell r="AU1220">
            <v>0</v>
          </cell>
          <cell r="AV1220">
            <v>0</v>
          </cell>
          <cell r="AW1220">
            <v>0</v>
          </cell>
          <cell r="AX1220">
            <v>0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</row>
        <row r="1221">
          <cell r="C1221">
            <v>2</v>
          </cell>
          <cell r="D1221">
            <v>4.5454545454545456E-2</v>
          </cell>
          <cell r="E1221">
            <v>4.5454545454545456E-2</v>
          </cell>
          <cell r="F1221">
            <v>4.5454545454545456E-2</v>
          </cell>
          <cell r="G1221">
            <v>4.5454545454545456E-2</v>
          </cell>
          <cell r="H1221">
            <v>4.5454545454545456E-2</v>
          </cell>
          <cell r="I1221">
            <v>4.5454545454545456E-2</v>
          </cell>
          <cell r="J1221">
            <v>4.5454545454545456E-2</v>
          </cell>
          <cell r="K1221">
            <v>4.5454545454545456E-2</v>
          </cell>
          <cell r="L1221">
            <v>4.5454545454545456E-2</v>
          </cell>
          <cell r="M1221">
            <v>4.5454545454545456E-2</v>
          </cell>
          <cell r="N1221">
            <v>4.5454545454545456E-2</v>
          </cell>
          <cell r="O1221">
            <v>4.5454545454545456E-2</v>
          </cell>
          <cell r="P1221">
            <v>4.5454545454545456E-2</v>
          </cell>
          <cell r="Q1221">
            <v>4.5454545454545456E-2</v>
          </cell>
          <cell r="R1221">
            <v>4.5454545454545456E-2</v>
          </cell>
          <cell r="S1221">
            <v>4.5454545454545456E-2</v>
          </cell>
          <cell r="T1221">
            <v>4.5454545454545456E-2</v>
          </cell>
          <cell r="U1221">
            <v>4.5454545454545456E-2</v>
          </cell>
          <cell r="V1221">
            <v>4.5454545454545456E-2</v>
          </cell>
          <cell r="W1221">
            <v>4.5454545454545456E-2</v>
          </cell>
          <cell r="X1221">
            <v>4.5454545454545456E-2</v>
          </cell>
          <cell r="Y1221">
            <v>4.5454545454545456E-2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  <cell r="AK1221">
            <v>0</v>
          </cell>
          <cell r="AL1221">
            <v>0</v>
          </cell>
          <cell r="AM1221">
            <v>0</v>
          </cell>
          <cell r="AN1221">
            <v>0</v>
          </cell>
          <cell r="AO1221">
            <v>0</v>
          </cell>
          <cell r="AP1221">
            <v>0</v>
          </cell>
          <cell r="AQ1221">
            <v>0</v>
          </cell>
          <cell r="AR1221">
            <v>0</v>
          </cell>
          <cell r="AS1221">
            <v>0</v>
          </cell>
          <cell r="AT1221">
            <v>0</v>
          </cell>
          <cell r="AU1221">
            <v>0</v>
          </cell>
          <cell r="AV1221">
            <v>0</v>
          </cell>
          <cell r="AW1221">
            <v>0</v>
          </cell>
          <cell r="AX1221">
            <v>0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</row>
        <row r="1222">
          <cell r="C1222">
            <v>3</v>
          </cell>
          <cell r="D1222">
            <v>4.7619047619047616E-2</v>
          </cell>
          <cell r="E1222">
            <v>4.7619047619047616E-2</v>
          </cell>
          <cell r="F1222">
            <v>4.7619047619047616E-2</v>
          </cell>
          <cell r="G1222">
            <v>4.7619047619047616E-2</v>
          </cell>
          <cell r="H1222">
            <v>4.7619047619047616E-2</v>
          </cell>
          <cell r="I1222">
            <v>4.7619047619047616E-2</v>
          </cell>
          <cell r="J1222">
            <v>4.7619047619047616E-2</v>
          </cell>
          <cell r="K1222">
            <v>4.7619047619047616E-2</v>
          </cell>
          <cell r="L1222">
            <v>4.7619047619047616E-2</v>
          </cell>
          <cell r="M1222">
            <v>4.7619047619047616E-2</v>
          </cell>
          <cell r="N1222">
            <v>4.7619047619047616E-2</v>
          </cell>
          <cell r="O1222">
            <v>4.7619047619047616E-2</v>
          </cell>
          <cell r="P1222">
            <v>4.7619047619047616E-2</v>
          </cell>
          <cell r="Q1222">
            <v>4.7619047619047616E-2</v>
          </cell>
          <cell r="R1222">
            <v>4.7619047619047616E-2</v>
          </cell>
          <cell r="S1222">
            <v>4.7619047619047616E-2</v>
          </cell>
          <cell r="T1222">
            <v>4.7619047619047616E-2</v>
          </cell>
          <cell r="U1222">
            <v>4.7619047619047616E-2</v>
          </cell>
          <cell r="V1222">
            <v>4.7619047619047616E-2</v>
          </cell>
          <cell r="W1222">
            <v>4.7619047619047616E-2</v>
          </cell>
          <cell r="X1222">
            <v>4.7619047619047616E-2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  <cell r="AK1222">
            <v>0</v>
          </cell>
          <cell r="AL1222">
            <v>0</v>
          </cell>
          <cell r="AM1222">
            <v>0</v>
          </cell>
          <cell r="AN1222">
            <v>0</v>
          </cell>
          <cell r="AO1222">
            <v>0</v>
          </cell>
          <cell r="AP1222">
            <v>0</v>
          </cell>
          <cell r="AQ1222">
            <v>0</v>
          </cell>
          <cell r="AR1222">
            <v>0</v>
          </cell>
          <cell r="AS1222">
            <v>0</v>
          </cell>
          <cell r="AT1222">
            <v>0</v>
          </cell>
          <cell r="AU1222">
            <v>0</v>
          </cell>
          <cell r="AV1222">
            <v>0</v>
          </cell>
          <cell r="AW1222">
            <v>0</v>
          </cell>
          <cell r="AX1222">
            <v>0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</row>
        <row r="1223">
          <cell r="C1223">
            <v>4</v>
          </cell>
          <cell r="D1223">
            <v>0.05</v>
          </cell>
          <cell r="E1223">
            <v>0.05</v>
          </cell>
          <cell r="F1223">
            <v>0.05</v>
          </cell>
          <cell r="G1223">
            <v>0.05</v>
          </cell>
          <cell r="H1223">
            <v>0.05</v>
          </cell>
          <cell r="I1223">
            <v>0.05</v>
          </cell>
          <cell r="J1223">
            <v>0.05</v>
          </cell>
          <cell r="K1223">
            <v>0.05</v>
          </cell>
          <cell r="L1223">
            <v>0.05</v>
          </cell>
          <cell r="M1223">
            <v>0.05</v>
          </cell>
          <cell r="N1223">
            <v>0.05</v>
          </cell>
          <cell r="O1223">
            <v>0.05</v>
          </cell>
          <cell r="P1223">
            <v>0.05</v>
          </cell>
          <cell r="Q1223">
            <v>0.05</v>
          </cell>
          <cell r="R1223">
            <v>0.05</v>
          </cell>
          <cell r="S1223">
            <v>0.05</v>
          </cell>
          <cell r="T1223">
            <v>0.05</v>
          </cell>
          <cell r="U1223">
            <v>0.05</v>
          </cell>
          <cell r="V1223">
            <v>0.05</v>
          </cell>
          <cell r="W1223">
            <v>0.05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  <cell r="AK1223">
            <v>0</v>
          </cell>
          <cell r="AL1223">
            <v>0</v>
          </cell>
          <cell r="AM1223">
            <v>0</v>
          </cell>
          <cell r="AN1223">
            <v>0</v>
          </cell>
          <cell r="AO1223">
            <v>0</v>
          </cell>
          <cell r="AP1223">
            <v>0</v>
          </cell>
          <cell r="AQ1223">
            <v>0</v>
          </cell>
          <cell r="AR1223">
            <v>0</v>
          </cell>
          <cell r="AS1223">
            <v>0</v>
          </cell>
          <cell r="AT1223">
            <v>0</v>
          </cell>
          <cell r="AU1223">
            <v>0</v>
          </cell>
          <cell r="AV1223">
            <v>0</v>
          </cell>
          <cell r="AW1223">
            <v>0</v>
          </cell>
          <cell r="AX1223">
            <v>0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</row>
        <row r="1224">
          <cell r="C1224">
            <v>5</v>
          </cell>
          <cell r="D1224">
            <v>5.2631578947368418E-2</v>
          </cell>
          <cell r="E1224">
            <v>5.2631578947368418E-2</v>
          </cell>
          <cell r="F1224">
            <v>5.2631578947368418E-2</v>
          </cell>
          <cell r="G1224">
            <v>5.2631578947368418E-2</v>
          </cell>
          <cell r="H1224">
            <v>5.2631578947368418E-2</v>
          </cell>
          <cell r="I1224">
            <v>5.2631578947368418E-2</v>
          </cell>
          <cell r="J1224">
            <v>5.2631578947368418E-2</v>
          </cell>
          <cell r="K1224">
            <v>5.2631578947368418E-2</v>
          </cell>
          <cell r="L1224">
            <v>5.2631578947368418E-2</v>
          </cell>
          <cell r="M1224">
            <v>5.2631578947368418E-2</v>
          </cell>
          <cell r="N1224">
            <v>5.2631578947368418E-2</v>
          </cell>
          <cell r="O1224">
            <v>5.2631578947368418E-2</v>
          </cell>
          <cell r="P1224">
            <v>5.2631578947368418E-2</v>
          </cell>
          <cell r="Q1224">
            <v>5.2631578947368418E-2</v>
          </cell>
          <cell r="R1224">
            <v>5.2631578947368418E-2</v>
          </cell>
          <cell r="S1224">
            <v>5.2631578947368418E-2</v>
          </cell>
          <cell r="T1224">
            <v>5.2631578947368418E-2</v>
          </cell>
          <cell r="U1224">
            <v>5.2631578947368418E-2</v>
          </cell>
          <cell r="V1224">
            <v>5.2631578947368418E-2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  <cell r="AK1224">
            <v>0</v>
          </cell>
          <cell r="AL1224">
            <v>0</v>
          </cell>
          <cell r="AM1224">
            <v>0</v>
          </cell>
          <cell r="AN1224">
            <v>0</v>
          </cell>
          <cell r="AO1224">
            <v>0</v>
          </cell>
          <cell r="AP1224">
            <v>0</v>
          </cell>
          <cell r="AQ1224">
            <v>0</v>
          </cell>
          <cell r="AR1224">
            <v>0</v>
          </cell>
          <cell r="AS1224">
            <v>0</v>
          </cell>
          <cell r="AT1224">
            <v>0</v>
          </cell>
          <cell r="AU1224">
            <v>0</v>
          </cell>
          <cell r="AV1224">
            <v>0</v>
          </cell>
          <cell r="AW1224">
            <v>0</v>
          </cell>
          <cell r="AX1224">
            <v>0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</row>
        <row r="1225">
          <cell r="C1225">
            <v>6</v>
          </cell>
          <cell r="D1225">
            <v>5.5555555555555552E-2</v>
          </cell>
          <cell r="E1225">
            <v>5.5555555555555552E-2</v>
          </cell>
          <cell r="F1225">
            <v>5.5555555555555552E-2</v>
          </cell>
          <cell r="G1225">
            <v>5.5555555555555552E-2</v>
          </cell>
          <cell r="H1225">
            <v>5.5555555555555552E-2</v>
          </cell>
          <cell r="I1225">
            <v>5.5555555555555552E-2</v>
          </cell>
          <cell r="J1225">
            <v>5.5555555555555552E-2</v>
          </cell>
          <cell r="K1225">
            <v>5.5555555555555552E-2</v>
          </cell>
          <cell r="L1225">
            <v>5.5555555555555552E-2</v>
          </cell>
          <cell r="M1225">
            <v>5.5555555555555552E-2</v>
          </cell>
          <cell r="N1225">
            <v>5.5555555555555552E-2</v>
          </cell>
          <cell r="O1225">
            <v>5.5555555555555552E-2</v>
          </cell>
          <cell r="P1225">
            <v>5.5555555555555552E-2</v>
          </cell>
          <cell r="Q1225">
            <v>5.5555555555555552E-2</v>
          </cell>
          <cell r="R1225">
            <v>5.5555555555555552E-2</v>
          </cell>
          <cell r="S1225">
            <v>5.5555555555555552E-2</v>
          </cell>
          <cell r="T1225">
            <v>5.5555555555555552E-2</v>
          </cell>
          <cell r="U1225">
            <v>5.5555555555555552E-2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  <cell r="AK1225">
            <v>0</v>
          </cell>
          <cell r="AL1225">
            <v>0</v>
          </cell>
          <cell r="AM1225">
            <v>0</v>
          </cell>
          <cell r="AN1225">
            <v>0</v>
          </cell>
          <cell r="AO1225">
            <v>0</v>
          </cell>
          <cell r="AP1225">
            <v>0</v>
          </cell>
          <cell r="AQ1225">
            <v>0</v>
          </cell>
          <cell r="AR1225">
            <v>0</v>
          </cell>
          <cell r="AS1225">
            <v>0</v>
          </cell>
          <cell r="AT1225">
            <v>0</v>
          </cell>
          <cell r="AU1225">
            <v>0</v>
          </cell>
          <cell r="AV1225">
            <v>0</v>
          </cell>
          <cell r="AW1225">
            <v>0</v>
          </cell>
          <cell r="AX1225">
            <v>0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</row>
        <row r="1226">
          <cell r="C1226">
            <v>7</v>
          </cell>
          <cell r="D1226">
            <v>5.8823529411764705E-2</v>
          </cell>
          <cell r="E1226">
            <v>5.8823529411764705E-2</v>
          </cell>
          <cell r="F1226">
            <v>5.8823529411764705E-2</v>
          </cell>
          <cell r="G1226">
            <v>5.8823529411764705E-2</v>
          </cell>
          <cell r="H1226">
            <v>5.8823529411764705E-2</v>
          </cell>
          <cell r="I1226">
            <v>5.8823529411764705E-2</v>
          </cell>
          <cell r="J1226">
            <v>5.8823529411764705E-2</v>
          </cell>
          <cell r="K1226">
            <v>5.8823529411764705E-2</v>
          </cell>
          <cell r="L1226">
            <v>5.8823529411764705E-2</v>
          </cell>
          <cell r="M1226">
            <v>5.8823529411764705E-2</v>
          </cell>
          <cell r="N1226">
            <v>5.8823529411764705E-2</v>
          </cell>
          <cell r="O1226">
            <v>5.8823529411764705E-2</v>
          </cell>
          <cell r="P1226">
            <v>5.8823529411764705E-2</v>
          </cell>
          <cell r="Q1226">
            <v>5.8823529411764705E-2</v>
          </cell>
          <cell r="R1226">
            <v>5.8823529411764705E-2</v>
          </cell>
          <cell r="S1226">
            <v>5.8823529411764705E-2</v>
          </cell>
          <cell r="T1226">
            <v>5.8823529411764705E-2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  <cell r="AG1226">
            <v>0</v>
          </cell>
          <cell r="AH1226">
            <v>0</v>
          </cell>
          <cell r="AI1226">
            <v>0</v>
          </cell>
          <cell r="AJ1226">
            <v>0</v>
          </cell>
          <cell r="AK1226">
            <v>0</v>
          </cell>
          <cell r="AL1226">
            <v>0</v>
          </cell>
          <cell r="AM1226">
            <v>0</v>
          </cell>
          <cell r="AN1226">
            <v>0</v>
          </cell>
          <cell r="AO1226">
            <v>0</v>
          </cell>
          <cell r="AP1226">
            <v>0</v>
          </cell>
          <cell r="AQ1226">
            <v>0</v>
          </cell>
          <cell r="AR1226">
            <v>0</v>
          </cell>
          <cell r="AS1226">
            <v>0</v>
          </cell>
          <cell r="AT1226">
            <v>0</v>
          </cell>
          <cell r="AU1226">
            <v>0</v>
          </cell>
          <cell r="AV1226">
            <v>0</v>
          </cell>
          <cell r="AW1226">
            <v>0</v>
          </cell>
          <cell r="AX1226">
            <v>0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</row>
        <row r="1227">
          <cell r="C1227">
            <v>8</v>
          </cell>
          <cell r="D1227">
            <v>6.25E-2</v>
          </cell>
          <cell r="E1227">
            <v>6.25E-2</v>
          </cell>
          <cell r="F1227">
            <v>6.25E-2</v>
          </cell>
          <cell r="G1227">
            <v>6.25E-2</v>
          </cell>
          <cell r="H1227">
            <v>6.25E-2</v>
          </cell>
          <cell r="I1227">
            <v>6.25E-2</v>
          </cell>
          <cell r="J1227">
            <v>6.25E-2</v>
          </cell>
          <cell r="K1227">
            <v>6.25E-2</v>
          </cell>
          <cell r="L1227">
            <v>6.25E-2</v>
          </cell>
          <cell r="M1227">
            <v>6.25E-2</v>
          </cell>
          <cell r="N1227">
            <v>6.25E-2</v>
          </cell>
          <cell r="O1227">
            <v>6.25E-2</v>
          </cell>
          <cell r="P1227">
            <v>6.25E-2</v>
          </cell>
          <cell r="Q1227">
            <v>6.25E-2</v>
          </cell>
          <cell r="R1227">
            <v>6.25E-2</v>
          </cell>
          <cell r="S1227">
            <v>6.25E-2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0</v>
          </cell>
          <cell r="AE1227">
            <v>0</v>
          </cell>
          <cell r="AF1227">
            <v>0</v>
          </cell>
          <cell r="AG1227">
            <v>0</v>
          </cell>
          <cell r="AH1227">
            <v>0</v>
          </cell>
          <cell r="AI1227">
            <v>0</v>
          </cell>
          <cell r="AJ1227">
            <v>0</v>
          </cell>
          <cell r="AK1227">
            <v>0</v>
          </cell>
          <cell r="AL1227">
            <v>0</v>
          </cell>
          <cell r="AM1227">
            <v>0</v>
          </cell>
          <cell r="AN1227">
            <v>0</v>
          </cell>
          <cell r="AO1227">
            <v>0</v>
          </cell>
          <cell r="AP1227">
            <v>0</v>
          </cell>
          <cell r="AQ1227">
            <v>0</v>
          </cell>
          <cell r="AR1227">
            <v>0</v>
          </cell>
          <cell r="AS1227">
            <v>0</v>
          </cell>
          <cell r="AT1227">
            <v>0</v>
          </cell>
          <cell r="AU1227">
            <v>0</v>
          </cell>
          <cell r="AV1227">
            <v>0</v>
          </cell>
          <cell r="AW1227">
            <v>0</v>
          </cell>
          <cell r="AX1227">
            <v>0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</row>
        <row r="1228">
          <cell r="C1228">
            <v>9</v>
          </cell>
          <cell r="D1228">
            <v>6.6666666666666666E-2</v>
          </cell>
          <cell r="E1228">
            <v>6.6666666666666666E-2</v>
          </cell>
          <cell r="F1228">
            <v>6.6666666666666666E-2</v>
          </cell>
          <cell r="G1228">
            <v>6.6666666666666666E-2</v>
          </cell>
          <cell r="H1228">
            <v>6.6666666666666666E-2</v>
          </cell>
          <cell r="I1228">
            <v>6.6666666666666666E-2</v>
          </cell>
          <cell r="J1228">
            <v>6.6666666666666666E-2</v>
          </cell>
          <cell r="K1228">
            <v>6.6666666666666666E-2</v>
          </cell>
          <cell r="L1228">
            <v>6.6666666666666666E-2</v>
          </cell>
          <cell r="M1228">
            <v>6.6666666666666666E-2</v>
          </cell>
          <cell r="N1228">
            <v>6.6666666666666666E-2</v>
          </cell>
          <cell r="O1228">
            <v>6.6666666666666666E-2</v>
          </cell>
          <cell r="P1228">
            <v>6.6666666666666666E-2</v>
          </cell>
          <cell r="Q1228">
            <v>6.6666666666666666E-2</v>
          </cell>
          <cell r="R1228">
            <v>6.6666666666666666E-2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P1228">
            <v>0</v>
          </cell>
          <cell r="AQ1228">
            <v>0</v>
          </cell>
          <cell r="AR1228">
            <v>0</v>
          </cell>
          <cell r="AS1228">
            <v>0</v>
          </cell>
          <cell r="AT1228">
            <v>0</v>
          </cell>
          <cell r="AU1228">
            <v>0</v>
          </cell>
          <cell r="AV1228">
            <v>0</v>
          </cell>
          <cell r="AW1228">
            <v>0</v>
          </cell>
          <cell r="AX1228">
            <v>0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</row>
        <row r="1229">
          <cell r="C1229">
            <v>10</v>
          </cell>
          <cell r="D1229">
            <v>7.1428571428571425E-2</v>
          </cell>
          <cell r="E1229">
            <v>7.1428571428571425E-2</v>
          </cell>
          <cell r="F1229">
            <v>7.1428571428571425E-2</v>
          </cell>
          <cell r="G1229">
            <v>7.1428571428571425E-2</v>
          </cell>
          <cell r="H1229">
            <v>7.1428571428571425E-2</v>
          </cell>
          <cell r="I1229">
            <v>7.1428571428571425E-2</v>
          </cell>
          <cell r="J1229">
            <v>7.1428571428571425E-2</v>
          </cell>
          <cell r="K1229">
            <v>7.1428571428571425E-2</v>
          </cell>
          <cell r="L1229">
            <v>7.1428571428571425E-2</v>
          </cell>
          <cell r="M1229">
            <v>7.1428571428571425E-2</v>
          </cell>
          <cell r="N1229">
            <v>7.1428571428571425E-2</v>
          </cell>
          <cell r="O1229">
            <v>7.1428571428571425E-2</v>
          </cell>
          <cell r="P1229">
            <v>7.1428571428571425E-2</v>
          </cell>
          <cell r="Q1229">
            <v>7.1428571428571425E-2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P1229">
            <v>0</v>
          </cell>
          <cell r="AQ1229">
            <v>0</v>
          </cell>
          <cell r="AR1229">
            <v>0</v>
          </cell>
          <cell r="AS1229">
            <v>0</v>
          </cell>
          <cell r="AT1229">
            <v>0</v>
          </cell>
          <cell r="AU1229">
            <v>0</v>
          </cell>
          <cell r="AV1229">
            <v>0</v>
          </cell>
          <cell r="AW1229">
            <v>0</v>
          </cell>
          <cell r="AX1229">
            <v>0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</row>
        <row r="1230">
          <cell r="C1230">
            <v>11</v>
          </cell>
          <cell r="D1230">
            <v>7.6923076923076927E-2</v>
          </cell>
          <cell r="E1230">
            <v>7.6923076923076927E-2</v>
          </cell>
          <cell r="F1230">
            <v>7.6923076923076927E-2</v>
          </cell>
          <cell r="G1230">
            <v>7.6923076923076927E-2</v>
          </cell>
          <cell r="H1230">
            <v>7.6923076923076927E-2</v>
          </cell>
          <cell r="I1230">
            <v>7.6923076923076927E-2</v>
          </cell>
          <cell r="J1230">
            <v>7.6923076923076927E-2</v>
          </cell>
          <cell r="K1230">
            <v>7.6923076923076927E-2</v>
          </cell>
          <cell r="L1230">
            <v>7.6923076923076927E-2</v>
          </cell>
          <cell r="M1230">
            <v>7.6923076923076927E-2</v>
          </cell>
          <cell r="N1230">
            <v>7.6923076923076927E-2</v>
          </cell>
          <cell r="O1230">
            <v>7.6923076923076927E-2</v>
          </cell>
          <cell r="P1230">
            <v>7.6923076923076927E-2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P1230">
            <v>0</v>
          </cell>
          <cell r="AQ1230">
            <v>0</v>
          </cell>
          <cell r="AR1230">
            <v>0</v>
          </cell>
          <cell r="AS1230">
            <v>0</v>
          </cell>
          <cell r="AT1230">
            <v>0</v>
          </cell>
          <cell r="AU1230">
            <v>0</v>
          </cell>
          <cell r="AV1230">
            <v>0</v>
          </cell>
          <cell r="AW1230">
            <v>0</v>
          </cell>
          <cell r="AX1230">
            <v>0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</row>
        <row r="1231">
          <cell r="C1231">
            <v>12</v>
          </cell>
          <cell r="D1231">
            <v>8.3333333333333329E-2</v>
          </cell>
          <cell r="E1231">
            <v>8.3333333333333329E-2</v>
          </cell>
          <cell r="F1231">
            <v>8.3333333333333329E-2</v>
          </cell>
          <cell r="G1231">
            <v>8.3333333333333329E-2</v>
          </cell>
          <cell r="H1231">
            <v>8.3333333333333329E-2</v>
          </cell>
          <cell r="I1231">
            <v>8.3333333333333329E-2</v>
          </cell>
          <cell r="J1231">
            <v>8.3333333333333329E-2</v>
          </cell>
          <cell r="K1231">
            <v>8.3333333333333329E-2</v>
          </cell>
          <cell r="L1231">
            <v>8.3333333333333329E-2</v>
          </cell>
          <cell r="M1231">
            <v>8.3333333333333329E-2</v>
          </cell>
          <cell r="N1231">
            <v>8.3333333333333329E-2</v>
          </cell>
          <cell r="O1231">
            <v>8.3333333333333329E-2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  <cell r="AK1231">
            <v>0</v>
          </cell>
          <cell r="AL1231">
            <v>0</v>
          </cell>
          <cell r="AM1231">
            <v>0</v>
          </cell>
          <cell r="AN1231">
            <v>0</v>
          </cell>
          <cell r="AO1231">
            <v>0</v>
          </cell>
          <cell r="AP1231">
            <v>0</v>
          </cell>
          <cell r="AQ1231">
            <v>0</v>
          </cell>
          <cell r="AR1231">
            <v>0</v>
          </cell>
          <cell r="AS1231">
            <v>0</v>
          </cell>
          <cell r="AT1231">
            <v>0</v>
          </cell>
          <cell r="AU1231">
            <v>0</v>
          </cell>
          <cell r="AV1231">
            <v>0</v>
          </cell>
          <cell r="AW1231">
            <v>0</v>
          </cell>
          <cell r="AX1231">
            <v>0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</row>
        <row r="1232">
          <cell r="C1232">
            <v>13</v>
          </cell>
          <cell r="D1232">
            <v>9.0909090909090912E-2</v>
          </cell>
          <cell r="E1232">
            <v>9.0909090909090912E-2</v>
          </cell>
          <cell r="F1232">
            <v>9.0909090909090912E-2</v>
          </cell>
          <cell r="G1232">
            <v>9.0909090909090912E-2</v>
          </cell>
          <cell r="H1232">
            <v>9.0909090909090912E-2</v>
          </cell>
          <cell r="I1232">
            <v>9.0909090909090912E-2</v>
          </cell>
          <cell r="J1232">
            <v>9.0909090909090912E-2</v>
          </cell>
          <cell r="K1232">
            <v>9.0909090909090912E-2</v>
          </cell>
          <cell r="L1232">
            <v>9.0909090909090912E-2</v>
          </cell>
          <cell r="M1232">
            <v>9.0909090909090912E-2</v>
          </cell>
          <cell r="N1232">
            <v>9.0909090909090912E-2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P1232">
            <v>0</v>
          </cell>
          <cell r="AQ1232">
            <v>0</v>
          </cell>
          <cell r="AR1232">
            <v>0</v>
          </cell>
          <cell r="AS1232">
            <v>0</v>
          </cell>
          <cell r="AT1232">
            <v>0</v>
          </cell>
          <cell r="AU1232">
            <v>0</v>
          </cell>
          <cell r="AV1232">
            <v>0</v>
          </cell>
          <cell r="AW1232">
            <v>0</v>
          </cell>
          <cell r="AX1232">
            <v>0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</row>
        <row r="1233">
          <cell r="C1233">
            <v>14</v>
          </cell>
          <cell r="D1233">
            <v>0.1</v>
          </cell>
          <cell r="E1233">
            <v>0.1</v>
          </cell>
          <cell r="F1233">
            <v>0.1</v>
          </cell>
          <cell r="G1233">
            <v>0.1</v>
          </cell>
          <cell r="H1233">
            <v>0.1</v>
          </cell>
          <cell r="I1233">
            <v>0.1</v>
          </cell>
          <cell r="J1233">
            <v>0.1</v>
          </cell>
          <cell r="K1233">
            <v>0.1</v>
          </cell>
          <cell r="L1233">
            <v>0.1</v>
          </cell>
          <cell r="M1233">
            <v>0.1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P1233">
            <v>0</v>
          </cell>
          <cell r="AQ1233">
            <v>0</v>
          </cell>
          <cell r="AR1233">
            <v>0</v>
          </cell>
          <cell r="AS1233">
            <v>0</v>
          </cell>
          <cell r="AT1233">
            <v>0</v>
          </cell>
          <cell r="AU1233">
            <v>0</v>
          </cell>
          <cell r="AV1233">
            <v>0</v>
          </cell>
          <cell r="AW1233">
            <v>0</v>
          </cell>
          <cell r="AX1233">
            <v>0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</row>
        <row r="1234">
          <cell r="C1234">
            <v>15</v>
          </cell>
          <cell r="D1234">
            <v>0.1111111111111111</v>
          </cell>
          <cell r="E1234">
            <v>0.1111111111111111</v>
          </cell>
          <cell r="F1234">
            <v>0.1111111111111111</v>
          </cell>
          <cell r="G1234">
            <v>0.1111111111111111</v>
          </cell>
          <cell r="H1234">
            <v>0.1111111111111111</v>
          </cell>
          <cell r="I1234">
            <v>0.1111111111111111</v>
          </cell>
          <cell r="J1234">
            <v>0.1111111111111111</v>
          </cell>
          <cell r="K1234">
            <v>0.1111111111111111</v>
          </cell>
          <cell r="L1234">
            <v>0.1111111111111111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0</v>
          </cell>
          <cell r="AQ1234">
            <v>0</v>
          </cell>
          <cell r="AR1234">
            <v>0</v>
          </cell>
          <cell r="AS1234">
            <v>0</v>
          </cell>
          <cell r="AT1234">
            <v>0</v>
          </cell>
          <cell r="AU1234">
            <v>0</v>
          </cell>
          <cell r="AV1234">
            <v>0</v>
          </cell>
          <cell r="AW1234">
            <v>0</v>
          </cell>
          <cell r="AX1234">
            <v>0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</row>
        <row r="1235">
          <cell r="C1235">
            <v>16</v>
          </cell>
          <cell r="D1235">
            <v>0.125</v>
          </cell>
          <cell r="E1235">
            <v>0.125</v>
          </cell>
          <cell r="F1235">
            <v>0.125</v>
          </cell>
          <cell r="G1235">
            <v>0.125</v>
          </cell>
          <cell r="H1235">
            <v>0.125</v>
          </cell>
          <cell r="I1235">
            <v>0.125</v>
          </cell>
          <cell r="J1235">
            <v>0.125</v>
          </cell>
          <cell r="K1235">
            <v>0.125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0</v>
          </cell>
          <cell r="AS1235">
            <v>0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</row>
        <row r="1236">
          <cell r="C1236">
            <v>17</v>
          </cell>
          <cell r="D1236">
            <v>0.14285714285714285</v>
          </cell>
          <cell r="E1236">
            <v>0.14285714285714285</v>
          </cell>
          <cell r="F1236">
            <v>0.14285714285714285</v>
          </cell>
          <cell r="G1236">
            <v>0.14285714285714285</v>
          </cell>
          <cell r="H1236">
            <v>0.14285714285714285</v>
          </cell>
          <cell r="I1236">
            <v>0.14285714285714285</v>
          </cell>
          <cell r="J1236">
            <v>0.14285714285714285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0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</row>
        <row r="1237">
          <cell r="C1237">
            <v>18</v>
          </cell>
          <cell r="D1237">
            <v>0.16666666666666666</v>
          </cell>
          <cell r="E1237">
            <v>0.16666666666666666</v>
          </cell>
          <cell r="F1237">
            <v>0.16666666666666666</v>
          </cell>
          <cell r="G1237">
            <v>0.16666666666666666</v>
          </cell>
          <cell r="H1237">
            <v>0.16666666666666666</v>
          </cell>
          <cell r="I1237">
            <v>0.16666666666666666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0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</row>
        <row r="1238">
          <cell r="C1238">
            <v>19</v>
          </cell>
          <cell r="D1238">
            <v>0.2</v>
          </cell>
          <cell r="E1238">
            <v>0.2</v>
          </cell>
          <cell r="F1238">
            <v>0.2</v>
          </cell>
          <cell r="G1238">
            <v>0.2</v>
          </cell>
          <cell r="H1238">
            <v>0.2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</row>
        <row r="1239">
          <cell r="C1239">
            <v>20</v>
          </cell>
          <cell r="D1239">
            <v>0.25</v>
          </cell>
          <cell r="E1239">
            <v>0.25</v>
          </cell>
          <cell r="F1239">
            <v>0.25</v>
          </cell>
          <cell r="G1239">
            <v>0.25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>
            <v>0</v>
          </cell>
          <cell r="AJ1239">
            <v>0</v>
          </cell>
          <cell r="AK1239">
            <v>0</v>
          </cell>
          <cell r="AL1239">
            <v>0</v>
          </cell>
          <cell r="AM1239">
            <v>0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0</v>
          </cell>
          <cell r="AT1239">
            <v>0</v>
          </cell>
          <cell r="AU1239">
            <v>0</v>
          </cell>
          <cell r="AV1239">
            <v>0</v>
          </cell>
          <cell r="AW1239">
            <v>0</v>
          </cell>
          <cell r="AX1239">
            <v>0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</row>
        <row r="1240">
          <cell r="C1240">
            <v>21</v>
          </cell>
          <cell r="D1240">
            <v>0.33333333333333331</v>
          </cell>
          <cell r="E1240">
            <v>0.33333333333333331</v>
          </cell>
          <cell r="F1240">
            <v>0.33333333333333331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P1240">
            <v>0</v>
          </cell>
          <cell r="AQ1240">
            <v>0</v>
          </cell>
          <cell r="AR1240">
            <v>0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</row>
        <row r="1241">
          <cell r="C1241">
            <v>22</v>
          </cell>
          <cell r="D1241">
            <v>0.5</v>
          </cell>
          <cell r="E1241">
            <v>0.5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  <cell r="AV1241">
            <v>0</v>
          </cell>
          <cell r="AW1241">
            <v>0</v>
          </cell>
          <cell r="AX1241">
            <v>0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</row>
        <row r="1242">
          <cell r="C1242">
            <v>23</v>
          </cell>
          <cell r="D1242">
            <v>1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0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P1242">
            <v>0</v>
          </cell>
          <cell r="AQ1242">
            <v>0</v>
          </cell>
          <cell r="AR1242">
            <v>0</v>
          </cell>
          <cell r="AS1242">
            <v>0</v>
          </cell>
          <cell r="AT1242">
            <v>0</v>
          </cell>
          <cell r="AU1242">
            <v>0</v>
          </cell>
          <cell r="AV1242">
            <v>0</v>
          </cell>
          <cell r="AW1242">
            <v>0</v>
          </cell>
          <cell r="AX1242">
            <v>0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</row>
        <row r="1243">
          <cell r="C1243">
            <v>24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G1243">
            <v>0</v>
          </cell>
          <cell r="AH1243">
            <v>0</v>
          </cell>
          <cell r="AI1243">
            <v>0</v>
          </cell>
          <cell r="AJ1243">
            <v>0</v>
          </cell>
          <cell r="AK1243">
            <v>0</v>
          </cell>
          <cell r="AL1243">
            <v>0</v>
          </cell>
          <cell r="AM1243">
            <v>0</v>
          </cell>
          <cell r="AN1243">
            <v>0</v>
          </cell>
          <cell r="AO1243">
            <v>0</v>
          </cell>
          <cell r="AP1243">
            <v>0</v>
          </cell>
          <cell r="AQ1243">
            <v>0</v>
          </cell>
          <cell r="AR1243">
            <v>0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</row>
        <row r="1244">
          <cell r="C1244">
            <v>25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  <cell r="AG1244">
            <v>0</v>
          </cell>
          <cell r="AH1244">
            <v>0</v>
          </cell>
          <cell r="AI1244">
            <v>0</v>
          </cell>
          <cell r="AJ1244">
            <v>0</v>
          </cell>
          <cell r="AK1244">
            <v>0</v>
          </cell>
          <cell r="AL1244">
            <v>0</v>
          </cell>
          <cell r="AM1244">
            <v>0</v>
          </cell>
          <cell r="AN1244">
            <v>0</v>
          </cell>
          <cell r="AO1244">
            <v>0</v>
          </cell>
          <cell r="AP1244">
            <v>0</v>
          </cell>
          <cell r="AQ1244">
            <v>0</v>
          </cell>
          <cell r="AR1244">
            <v>0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AX1244">
            <v>0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</row>
        <row r="1245">
          <cell r="C1245">
            <v>26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  <cell r="AG1245">
            <v>0</v>
          </cell>
          <cell r="AH1245">
            <v>0</v>
          </cell>
          <cell r="AI1245">
            <v>0</v>
          </cell>
          <cell r="AJ1245">
            <v>0</v>
          </cell>
          <cell r="AK1245">
            <v>0</v>
          </cell>
          <cell r="AL1245">
            <v>0</v>
          </cell>
          <cell r="AM1245">
            <v>0</v>
          </cell>
          <cell r="AN1245">
            <v>0</v>
          </cell>
          <cell r="AO1245">
            <v>0</v>
          </cell>
          <cell r="AP1245">
            <v>0</v>
          </cell>
          <cell r="AQ1245">
            <v>0</v>
          </cell>
          <cell r="AR1245">
            <v>0</v>
          </cell>
          <cell r="AS1245">
            <v>0</v>
          </cell>
          <cell r="AT1245">
            <v>0</v>
          </cell>
          <cell r="AU1245">
            <v>0</v>
          </cell>
          <cell r="AV1245">
            <v>0</v>
          </cell>
          <cell r="AW1245">
            <v>0</v>
          </cell>
          <cell r="AX1245">
            <v>0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</row>
        <row r="1246">
          <cell r="C1246">
            <v>27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0</v>
          </cell>
          <cell r="AE1246">
            <v>0</v>
          </cell>
          <cell r="AF1246">
            <v>0</v>
          </cell>
          <cell r="AG1246">
            <v>0</v>
          </cell>
          <cell r="AH1246">
            <v>0</v>
          </cell>
          <cell r="AI1246">
            <v>0</v>
          </cell>
          <cell r="AJ1246">
            <v>0</v>
          </cell>
          <cell r="AK1246">
            <v>0</v>
          </cell>
          <cell r="AL1246">
            <v>0</v>
          </cell>
          <cell r="AM1246">
            <v>0</v>
          </cell>
          <cell r="AN1246">
            <v>0</v>
          </cell>
          <cell r="AO1246">
            <v>0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  <cell r="AT1246">
            <v>0</v>
          </cell>
          <cell r="AU1246">
            <v>0</v>
          </cell>
          <cell r="AV1246">
            <v>0</v>
          </cell>
          <cell r="AW1246">
            <v>0</v>
          </cell>
          <cell r="AX1246">
            <v>0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</row>
        <row r="1247">
          <cell r="C1247">
            <v>28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0</v>
          </cell>
          <cell r="AE1247">
            <v>0</v>
          </cell>
          <cell r="AF1247">
            <v>0</v>
          </cell>
          <cell r="AG1247">
            <v>0</v>
          </cell>
          <cell r="AH1247">
            <v>0</v>
          </cell>
          <cell r="AI1247">
            <v>0</v>
          </cell>
          <cell r="AJ1247">
            <v>0</v>
          </cell>
          <cell r="AK1247">
            <v>0</v>
          </cell>
          <cell r="AL1247">
            <v>0</v>
          </cell>
          <cell r="AM1247">
            <v>0</v>
          </cell>
          <cell r="AN1247">
            <v>0</v>
          </cell>
          <cell r="AO1247">
            <v>0</v>
          </cell>
          <cell r="AP1247">
            <v>0</v>
          </cell>
          <cell r="AQ1247">
            <v>0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AX1247">
            <v>0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</row>
        <row r="1248">
          <cell r="C1248">
            <v>29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G1248">
            <v>0</v>
          </cell>
          <cell r="AH1248">
            <v>0</v>
          </cell>
          <cell r="AI1248">
            <v>0</v>
          </cell>
          <cell r="AJ1248">
            <v>0</v>
          </cell>
          <cell r="AK1248">
            <v>0</v>
          </cell>
          <cell r="AL1248">
            <v>0</v>
          </cell>
          <cell r="AM1248">
            <v>0</v>
          </cell>
          <cell r="AN1248">
            <v>0</v>
          </cell>
          <cell r="AO1248">
            <v>0</v>
          </cell>
          <cell r="AP1248">
            <v>0</v>
          </cell>
          <cell r="AQ1248">
            <v>0</v>
          </cell>
          <cell r="AR1248">
            <v>0</v>
          </cell>
          <cell r="AS1248">
            <v>0</v>
          </cell>
          <cell r="AT1248">
            <v>0</v>
          </cell>
          <cell r="AU1248">
            <v>0</v>
          </cell>
          <cell r="AV1248">
            <v>0</v>
          </cell>
          <cell r="AW1248">
            <v>0</v>
          </cell>
          <cell r="AX1248">
            <v>0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</row>
        <row r="1249">
          <cell r="C1249">
            <v>30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0</v>
          </cell>
          <cell r="AO1249">
            <v>0</v>
          </cell>
          <cell r="AP1249">
            <v>0</v>
          </cell>
          <cell r="AQ1249">
            <v>0</v>
          </cell>
          <cell r="AR1249">
            <v>0</v>
          </cell>
          <cell r="AS1249">
            <v>0</v>
          </cell>
          <cell r="AT1249">
            <v>0</v>
          </cell>
          <cell r="AU1249">
            <v>0</v>
          </cell>
          <cell r="AV1249">
            <v>0</v>
          </cell>
          <cell r="AW1249">
            <v>0</v>
          </cell>
          <cell r="AX1249">
            <v>0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</row>
        <row r="1250">
          <cell r="C1250">
            <v>31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  <cell r="AG1250">
            <v>0</v>
          </cell>
          <cell r="AH1250">
            <v>0</v>
          </cell>
          <cell r="AI1250">
            <v>0</v>
          </cell>
          <cell r="AJ1250">
            <v>0</v>
          </cell>
          <cell r="AK1250">
            <v>0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0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  <cell r="AV1250">
            <v>0</v>
          </cell>
          <cell r="AW1250">
            <v>0</v>
          </cell>
          <cell r="AX1250">
            <v>0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</row>
        <row r="1251">
          <cell r="C1251">
            <v>32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G1251">
            <v>0</v>
          </cell>
          <cell r="AH1251">
            <v>0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T1251">
            <v>0</v>
          </cell>
          <cell r="AU1251">
            <v>0</v>
          </cell>
          <cell r="AV1251">
            <v>0</v>
          </cell>
          <cell r="AW1251">
            <v>0</v>
          </cell>
          <cell r="AX1251">
            <v>0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</row>
        <row r="1252">
          <cell r="C1252">
            <v>33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  <cell r="AG1252">
            <v>0</v>
          </cell>
          <cell r="AH1252">
            <v>0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  <cell r="AP1252">
            <v>0</v>
          </cell>
          <cell r="AQ1252">
            <v>0</v>
          </cell>
          <cell r="AR1252">
            <v>0</v>
          </cell>
          <cell r="AS1252">
            <v>0</v>
          </cell>
          <cell r="AT1252">
            <v>0</v>
          </cell>
          <cell r="AU1252">
            <v>0</v>
          </cell>
          <cell r="AV1252">
            <v>0</v>
          </cell>
          <cell r="AW1252">
            <v>0</v>
          </cell>
          <cell r="AX1252">
            <v>0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</row>
        <row r="1253">
          <cell r="C1253">
            <v>34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  <cell r="AG1253">
            <v>0</v>
          </cell>
          <cell r="AH1253">
            <v>0</v>
          </cell>
          <cell r="AI1253">
            <v>0</v>
          </cell>
          <cell r="AJ1253">
            <v>0</v>
          </cell>
          <cell r="AK1253">
            <v>0</v>
          </cell>
          <cell r="AL1253">
            <v>0</v>
          </cell>
          <cell r="AM1253">
            <v>0</v>
          </cell>
          <cell r="AN1253">
            <v>0</v>
          </cell>
          <cell r="AO1253">
            <v>0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T1253">
            <v>0</v>
          </cell>
          <cell r="AU1253">
            <v>0</v>
          </cell>
          <cell r="AV1253">
            <v>0</v>
          </cell>
          <cell r="AW1253">
            <v>0</v>
          </cell>
          <cell r="AX1253">
            <v>0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</row>
        <row r="1254">
          <cell r="C1254">
            <v>35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0</v>
          </cell>
          <cell r="AE1254">
            <v>0</v>
          </cell>
          <cell r="AF1254">
            <v>0</v>
          </cell>
          <cell r="AG1254">
            <v>0</v>
          </cell>
          <cell r="AH1254">
            <v>0</v>
          </cell>
          <cell r="AI1254">
            <v>0</v>
          </cell>
          <cell r="AJ1254">
            <v>0</v>
          </cell>
          <cell r="AK1254">
            <v>0</v>
          </cell>
          <cell r="AL1254">
            <v>0</v>
          </cell>
          <cell r="AM1254">
            <v>0</v>
          </cell>
          <cell r="AN1254">
            <v>0</v>
          </cell>
          <cell r="AO1254">
            <v>0</v>
          </cell>
          <cell r="AP1254">
            <v>0</v>
          </cell>
          <cell r="AQ1254">
            <v>0</v>
          </cell>
          <cell r="AR1254">
            <v>0</v>
          </cell>
          <cell r="AS1254">
            <v>0</v>
          </cell>
          <cell r="AT1254">
            <v>0</v>
          </cell>
          <cell r="AU1254">
            <v>0</v>
          </cell>
          <cell r="AV1254">
            <v>0</v>
          </cell>
          <cell r="AW1254">
            <v>0</v>
          </cell>
          <cell r="AX1254">
            <v>0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</row>
        <row r="1255">
          <cell r="C1255">
            <v>36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0</v>
          </cell>
          <cell r="AE1255">
            <v>0</v>
          </cell>
          <cell r="AF1255">
            <v>0</v>
          </cell>
          <cell r="AG1255">
            <v>0</v>
          </cell>
          <cell r="AH1255">
            <v>0</v>
          </cell>
          <cell r="AI1255">
            <v>0</v>
          </cell>
          <cell r="AJ1255">
            <v>0</v>
          </cell>
          <cell r="AK1255">
            <v>0</v>
          </cell>
          <cell r="AL1255">
            <v>0</v>
          </cell>
          <cell r="AM1255">
            <v>0</v>
          </cell>
          <cell r="AN1255">
            <v>0</v>
          </cell>
          <cell r="AO1255">
            <v>0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  <cell r="AT1255">
            <v>0</v>
          </cell>
          <cell r="AU1255">
            <v>0</v>
          </cell>
          <cell r="AV1255">
            <v>0</v>
          </cell>
          <cell r="AW1255">
            <v>0</v>
          </cell>
          <cell r="AX1255">
            <v>0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</row>
        <row r="1256">
          <cell r="C1256">
            <v>37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0</v>
          </cell>
          <cell r="AE1256">
            <v>0</v>
          </cell>
          <cell r="AF1256">
            <v>0</v>
          </cell>
          <cell r="AG1256">
            <v>0</v>
          </cell>
          <cell r="AH1256">
            <v>0</v>
          </cell>
          <cell r="AI1256">
            <v>0</v>
          </cell>
          <cell r="AJ1256">
            <v>0</v>
          </cell>
          <cell r="AK1256">
            <v>0</v>
          </cell>
          <cell r="AL1256">
            <v>0</v>
          </cell>
          <cell r="AM1256">
            <v>0</v>
          </cell>
          <cell r="AN1256">
            <v>0</v>
          </cell>
          <cell r="AO1256">
            <v>0</v>
          </cell>
          <cell r="AP1256">
            <v>0</v>
          </cell>
          <cell r="AQ1256">
            <v>0</v>
          </cell>
          <cell r="AR1256">
            <v>0</v>
          </cell>
          <cell r="AS1256">
            <v>0</v>
          </cell>
          <cell r="AT1256">
            <v>0</v>
          </cell>
          <cell r="AU1256">
            <v>0</v>
          </cell>
          <cell r="AV1256">
            <v>0</v>
          </cell>
          <cell r="AW1256">
            <v>0</v>
          </cell>
          <cell r="AX1256">
            <v>0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</row>
        <row r="1257">
          <cell r="C1257">
            <v>38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0</v>
          </cell>
          <cell r="AE1257">
            <v>0</v>
          </cell>
          <cell r="AF1257">
            <v>0</v>
          </cell>
          <cell r="AG1257">
            <v>0</v>
          </cell>
          <cell r="AH1257">
            <v>0</v>
          </cell>
          <cell r="AI1257">
            <v>0</v>
          </cell>
          <cell r="AJ1257">
            <v>0</v>
          </cell>
          <cell r="AK1257">
            <v>0</v>
          </cell>
          <cell r="AL1257">
            <v>0</v>
          </cell>
          <cell r="AM1257">
            <v>0</v>
          </cell>
          <cell r="AN1257">
            <v>0</v>
          </cell>
          <cell r="AO1257">
            <v>0</v>
          </cell>
          <cell r="AP1257">
            <v>0</v>
          </cell>
          <cell r="AQ1257">
            <v>0</v>
          </cell>
          <cell r="AR1257">
            <v>0</v>
          </cell>
          <cell r="AS1257">
            <v>0</v>
          </cell>
          <cell r="AT1257">
            <v>0</v>
          </cell>
          <cell r="AU1257">
            <v>0</v>
          </cell>
          <cell r="AV1257">
            <v>0</v>
          </cell>
          <cell r="AW1257">
            <v>0</v>
          </cell>
          <cell r="AX1257">
            <v>0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</row>
        <row r="1258">
          <cell r="C1258">
            <v>39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0</v>
          </cell>
          <cell r="AE1258">
            <v>0</v>
          </cell>
          <cell r="AF1258">
            <v>0</v>
          </cell>
          <cell r="AG1258">
            <v>0</v>
          </cell>
          <cell r="AH1258">
            <v>0</v>
          </cell>
          <cell r="AI1258">
            <v>0</v>
          </cell>
          <cell r="AJ1258">
            <v>0</v>
          </cell>
          <cell r="AK1258">
            <v>0</v>
          </cell>
          <cell r="AL1258">
            <v>0</v>
          </cell>
          <cell r="AM1258">
            <v>0</v>
          </cell>
          <cell r="AN1258">
            <v>0</v>
          </cell>
          <cell r="AO1258">
            <v>0</v>
          </cell>
          <cell r="AP1258">
            <v>0</v>
          </cell>
          <cell r="AQ1258">
            <v>0</v>
          </cell>
          <cell r="AR1258">
            <v>0</v>
          </cell>
          <cell r="AS1258">
            <v>0</v>
          </cell>
          <cell r="AT1258">
            <v>0</v>
          </cell>
          <cell r="AU1258">
            <v>0</v>
          </cell>
          <cell r="AV1258">
            <v>0</v>
          </cell>
          <cell r="AW1258">
            <v>0</v>
          </cell>
          <cell r="AX1258">
            <v>0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</row>
        <row r="1259">
          <cell r="C1259">
            <v>40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0</v>
          </cell>
          <cell r="AE1259">
            <v>0</v>
          </cell>
          <cell r="AF1259">
            <v>0</v>
          </cell>
          <cell r="AG1259">
            <v>0</v>
          </cell>
          <cell r="AH1259">
            <v>0</v>
          </cell>
          <cell r="AI1259">
            <v>0</v>
          </cell>
          <cell r="AJ1259">
            <v>0</v>
          </cell>
          <cell r="AK1259">
            <v>0</v>
          </cell>
          <cell r="AL1259">
            <v>0</v>
          </cell>
          <cell r="AM1259">
            <v>0</v>
          </cell>
          <cell r="AN1259">
            <v>0</v>
          </cell>
          <cell r="AO1259">
            <v>0</v>
          </cell>
          <cell r="AP1259">
            <v>0</v>
          </cell>
          <cell r="AQ1259">
            <v>0</v>
          </cell>
          <cell r="AR1259">
            <v>0</v>
          </cell>
          <cell r="AS1259">
            <v>0</v>
          </cell>
          <cell r="AT1259">
            <v>0</v>
          </cell>
          <cell r="AU1259">
            <v>0</v>
          </cell>
          <cell r="AV1259">
            <v>0</v>
          </cell>
          <cell r="AW1259">
            <v>0</v>
          </cell>
          <cell r="AX1259">
            <v>0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</row>
        <row r="1260">
          <cell r="C1260">
            <v>41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0</v>
          </cell>
          <cell r="AE1260">
            <v>0</v>
          </cell>
          <cell r="AF1260">
            <v>0</v>
          </cell>
          <cell r="AG1260">
            <v>0</v>
          </cell>
          <cell r="AH1260">
            <v>0</v>
          </cell>
          <cell r="AI1260">
            <v>0</v>
          </cell>
          <cell r="AJ1260">
            <v>0</v>
          </cell>
          <cell r="AK1260">
            <v>0</v>
          </cell>
          <cell r="AL1260">
            <v>0</v>
          </cell>
          <cell r="AM1260">
            <v>0</v>
          </cell>
          <cell r="AN1260">
            <v>0</v>
          </cell>
          <cell r="AO1260">
            <v>0</v>
          </cell>
          <cell r="AP1260">
            <v>0</v>
          </cell>
          <cell r="AQ1260">
            <v>0</v>
          </cell>
          <cell r="AR1260">
            <v>0</v>
          </cell>
          <cell r="AS1260">
            <v>0</v>
          </cell>
          <cell r="AT1260">
            <v>0</v>
          </cell>
          <cell r="AU1260">
            <v>0</v>
          </cell>
          <cell r="AV1260">
            <v>0</v>
          </cell>
          <cell r="AW1260">
            <v>0</v>
          </cell>
          <cell r="AX1260">
            <v>0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</row>
        <row r="1261">
          <cell r="C1261">
            <v>42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  <cell r="AG1261">
            <v>0</v>
          </cell>
          <cell r="AH1261">
            <v>0</v>
          </cell>
          <cell r="AI1261">
            <v>0</v>
          </cell>
          <cell r="AJ1261">
            <v>0</v>
          </cell>
          <cell r="AK1261">
            <v>0</v>
          </cell>
          <cell r="AL1261">
            <v>0</v>
          </cell>
          <cell r="AM1261">
            <v>0</v>
          </cell>
          <cell r="AN1261">
            <v>0</v>
          </cell>
          <cell r="AO1261">
            <v>0</v>
          </cell>
          <cell r="AP1261">
            <v>0</v>
          </cell>
          <cell r="AQ1261">
            <v>0</v>
          </cell>
          <cell r="AR1261">
            <v>0</v>
          </cell>
          <cell r="AS1261">
            <v>0</v>
          </cell>
          <cell r="AT1261">
            <v>0</v>
          </cell>
          <cell r="AU1261">
            <v>0</v>
          </cell>
          <cell r="AV1261">
            <v>0</v>
          </cell>
          <cell r="AW1261">
            <v>0</v>
          </cell>
          <cell r="AX1261">
            <v>0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</row>
        <row r="1262">
          <cell r="C1262">
            <v>43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0</v>
          </cell>
          <cell r="AE1262">
            <v>0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P1262">
            <v>0</v>
          </cell>
          <cell r="AQ1262">
            <v>0</v>
          </cell>
          <cell r="AR1262">
            <v>0</v>
          </cell>
          <cell r="AS1262">
            <v>0</v>
          </cell>
          <cell r="AT1262">
            <v>0</v>
          </cell>
          <cell r="AU1262">
            <v>0</v>
          </cell>
          <cell r="AV1262">
            <v>0</v>
          </cell>
          <cell r="AW1262">
            <v>0</v>
          </cell>
          <cell r="AX1262">
            <v>0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</row>
        <row r="1263">
          <cell r="C1263">
            <v>44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0</v>
          </cell>
          <cell r="AE1263">
            <v>0</v>
          </cell>
          <cell r="AF1263">
            <v>0</v>
          </cell>
          <cell r="AG1263">
            <v>0</v>
          </cell>
          <cell r="AH1263">
            <v>0</v>
          </cell>
          <cell r="AI1263">
            <v>0</v>
          </cell>
          <cell r="AJ1263">
            <v>0</v>
          </cell>
          <cell r="AK1263">
            <v>0</v>
          </cell>
          <cell r="AL1263">
            <v>0</v>
          </cell>
          <cell r="AM1263">
            <v>0</v>
          </cell>
          <cell r="AN1263">
            <v>0</v>
          </cell>
          <cell r="AO1263">
            <v>0</v>
          </cell>
          <cell r="AP1263">
            <v>0</v>
          </cell>
          <cell r="AQ1263">
            <v>0</v>
          </cell>
          <cell r="AR1263">
            <v>0</v>
          </cell>
          <cell r="AS1263">
            <v>0</v>
          </cell>
          <cell r="AT1263">
            <v>0</v>
          </cell>
          <cell r="AU1263">
            <v>0</v>
          </cell>
          <cell r="AV1263">
            <v>0</v>
          </cell>
          <cell r="AW1263">
            <v>0</v>
          </cell>
          <cell r="AX1263">
            <v>0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</row>
        <row r="1264">
          <cell r="C1264">
            <v>45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P1264">
            <v>0</v>
          </cell>
          <cell r="AQ1264">
            <v>0</v>
          </cell>
          <cell r="AR1264">
            <v>0</v>
          </cell>
          <cell r="AS1264">
            <v>0</v>
          </cell>
          <cell r="AT1264">
            <v>0</v>
          </cell>
          <cell r="AU1264">
            <v>0</v>
          </cell>
          <cell r="AV1264">
            <v>0</v>
          </cell>
          <cell r="AW1264">
            <v>0</v>
          </cell>
          <cell r="AX1264">
            <v>0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</row>
        <row r="1265">
          <cell r="C1265">
            <v>46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  <cell r="AE1265">
            <v>0</v>
          </cell>
          <cell r="AF1265">
            <v>0</v>
          </cell>
          <cell r="AG1265">
            <v>0</v>
          </cell>
          <cell r="AH1265">
            <v>0</v>
          </cell>
          <cell r="AI1265">
            <v>0</v>
          </cell>
          <cell r="AJ1265">
            <v>0</v>
          </cell>
          <cell r="AK1265">
            <v>0</v>
          </cell>
          <cell r="AL1265">
            <v>0</v>
          </cell>
          <cell r="AM1265">
            <v>0</v>
          </cell>
          <cell r="AN1265">
            <v>0</v>
          </cell>
          <cell r="AO1265">
            <v>0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T1265">
            <v>0</v>
          </cell>
          <cell r="AU1265">
            <v>0</v>
          </cell>
          <cell r="AV1265">
            <v>0</v>
          </cell>
          <cell r="AW1265">
            <v>0</v>
          </cell>
          <cell r="AX1265">
            <v>0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</row>
        <row r="1296">
          <cell r="C1296" t="str">
            <v>No Solution</v>
          </cell>
        </row>
        <row r="1312">
          <cell r="C1312">
            <v>0</v>
          </cell>
        </row>
        <row r="1316">
          <cell r="C1316">
            <v>0</v>
          </cell>
        </row>
        <row r="1322">
          <cell r="C1322">
            <v>0.01</v>
          </cell>
        </row>
        <row r="1605">
          <cell r="B1605">
            <v>0</v>
          </cell>
        </row>
        <row r="1753">
          <cell r="C1753">
            <v>0</v>
          </cell>
        </row>
        <row r="1754">
          <cell r="C1754">
            <v>0</v>
          </cell>
        </row>
        <row r="1755">
          <cell r="C1755">
            <v>0</v>
          </cell>
        </row>
        <row r="1756">
          <cell r="C1756">
            <v>0</v>
          </cell>
        </row>
        <row r="1757">
          <cell r="C1757">
            <v>0</v>
          </cell>
        </row>
        <row r="1758">
          <cell r="C1758">
            <v>0</v>
          </cell>
        </row>
        <row r="1759">
          <cell r="C1759">
            <v>0</v>
          </cell>
        </row>
        <row r="1760">
          <cell r="C1760">
            <v>0</v>
          </cell>
        </row>
        <row r="1761">
          <cell r="C1761">
            <v>0</v>
          </cell>
        </row>
        <row r="1762">
          <cell r="C1762">
            <v>0</v>
          </cell>
        </row>
        <row r="1763">
          <cell r="C1763">
            <v>0</v>
          </cell>
        </row>
        <row r="1774">
          <cell r="B1774">
            <v>2007</v>
          </cell>
          <cell r="D1774">
            <v>1</v>
          </cell>
          <cell r="E1774">
            <v>0</v>
          </cell>
        </row>
        <row r="1775">
          <cell r="B1775">
            <v>2008</v>
          </cell>
          <cell r="C1775">
            <v>0.03</v>
          </cell>
          <cell r="D1775">
            <v>1</v>
          </cell>
          <cell r="E1775">
            <v>0</v>
          </cell>
        </row>
        <row r="1776">
          <cell r="B1776">
            <v>2009</v>
          </cell>
          <cell r="C1776">
            <v>3.0000000000000001E-3</v>
          </cell>
          <cell r="D1776">
            <v>1</v>
          </cell>
          <cell r="E1776">
            <v>0</v>
          </cell>
        </row>
        <row r="1777">
          <cell r="B1777">
            <v>2010</v>
          </cell>
          <cell r="C1777">
            <v>1.2999999999999999E-2</v>
          </cell>
          <cell r="D1777">
            <v>1</v>
          </cell>
          <cell r="E1777">
            <v>0</v>
          </cell>
        </row>
        <row r="1778">
          <cell r="B1778">
            <v>2011</v>
          </cell>
          <cell r="C1778">
            <v>2.3E-2</v>
          </cell>
          <cell r="D1778">
            <v>1</v>
          </cell>
          <cell r="E1778">
            <v>0</v>
          </cell>
        </row>
        <row r="1779">
          <cell r="B1779">
            <v>2012</v>
          </cell>
          <cell r="C1779">
            <v>1.4999999999999999E-2</v>
          </cell>
          <cell r="D1779">
            <v>1.0149999999999999</v>
          </cell>
          <cell r="E1779">
            <v>1.4999999999999902E-2</v>
          </cell>
          <cell r="J1779">
            <v>1.8454021527604558E-2</v>
          </cell>
        </row>
        <row r="1780">
          <cell r="B1780">
            <v>2013</v>
          </cell>
          <cell r="C1780">
            <v>1.7999999999999999E-2</v>
          </cell>
          <cell r="D1780">
            <v>1.0332699999999999</v>
          </cell>
          <cell r="E1780">
            <v>1.6498893260587844E-2</v>
          </cell>
        </row>
        <row r="1781">
          <cell r="B1781">
            <v>2014</v>
          </cell>
          <cell r="C1781">
            <v>1.9E-2</v>
          </cell>
          <cell r="D1781">
            <v>1.0529021299999999</v>
          </cell>
          <cell r="E1781">
            <v>1.7331912662360782E-2</v>
          </cell>
        </row>
        <row r="1782">
          <cell r="B1782">
            <v>2015</v>
          </cell>
          <cell r="C1782">
            <v>0.02</v>
          </cell>
          <cell r="D1782">
            <v>1.0739601725999999</v>
          </cell>
          <cell r="E1782">
            <v>1.799827949124011E-2</v>
          </cell>
        </row>
        <row r="1783">
          <cell r="B1783">
            <v>2016</v>
          </cell>
          <cell r="C1783">
            <v>1.9E-2</v>
          </cell>
          <cell r="D1783">
            <v>1.0943654158793998</v>
          </cell>
          <cell r="E1783">
            <v>1.8198544783275539E-2</v>
          </cell>
        </row>
        <row r="1784">
          <cell r="B1784">
            <v>2017</v>
          </cell>
          <cell r="C1784">
            <v>1.9E-2</v>
          </cell>
          <cell r="D1784">
            <v>1.1151583587811082</v>
          </cell>
          <cell r="E1784">
            <v>1.8332076864769231E-2</v>
          </cell>
        </row>
        <row r="1785">
          <cell r="B1785">
            <v>2018</v>
          </cell>
          <cell r="C1785">
            <v>1.9E-2</v>
          </cell>
          <cell r="D1785">
            <v>1.1363463675979493</v>
          </cell>
          <cell r="E1785">
            <v>1.8427467644552387E-2</v>
          </cell>
        </row>
        <row r="1786">
          <cell r="B1786">
            <v>2019</v>
          </cell>
          <cell r="C1786">
            <v>1.7999999999999999E-2</v>
          </cell>
          <cell r="D1786">
            <v>1.1568006022147124</v>
          </cell>
          <cell r="E1786">
            <v>1.8374024374252063E-2</v>
          </cell>
        </row>
        <row r="1787">
          <cell r="B1787">
            <v>2020</v>
          </cell>
          <cell r="C1787">
            <v>1.7000000000000001E-2</v>
          </cell>
          <cell r="D1787">
            <v>1.1764662124523624</v>
          </cell>
          <cell r="E1787">
            <v>1.8221263371869023E-2</v>
          </cell>
        </row>
        <row r="1788">
          <cell r="B1788">
            <v>2021</v>
          </cell>
          <cell r="C1788">
            <v>1.7999999999999999E-2</v>
          </cell>
          <cell r="D1788">
            <v>1.1976426042765049</v>
          </cell>
          <cell r="E1788">
            <v>1.8199134870722444E-2</v>
          </cell>
        </row>
        <row r="1789">
          <cell r="B1789">
            <v>2022</v>
          </cell>
          <cell r="C1789">
            <v>1.7999999999999999E-2</v>
          </cell>
          <cell r="D1789">
            <v>1.2192001711534821</v>
          </cell>
          <cell r="E1789">
            <v>1.8181030091121153E-2</v>
          </cell>
        </row>
        <row r="1790">
          <cell r="B1790">
            <v>2023</v>
          </cell>
          <cell r="C1790">
            <v>1.7999999999999999E-2</v>
          </cell>
          <cell r="D1790">
            <v>1.2411457742342449</v>
          </cell>
          <cell r="E1790">
            <v>1.8165943020701292E-2</v>
          </cell>
        </row>
        <row r="1791">
          <cell r="B1791">
            <v>2024</v>
          </cell>
          <cell r="C1791">
            <v>1.7999999999999999E-2</v>
          </cell>
          <cell r="D1791">
            <v>1.2634863981704614</v>
          </cell>
          <cell r="E1791">
            <v>1.8153177212649751E-2</v>
          </cell>
        </row>
        <row r="1792">
          <cell r="B1792">
            <v>2025</v>
          </cell>
          <cell r="C1792">
            <v>1.7999999999999999E-2</v>
          </cell>
          <cell r="D1792">
            <v>1.2862291533375296</v>
          </cell>
          <cell r="E1792">
            <v>1.8142235218856051E-2</v>
          </cell>
        </row>
        <row r="1793">
          <cell r="B1793">
            <v>2026</v>
          </cell>
          <cell r="C1793">
            <v>1.7999999999999999E-2</v>
          </cell>
          <cell r="D1793">
            <v>1.3093812780976051</v>
          </cell>
          <cell r="E1793">
            <v>1.8132752252687512E-2</v>
          </cell>
        </row>
        <row r="1794">
          <cell r="B1794">
            <v>2027</v>
          </cell>
          <cell r="C1794">
            <v>1.9E-2</v>
          </cell>
          <cell r="D1794">
            <v>1.3342595223814595</v>
          </cell>
          <cell r="E1794">
            <v>1.8186933606501032E-2</v>
          </cell>
        </row>
        <row r="1795">
          <cell r="B1795">
            <v>2028</v>
          </cell>
          <cell r="C1795">
            <v>1.9E-2</v>
          </cell>
          <cell r="D1795">
            <v>1.359610453306707</v>
          </cell>
          <cell r="E1795">
            <v>1.8234743077856441E-2</v>
          </cell>
        </row>
        <row r="1796">
          <cell r="B1796">
            <v>2029</v>
          </cell>
          <cell r="C1796">
            <v>1.9E-2</v>
          </cell>
          <cell r="D1796">
            <v>1.3854430519195344</v>
          </cell>
          <cell r="E1796">
            <v>1.8277242270346772E-2</v>
          </cell>
        </row>
        <row r="1797">
          <cell r="B1797">
            <v>2030</v>
          </cell>
          <cell r="C1797">
            <v>1.9E-2</v>
          </cell>
          <cell r="D1797">
            <v>1.4117664699060055</v>
          </cell>
          <cell r="E1797">
            <v>1.8315269367209286E-2</v>
          </cell>
        </row>
        <row r="1798">
          <cell r="B1798">
            <v>2031</v>
          </cell>
          <cell r="C1798">
            <v>0.02</v>
          </cell>
          <cell r="D1798">
            <v>1.4400017993041256</v>
          </cell>
          <cell r="E1798">
            <v>1.8399439772340598E-2</v>
          </cell>
        </row>
        <row r="1799">
          <cell r="B1799">
            <v>2032</v>
          </cell>
          <cell r="C1799">
            <v>1.9E-2</v>
          </cell>
          <cell r="D1799">
            <v>1.467361833490904</v>
          </cell>
          <cell r="E1799">
            <v>1.8428029850744876E-2</v>
          </cell>
        </row>
        <row r="1800">
          <cell r="B1800">
            <v>2033</v>
          </cell>
          <cell r="C1800">
            <v>1.9E-2</v>
          </cell>
          <cell r="D1800">
            <v>1.4952417083272311</v>
          </cell>
          <cell r="E1800">
            <v>1.8454021527604558E-2</v>
          </cell>
        </row>
        <row r="1801">
          <cell r="B1801">
            <v>2034</v>
          </cell>
          <cell r="C1801">
            <v>0.02</v>
          </cell>
          <cell r="D1801">
            <v>1.5251465424937758</v>
          </cell>
          <cell r="E1801">
            <v>1.852118923313073E-2</v>
          </cell>
        </row>
        <row r="1802">
          <cell r="B1802">
            <v>2035</v>
          </cell>
          <cell r="C1802">
            <v>1.9E-2</v>
          </cell>
          <cell r="D1802">
            <v>1.5541243268011573</v>
          </cell>
          <cell r="E1802">
            <v>1.8541135189128477E-2</v>
          </cell>
        </row>
        <row r="1803">
          <cell r="B1803">
            <v>2036</v>
          </cell>
          <cell r="C1803">
            <v>1.9E-2</v>
          </cell>
          <cell r="D1803">
            <v>1.5836526890103793</v>
          </cell>
          <cell r="E1803">
            <v>1.8559485813629983E-2</v>
          </cell>
        </row>
        <row r="1804">
          <cell r="B1804">
            <v>2037</v>
          </cell>
          <cell r="C1804">
            <v>1.9E-2</v>
          </cell>
          <cell r="D1804">
            <v>1.6137420901015762</v>
          </cell>
          <cell r="E1804">
            <v>1.8576425145077069E-2</v>
          </cell>
        </row>
        <row r="1805">
          <cell r="B1805">
            <v>2038</v>
          </cell>
          <cell r="C1805">
            <v>1.9E-2</v>
          </cell>
          <cell r="D1805">
            <v>1.6444031898135061</v>
          </cell>
          <cell r="E1805">
            <v>1.8592109962415559E-2</v>
          </cell>
        </row>
        <row r="1806">
          <cell r="B1806">
            <v>2039</v>
          </cell>
          <cell r="C1806">
            <v>1.9E-2</v>
          </cell>
          <cell r="D1806">
            <v>1.6756468504199626</v>
          </cell>
          <cell r="E1806">
            <v>1.8606674651923338E-2</v>
          </cell>
        </row>
        <row r="1807">
          <cell r="B1807">
            <v>2040</v>
          </cell>
          <cell r="C1807">
            <v>1.9E-2</v>
          </cell>
          <cell r="D1807">
            <v>1.7074841405779417</v>
          </cell>
          <cell r="E1807">
            <v>1.8620235067295487E-2</v>
          </cell>
        </row>
        <row r="1808">
          <cell r="B1808">
            <v>2041</v>
          </cell>
          <cell r="C1808">
            <v>0.02</v>
          </cell>
          <cell r="D1808">
            <v>1.7416338233895006</v>
          </cell>
          <cell r="E1808">
            <v>1.8666197147553243E-2</v>
          </cell>
        </row>
        <row r="1809">
          <cell r="B1809">
            <v>2042</v>
          </cell>
          <cell r="C1809">
            <v>0.02</v>
          </cell>
          <cell r="D1809">
            <v>1.7764664998572905</v>
          </cell>
          <cell r="E1809">
            <v>1.8709195809821555E-2</v>
          </cell>
        </row>
        <row r="1810">
          <cell r="B1810">
            <v>2043</v>
          </cell>
          <cell r="C1810">
            <v>0.02</v>
          </cell>
          <cell r="D1810">
            <v>1.8119958298544363</v>
          </cell>
          <cell r="E1810">
            <v>1.8749508704090534E-2</v>
          </cell>
        </row>
        <row r="1811">
          <cell r="B1811">
            <v>2044</v>
          </cell>
          <cell r="C1811">
            <v>0.02</v>
          </cell>
          <cell r="D1811">
            <v>1.8482357464515251</v>
          </cell>
          <cell r="E1811">
            <v>1.8787379845832231E-2</v>
          </cell>
        </row>
        <row r="1812">
          <cell r="B1812">
            <v>2045</v>
          </cell>
          <cell r="C1812">
            <v>0.02</v>
          </cell>
          <cell r="D1812">
            <v>1.8852004613805557</v>
          </cell>
          <cell r="E1812">
            <v>1.8823024559395662E-2</v>
          </cell>
        </row>
        <row r="1813">
          <cell r="B1813">
            <v>2046</v>
          </cell>
          <cell r="C1813">
            <v>0.02</v>
          </cell>
          <cell r="D1813">
            <v>1.9229044706081668</v>
          </cell>
          <cell r="E1813">
            <v>1.8856633574439563E-2</v>
          </cell>
        </row>
        <row r="1814">
          <cell r="B1814">
            <v>2047</v>
          </cell>
          <cell r="C1814">
            <v>0.02</v>
          </cell>
          <cell r="D1814">
            <v>1.9613625600203302</v>
          </cell>
          <cell r="E1814">
            <v>1.8888376439996524E-2</v>
          </cell>
        </row>
        <row r="1815">
          <cell r="B1815">
            <v>2048</v>
          </cell>
          <cell r="C1815">
            <v>0.02</v>
          </cell>
          <cell r="D1815">
            <v>2.000589811220737</v>
          </cell>
          <cell r="E1815">
            <v>1.8918404385202425E-2</v>
          </cell>
        </row>
        <row r="1816">
          <cell r="B1816">
            <v>2049</v>
          </cell>
          <cell r="C1816">
            <v>0.02</v>
          </cell>
          <cell r="D1816">
            <v>2.0406016074451516</v>
          </cell>
          <cell r="E1816">
            <v>1.8946852728561225E-2</v>
          </cell>
        </row>
        <row r="1817">
          <cell r="B1817">
            <v>2050</v>
          </cell>
          <cell r="C1817">
            <v>0.02</v>
          </cell>
          <cell r="D1817">
            <v>2.0814136395940546</v>
          </cell>
          <cell r="E1817">
            <v>1.897384291674431E-2</v>
          </cell>
        </row>
        <row r="1818">
          <cell r="B1818">
            <v>2051</v>
          </cell>
          <cell r="C1818">
            <v>0.02</v>
          </cell>
          <cell r="D1818">
            <v>2.1230419123859359</v>
          </cell>
          <cell r="E1818">
            <v>1.8999484257716803E-2</v>
          </cell>
        </row>
        <row r="1819">
          <cell r="B1819">
            <v>2052</v>
          </cell>
          <cell r="C1819">
            <v>0.02</v>
          </cell>
          <cell r="D1819">
            <v>2.1655027506336548</v>
          </cell>
          <cell r="E1819">
            <v>1.9023875400359769E-2</v>
          </cell>
        </row>
        <row r="1820">
          <cell r="B1820">
            <v>2053</v>
          </cell>
          <cell r="C1820">
            <v>0.02</v>
          </cell>
          <cell r="D1820">
            <v>2.2088128056463279</v>
          </cell>
          <cell r="E1820">
            <v>1.9047105602814085E-2</v>
          </cell>
        </row>
        <row r="1821">
          <cell r="B1821">
            <v>2054</v>
          </cell>
          <cell r="C1821">
            <v>0.02</v>
          </cell>
          <cell r="D1821">
            <v>2.2529890617592545</v>
          </cell>
          <cell r="E1821">
            <v>1.9069255823929598E-2</v>
          </cell>
        </row>
        <row r="1822">
          <cell r="B1822">
            <v>2055</v>
          </cell>
          <cell r="C1822">
            <v>0.02</v>
          </cell>
          <cell r="D1822">
            <v>2.2980488429944397</v>
          </cell>
          <cell r="E1822">
            <v>1.9090399665944613E-2</v>
          </cell>
        </row>
        <row r="1823">
          <cell r="B1823">
            <v>2056</v>
          </cell>
          <cell r="C1823">
            <v>0.02</v>
          </cell>
          <cell r="D1823">
            <v>2.3440098198543287</v>
          </cell>
          <cell r="E1823">
            <v>1.9110604191530989E-2</v>
          </cell>
        </row>
        <row r="1824">
          <cell r="B1824">
            <v>2057</v>
          </cell>
          <cell r="C1824">
            <v>0.02</v>
          </cell>
          <cell r="D1824">
            <v>2.3908900162514151</v>
          </cell>
          <cell r="E1824">
            <v>1.9129930634312897E-2</v>
          </cell>
        </row>
        <row r="1825">
          <cell r="B1825">
            <v>2058</v>
          </cell>
          <cell r="C1825">
            <v>0.02</v>
          </cell>
          <cell r="D1825">
            <v>2.4387078165764433</v>
          </cell>
          <cell r="E1825">
            <v>1.9148435018719434E-2</v>
          </cell>
        </row>
        <row r="1826">
          <cell r="B1826">
            <v>2059</v>
          </cell>
          <cell r="C1826">
            <v>0.02</v>
          </cell>
          <cell r="D1826">
            <v>2.4874819729079722</v>
          </cell>
          <cell r="E1826">
            <v>1.9166168702386077E-2</v>
          </cell>
        </row>
        <row r="1827">
          <cell r="B1827">
            <v>2060</v>
          </cell>
          <cell r="C1827">
            <v>0.02</v>
          </cell>
          <cell r="D1827">
            <v>2.5372316123661318</v>
          </cell>
          <cell r="E1827">
            <v>1.9183178852169247E-2</v>
          </cell>
        </row>
        <row r="1828">
          <cell r="B1828">
            <v>2061</v>
          </cell>
          <cell r="C1828">
            <v>0.02</v>
          </cell>
          <cell r="D1828">
            <v>2.5879762446134547</v>
          </cell>
          <cell r="E1828">
            <v>1.9199508863057657E-2</v>
          </cell>
        </row>
        <row r="1829">
          <cell r="B1829">
            <v>2062</v>
          </cell>
          <cell r="C1829">
            <v>0.02</v>
          </cell>
          <cell r="D1829">
            <v>2.639735769505724</v>
          </cell>
          <cell r="E1829">
            <v>1.921519872782218E-2</v>
          </cell>
        </row>
        <row r="1830">
          <cell r="B1830">
            <v>2063</v>
          </cell>
          <cell r="C1830">
            <v>0.02</v>
          </cell>
          <cell r="D1830">
            <v>2.6925304848958387</v>
          </cell>
          <cell r="E1830">
            <v>1.9230285364028266E-2</v>
          </cell>
        </row>
        <row r="1831">
          <cell r="B1831">
            <v>2064</v>
          </cell>
          <cell r="C1831">
            <v>0.02</v>
          </cell>
          <cell r="D1831">
            <v>2.7463810945937555</v>
          </cell>
          <cell r="E1831">
            <v>1.9244802904041514E-2</v>
          </cell>
        </row>
        <row r="1832">
          <cell r="B1832">
            <v>2065</v>
          </cell>
          <cell r="C1832">
            <v>0.02</v>
          </cell>
          <cell r="D1832">
            <v>2.8013087164856305</v>
          </cell>
          <cell r="E1832">
            <v>1.9258782952823905E-2</v>
          </cell>
        </row>
        <row r="1833">
          <cell r="B1833">
            <v>2066</v>
          </cell>
          <cell r="C1833">
            <v>0.02</v>
          </cell>
          <cell r="D1833">
            <v>2.8573348908153431</v>
          </cell>
          <cell r="E1833">
            <v>1.9272254817615186E-2</v>
          </cell>
        </row>
        <row r="1834">
          <cell r="B1834">
            <v>2067</v>
          </cell>
          <cell r="C1834">
            <v>0.02</v>
          </cell>
          <cell r="D1834">
            <v>2.91448158863165</v>
          </cell>
          <cell r="E1834">
            <v>1.9285245713014598E-2</v>
          </cell>
        </row>
        <row r="1850">
          <cell r="B1850">
            <v>111</v>
          </cell>
          <cell r="C1850" t="str">
            <v>No IRR</v>
          </cell>
        </row>
        <row r="1851">
          <cell r="B1851">
            <v>112</v>
          </cell>
          <cell r="C1851" t="str">
            <v>No IRR</v>
          </cell>
        </row>
        <row r="1852">
          <cell r="B1852">
            <v>113</v>
          </cell>
          <cell r="C1852" t="str">
            <v>&gt;100%</v>
          </cell>
        </row>
        <row r="1853">
          <cell r="B1853">
            <v>121</v>
          </cell>
          <cell r="C1853" t="str">
            <v>No IRR</v>
          </cell>
        </row>
        <row r="1854">
          <cell r="B1854">
            <v>122</v>
          </cell>
          <cell r="C1854" t="str">
            <v>No IRR</v>
          </cell>
        </row>
        <row r="1855">
          <cell r="B1855">
            <v>123</v>
          </cell>
          <cell r="C1855" t="str">
            <v>No IRR</v>
          </cell>
        </row>
        <row r="1856">
          <cell r="B1856">
            <v>131</v>
          </cell>
          <cell r="C1856" t="str">
            <v>No IRR</v>
          </cell>
        </row>
        <row r="1857">
          <cell r="B1857">
            <v>132</v>
          </cell>
          <cell r="C1857" t="str">
            <v>No IRR</v>
          </cell>
        </row>
        <row r="1858">
          <cell r="B1858">
            <v>133</v>
          </cell>
          <cell r="C1858" t="str">
            <v>No IRR</v>
          </cell>
        </row>
        <row r="1859">
          <cell r="B1859">
            <v>211</v>
          </cell>
          <cell r="C1859" t="e">
            <v>#NUM!</v>
          </cell>
        </row>
        <row r="1860">
          <cell r="B1860">
            <v>212</v>
          </cell>
          <cell r="C1860" t="str">
            <v>No IRR</v>
          </cell>
        </row>
        <row r="1861">
          <cell r="B1861">
            <v>213</v>
          </cell>
          <cell r="C1861" t="e">
            <v>#NUM!</v>
          </cell>
        </row>
        <row r="1862">
          <cell r="B1862">
            <v>221</v>
          </cell>
          <cell r="C1862" t="e">
            <v>#NUM!</v>
          </cell>
        </row>
        <row r="1863">
          <cell r="B1863">
            <v>222</v>
          </cell>
          <cell r="C1863" t="str">
            <v>No IRR</v>
          </cell>
        </row>
        <row r="1864">
          <cell r="B1864">
            <v>223</v>
          </cell>
          <cell r="C1864" t="e">
            <v>#NUM!</v>
          </cell>
        </row>
        <row r="1865">
          <cell r="B1865">
            <v>231</v>
          </cell>
          <cell r="C1865" t="e">
            <v>#NUM!</v>
          </cell>
        </row>
        <row r="1866">
          <cell r="B1866">
            <v>232</v>
          </cell>
          <cell r="C1866" t="str">
            <v>No IRR</v>
          </cell>
        </row>
        <row r="1867">
          <cell r="B1867">
            <v>233</v>
          </cell>
          <cell r="C1867" t="e">
            <v>#NUM!</v>
          </cell>
        </row>
      </sheetData>
      <sheetData sheetId="5">
        <row r="34">
          <cell r="B34">
            <v>2032</v>
          </cell>
          <cell r="C34">
            <v>0</v>
          </cell>
          <cell r="D34">
            <v>0</v>
          </cell>
          <cell r="E34">
            <v>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2033</v>
          </cell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114">
          <cell r="M114">
            <v>2032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M115">
            <v>2033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>
            <v>0</v>
          </cell>
          <cell r="T116" t="str">
            <v/>
          </cell>
        </row>
        <row r="117"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>
            <v>0</v>
          </cell>
          <cell r="T117" t="str">
            <v/>
          </cell>
        </row>
        <row r="118"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>
            <v>0</v>
          </cell>
          <cell r="T118" t="str">
            <v/>
          </cell>
        </row>
        <row r="119"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>
            <v>0</v>
          </cell>
          <cell r="T119" t="str">
            <v/>
          </cell>
        </row>
        <row r="120"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>
            <v>0</v>
          </cell>
          <cell r="T120" t="str">
            <v/>
          </cell>
        </row>
        <row r="121"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>
            <v>0</v>
          </cell>
          <cell r="T121" t="str">
            <v/>
          </cell>
        </row>
        <row r="122"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>
            <v>0</v>
          </cell>
          <cell r="T122" t="str">
            <v/>
          </cell>
        </row>
        <row r="123"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>
            <v>0</v>
          </cell>
          <cell r="T123" t="str">
            <v/>
          </cell>
        </row>
        <row r="124"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>
            <v>0</v>
          </cell>
          <cell r="T124" t="str">
            <v/>
          </cell>
        </row>
        <row r="125"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>
            <v>0</v>
          </cell>
          <cell r="T125" t="str">
            <v/>
          </cell>
        </row>
        <row r="126"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>
            <v>0</v>
          </cell>
          <cell r="T126" t="str">
            <v/>
          </cell>
        </row>
        <row r="127"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>
            <v>0</v>
          </cell>
          <cell r="T127" t="str">
            <v/>
          </cell>
        </row>
        <row r="128"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>
            <v>0</v>
          </cell>
          <cell r="T128" t="str">
            <v/>
          </cell>
        </row>
        <row r="129"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>
            <v>0</v>
          </cell>
          <cell r="T129" t="str">
            <v/>
          </cell>
        </row>
        <row r="130"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>
            <v>0</v>
          </cell>
          <cell r="T130" t="str">
            <v/>
          </cell>
        </row>
        <row r="131"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>
            <v>0</v>
          </cell>
          <cell r="T131" t="str">
            <v/>
          </cell>
        </row>
        <row r="132"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>
            <v>0</v>
          </cell>
          <cell r="T132" t="str">
            <v/>
          </cell>
        </row>
        <row r="133"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>
            <v>0</v>
          </cell>
          <cell r="T133" t="str">
            <v/>
          </cell>
        </row>
        <row r="134"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>
            <v>0</v>
          </cell>
          <cell r="T134" t="str">
            <v/>
          </cell>
        </row>
        <row r="135"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>
            <v>0</v>
          </cell>
          <cell r="T135" t="str">
            <v/>
          </cell>
        </row>
        <row r="136"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>
            <v>0</v>
          </cell>
          <cell r="T136" t="str">
            <v/>
          </cell>
        </row>
        <row r="137"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>
            <v>0</v>
          </cell>
          <cell r="T137" t="str">
            <v/>
          </cell>
        </row>
        <row r="138"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>
            <v>0</v>
          </cell>
          <cell r="T138" t="str">
            <v/>
          </cell>
        </row>
        <row r="166">
          <cell r="M166">
            <v>2032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M167">
            <v>2033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>
            <v>0</v>
          </cell>
          <cell r="S168" t="str">
            <v/>
          </cell>
          <cell r="T168" t="str">
            <v/>
          </cell>
        </row>
        <row r="169"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>
            <v>0</v>
          </cell>
          <cell r="S169" t="str">
            <v/>
          </cell>
          <cell r="T169" t="str">
            <v/>
          </cell>
        </row>
        <row r="170"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>
            <v>0</v>
          </cell>
          <cell r="S170" t="str">
            <v/>
          </cell>
          <cell r="T170" t="str">
            <v/>
          </cell>
        </row>
        <row r="171"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>
            <v>0</v>
          </cell>
          <cell r="S171" t="str">
            <v/>
          </cell>
          <cell r="T171" t="str">
            <v/>
          </cell>
        </row>
        <row r="172"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>
            <v>0</v>
          </cell>
          <cell r="S172" t="str">
            <v/>
          </cell>
          <cell r="T172" t="str">
            <v/>
          </cell>
        </row>
        <row r="173"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>
            <v>0</v>
          </cell>
          <cell r="S173" t="str">
            <v/>
          </cell>
          <cell r="T173" t="str">
            <v/>
          </cell>
        </row>
        <row r="174"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>
            <v>0</v>
          </cell>
          <cell r="S174" t="str">
            <v/>
          </cell>
          <cell r="T174" t="str">
            <v/>
          </cell>
        </row>
        <row r="175"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>
            <v>0</v>
          </cell>
          <cell r="S175" t="str">
            <v/>
          </cell>
          <cell r="T175" t="str">
            <v/>
          </cell>
        </row>
        <row r="176"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>
            <v>0</v>
          </cell>
          <cell r="S176" t="str">
            <v/>
          </cell>
          <cell r="T176" t="str">
            <v/>
          </cell>
        </row>
        <row r="177"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>
            <v>0</v>
          </cell>
          <cell r="S177" t="str">
            <v/>
          </cell>
          <cell r="T177" t="str">
            <v/>
          </cell>
        </row>
        <row r="178"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>
            <v>0</v>
          </cell>
          <cell r="S178" t="str">
            <v/>
          </cell>
          <cell r="T178" t="str">
            <v/>
          </cell>
        </row>
        <row r="179"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>
            <v>0</v>
          </cell>
          <cell r="S179" t="str">
            <v/>
          </cell>
          <cell r="T179" t="str">
            <v/>
          </cell>
        </row>
        <row r="180"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>
            <v>0</v>
          </cell>
          <cell r="S180" t="str">
            <v/>
          </cell>
          <cell r="T180" t="str">
            <v/>
          </cell>
        </row>
        <row r="181"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>
            <v>0</v>
          </cell>
          <cell r="S181" t="str">
            <v/>
          </cell>
          <cell r="T181" t="str">
            <v/>
          </cell>
        </row>
        <row r="182"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>
            <v>0</v>
          </cell>
          <cell r="S182" t="str">
            <v/>
          </cell>
          <cell r="T182" t="str">
            <v/>
          </cell>
        </row>
        <row r="183"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>
            <v>0</v>
          </cell>
          <cell r="S183" t="str">
            <v/>
          </cell>
          <cell r="T183" t="str">
            <v/>
          </cell>
        </row>
        <row r="184"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>
            <v>0</v>
          </cell>
          <cell r="S184" t="str">
            <v/>
          </cell>
          <cell r="T184" t="str">
            <v/>
          </cell>
        </row>
        <row r="185"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>
            <v>0</v>
          </cell>
          <cell r="S185" t="str">
            <v/>
          </cell>
          <cell r="T185" t="str">
            <v/>
          </cell>
        </row>
        <row r="186"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>
            <v>0</v>
          </cell>
          <cell r="S186" t="str">
            <v/>
          </cell>
          <cell r="T186" t="str">
            <v/>
          </cell>
        </row>
        <row r="187"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>
            <v>0</v>
          </cell>
          <cell r="S187" t="str">
            <v/>
          </cell>
          <cell r="T187" t="str">
            <v/>
          </cell>
        </row>
        <row r="188"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>
            <v>0</v>
          </cell>
          <cell r="S188" t="str">
            <v/>
          </cell>
          <cell r="T188" t="str">
            <v/>
          </cell>
        </row>
        <row r="189"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>
            <v>0</v>
          </cell>
          <cell r="S189" t="str">
            <v/>
          </cell>
          <cell r="T189" t="str">
            <v/>
          </cell>
        </row>
        <row r="190"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>
            <v>0</v>
          </cell>
          <cell r="S190" t="str">
            <v/>
          </cell>
          <cell r="T190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CA"/>
      <sheetName val="Uncertainties &amp; Inputs"/>
      <sheetName val="Risk"/>
      <sheetName val="Gen Data"/>
      <sheetName val="Mine Return"/>
      <sheetName val="Fuel"/>
      <sheetName val="Gen"/>
      <sheetName val="Net P Cost"/>
      <sheetName val="Summary"/>
      <sheetName val="CapEx"/>
      <sheetName val="OM"/>
      <sheetName val="GenFactors"/>
      <sheetName val="Mkt Prices"/>
      <sheetName val="Time Series"/>
      <sheetName val="Model"/>
      <sheetName val="ModelOutputs"/>
      <sheetName val="Max"/>
      <sheetName val="Chart1"/>
      <sheetName val="LvlRRqt"/>
      <sheetName val="Summaries"/>
      <sheetName val="Base Alloc Factor Input"/>
    </sheetNames>
    <sheetDataSet>
      <sheetData sheetId="0"/>
      <sheetData sheetId="1"/>
      <sheetData sheetId="2" refreshError="1">
        <row r="61">
          <cell r="G61" t="str">
            <v>Off</v>
          </cell>
        </row>
        <row r="109">
          <cell r="L109">
            <v>1</v>
          </cell>
        </row>
      </sheetData>
      <sheetData sheetId="3"/>
      <sheetData sheetId="4" refreshError="1">
        <row r="5">
          <cell r="B5" t="str">
            <v>Blundell</v>
          </cell>
          <cell r="C5">
            <v>2021</v>
          </cell>
        </row>
        <row r="6">
          <cell r="B6" t="str">
            <v>Carbon 1</v>
          </cell>
          <cell r="C6">
            <v>2021</v>
          </cell>
        </row>
        <row r="7">
          <cell r="B7" t="str">
            <v>Carbon 2</v>
          </cell>
          <cell r="C7">
            <v>2021</v>
          </cell>
        </row>
        <row r="8">
          <cell r="B8" t="str">
            <v>Carbon Plant</v>
          </cell>
          <cell r="C8">
            <v>2021</v>
          </cell>
        </row>
        <row r="9">
          <cell r="B9" t="str">
            <v>Cholla 4</v>
          </cell>
          <cell r="C9">
            <v>2026</v>
          </cell>
        </row>
        <row r="10">
          <cell r="B10" t="str">
            <v>Colstrip 3</v>
          </cell>
          <cell r="C10">
            <v>2030</v>
          </cell>
        </row>
        <row r="11">
          <cell r="B11" t="str">
            <v>Colstrip 4</v>
          </cell>
          <cell r="C11">
            <v>2030</v>
          </cell>
        </row>
        <row r="12">
          <cell r="B12" t="str">
            <v>Colstrip 3&amp;4</v>
          </cell>
          <cell r="C12">
            <v>2030</v>
          </cell>
        </row>
        <row r="13">
          <cell r="B13" t="str">
            <v>Craig 1</v>
          </cell>
          <cell r="C13">
            <v>2025</v>
          </cell>
        </row>
        <row r="14">
          <cell r="B14" t="str">
            <v>Craig 2</v>
          </cell>
          <cell r="C14">
            <v>2025</v>
          </cell>
        </row>
        <row r="15">
          <cell r="B15" t="str">
            <v>Craig 1&amp;2</v>
          </cell>
          <cell r="C15">
            <v>2025</v>
          </cell>
        </row>
        <row r="16">
          <cell r="B16" t="str">
            <v>Dave Johnston 1</v>
          </cell>
          <cell r="C16">
            <v>2021</v>
          </cell>
        </row>
        <row r="17">
          <cell r="B17" t="str">
            <v>Dave Johnston 2</v>
          </cell>
          <cell r="C17">
            <v>2021</v>
          </cell>
        </row>
        <row r="18">
          <cell r="B18" t="str">
            <v>Dave Johnston 3</v>
          </cell>
          <cell r="C18">
            <v>2021</v>
          </cell>
        </row>
        <row r="19">
          <cell r="B19" t="str">
            <v>Dave Johnston 4</v>
          </cell>
          <cell r="C19">
            <v>2021</v>
          </cell>
        </row>
        <row r="20">
          <cell r="B20" t="str">
            <v>DJ Plant</v>
          </cell>
          <cell r="C20">
            <v>2021</v>
          </cell>
        </row>
        <row r="21">
          <cell r="B21" t="str">
            <v>Gadsby 1</v>
          </cell>
          <cell r="C21">
            <v>2018</v>
          </cell>
        </row>
        <row r="22">
          <cell r="B22" t="str">
            <v>Gadsby 2</v>
          </cell>
          <cell r="C22">
            <v>2018</v>
          </cell>
        </row>
        <row r="23">
          <cell r="B23" t="str">
            <v>Gadsby 3</v>
          </cell>
          <cell r="C23">
            <v>2018</v>
          </cell>
        </row>
        <row r="24">
          <cell r="B24" t="str">
            <v>Gadsby 1,2&amp;3</v>
          </cell>
          <cell r="C24">
            <v>2018</v>
          </cell>
        </row>
        <row r="25">
          <cell r="B25" t="str">
            <v>Gadsby 4</v>
          </cell>
          <cell r="C25">
            <v>2027</v>
          </cell>
        </row>
        <row r="26">
          <cell r="B26" t="str">
            <v>Gadsby 5</v>
          </cell>
          <cell r="C26">
            <v>2027</v>
          </cell>
        </row>
        <row r="27">
          <cell r="B27" t="str">
            <v>Gadsby 6</v>
          </cell>
          <cell r="C27">
            <v>2027</v>
          </cell>
        </row>
        <row r="28">
          <cell r="B28" t="str">
            <v>Gadsby Peakers</v>
          </cell>
          <cell r="C28">
            <v>2027</v>
          </cell>
        </row>
        <row r="29">
          <cell r="B29" t="str">
            <v>Gadsby Entire Plant</v>
          </cell>
          <cell r="C29">
            <v>2022</v>
          </cell>
        </row>
        <row r="30">
          <cell r="B30" t="str">
            <v>Hayden 1</v>
          </cell>
          <cell r="C30">
            <v>2025</v>
          </cell>
        </row>
        <row r="31">
          <cell r="B31" t="str">
            <v>Hayden 2</v>
          </cell>
          <cell r="C31">
            <v>2025</v>
          </cell>
        </row>
        <row r="32">
          <cell r="B32" t="str">
            <v>Hayden 1&amp;2</v>
          </cell>
          <cell r="C32">
            <v>2025</v>
          </cell>
        </row>
        <row r="33">
          <cell r="B33" t="str">
            <v>Hermiston</v>
          </cell>
          <cell r="C33">
            <v>2032</v>
          </cell>
        </row>
        <row r="34">
          <cell r="B34" t="str">
            <v>Hunter 1</v>
          </cell>
          <cell r="C34">
            <v>2026</v>
          </cell>
        </row>
        <row r="35">
          <cell r="B35" t="str">
            <v>Hunter 2</v>
          </cell>
          <cell r="C35">
            <v>2026</v>
          </cell>
        </row>
        <row r="36">
          <cell r="B36" t="str">
            <v>Hunter 3</v>
          </cell>
          <cell r="C36">
            <v>2026</v>
          </cell>
        </row>
        <row r="37">
          <cell r="B37" t="str">
            <v>Hunter Plant</v>
          </cell>
          <cell r="C37">
            <v>2026</v>
          </cell>
        </row>
        <row r="38">
          <cell r="B38" t="str">
            <v>Huntington 1</v>
          </cell>
          <cell r="C38">
            <v>2020</v>
          </cell>
        </row>
        <row r="39">
          <cell r="B39" t="str">
            <v>Huntington 2</v>
          </cell>
          <cell r="C39">
            <v>2020</v>
          </cell>
        </row>
        <row r="40">
          <cell r="B40" t="str">
            <v>Huntington Plant</v>
          </cell>
          <cell r="C40">
            <v>2020</v>
          </cell>
        </row>
        <row r="41">
          <cell r="B41" t="str">
            <v xml:space="preserve">James River </v>
          </cell>
          <cell r="C41">
            <v>2017</v>
          </cell>
        </row>
        <row r="42">
          <cell r="B42" t="str">
            <v>Jim Bridger 1</v>
          </cell>
          <cell r="C42">
            <v>2021</v>
          </cell>
        </row>
        <row r="43">
          <cell r="B43" t="str">
            <v>Jim Bridger 2</v>
          </cell>
          <cell r="C43">
            <v>2021</v>
          </cell>
        </row>
        <row r="44">
          <cell r="B44" t="str">
            <v>Jim Bridger 3</v>
          </cell>
          <cell r="C44">
            <v>2021</v>
          </cell>
        </row>
        <row r="45">
          <cell r="B45" t="str">
            <v>Jim Bridger 4</v>
          </cell>
          <cell r="C45">
            <v>2021</v>
          </cell>
        </row>
        <row r="46">
          <cell r="B46" t="str">
            <v>Jim Bridger Plant</v>
          </cell>
          <cell r="C46">
            <v>2021</v>
          </cell>
        </row>
        <row r="47">
          <cell r="B47" t="str">
            <v>Little Mountain</v>
          </cell>
          <cell r="C47">
            <v>2007</v>
          </cell>
        </row>
        <row r="48">
          <cell r="B48" t="str">
            <v>Naughton 1</v>
          </cell>
          <cell r="C48">
            <v>2023</v>
          </cell>
        </row>
        <row r="49">
          <cell r="B49" t="str">
            <v>Naughton 2</v>
          </cell>
          <cell r="C49">
            <v>2023</v>
          </cell>
        </row>
        <row r="50">
          <cell r="B50" t="str">
            <v>Naughton 3</v>
          </cell>
          <cell r="C50">
            <v>2023</v>
          </cell>
        </row>
        <row r="51">
          <cell r="B51" t="str">
            <v>Naughton Plant</v>
          </cell>
          <cell r="C51">
            <v>2013</v>
          </cell>
        </row>
        <row r="52">
          <cell r="B52" t="str">
            <v>Wyodak</v>
          </cell>
          <cell r="C52">
            <v>2023</v>
          </cell>
        </row>
        <row r="53">
          <cell r="B53" t="str">
            <v>West Valley 1</v>
          </cell>
          <cell r="C53">
            <v>2028</v>
          </cell>
        </row>
        <row r="54">
          <cell r="B54" t="str">
            <v>West Valley 2</v>
          </cell>
          <cell r="C54">
            <v>2028</v>
          </cell>
        </row>
        <row r="55">
          <cell r="B55" t="str">
            <v>West Valley 3</v>
          </cell>
          <cell r="C55">
            <v>2028</v>
          </cell>
        </row>
        <row r="56">
          <cell r="B56" t="str">
            <v>West Valley 4</v>
          </cell>
          <cell r="C56">
            <v>2028</v>
          </cell>
        </row>
        <row r="57">
          <cell r="B57" t="str">
            <v>West Valley 5</v>
          </cell>
          <cell r="C57">
            <v>2028</v>
          </cell>
        </row>
        <row r="58">
          <cell r="B58" t="str">
            <v>Currant Creek 1</v>
          </cell>
          <cell r="C58">
            <v>2040</v>
          </cell>
        </row>
        <row r="59">
          <cell r="B59" t="str">
            <v>Lake Side 1</v>
          </cell>
          <cell r="C59">
            <v>2042</v>
          </cell>
        </row>
        <row r="60">
          <cell r="B60" t="str">
            <v>Hydro Rogue</v>
          </cell>
          <cell r="C60">
            <v>2032</v>
          </cell>
        </row>
        <row r="61">
          <cell r="B61" t="str">
            <v>Hydro Bear</v>
          </cell>
          <cell r="C61">
            <v>2032</v>
          </cell>
        </row>
        <row r="62">
          <cell r="B62" t="str">
            <v>Hydro East</v>
          </cell>
          <cell r="C62">
            <v>2032</v>
          </cell>
        </row>
        <row r="63">
          <cell r="B63" t="str">
            <v>Other</v>
          </cell>
          <cell r="C63">
            <v>2032</v>
          </cell>
        </row>
        <row r="64">
          <cell r="B64" t="str">
            <v>Other</v>
          </cell>
          <cell r="C64">
            <v>2032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Summary"/>
      <sheetName val="App2"/>
      <sheetName val="App5"/>
      <sheetName val="Charts"/>
      <sheetName val="AccumNPV"/>
    </sheetNames>
    <sheetDataSet>
      <sheetData sheetId="0" refreshError="1"/>
      <sheetData sheetId="1" refreshError="1"/>
      <sheetData sheetId="2" refreshError="1">
        <row r="2">
          <cell r="R2">
            <v>1000000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YR2006"/>
      <sheetName val="FY's Detail"/>
      <sheetName val="CY06 MW"/>
      <sheetName val="CY07 MW"/>
      <sheetName val="CY08 MW"/>
      <sheetName val="CY09MW"/>
      <sheetName val="CY10 MW"/>
      <sheetName val="CY11 MW"/>
      <sheetName val="CY12 MW"/>
      <sheetName val="CY13 MW"/>
      <sheetName val="CY14 MW"/>
      <sheetName val="CY15 MW"/>
      <sheetName val="CY16 MW"/>
      <sheetName val="MWCalc"/>
    </sheetNames>
    <sheetDataSet>
      <sheetData sheetId="0" refreshError="1"/>
      <sheetData sheetId="1" refreshError="1">
        <row r="6">
          <cell r="A6" t="str">
            <v>CY</v>
          </cell>
          <cell r="B6" t="str">
            <v>Unit</v>
          </cell>
          <cell r="C6" t="str">
            <v>MW</v>
          </cell>
          <cell r="D6" t="str">
            <v>Off-Line</v>
          </cell>
          <cell r="E6" t="str">
            <v>On-Line</v>
          </cell>
          <cell r="F6" t="str">
            <v>Days</v>
          </cell>
          <cell r="G6" t="str">
            <v>Comments</v>
          </cell>
          <cell r="H6" t="str">
            <v>Change since last version</v>
          </cell>
          <cell r="I6" t="str">
            <v>Weeks (calc)</v>
          </cell>
          <cell r="J6" t="str">
            <v>CYQuarter</v>
          </cell>
        </row>
        <row r="7">
          <cell r="A7" t="str">
            <v>CY1998</v>
          </cell>
          <cell r="B7" t="str">
            <v>Hermiston 2</v>
          </cell>
          <cell r="C7">
            <v>237</v>
          </cell>
          <cell r="D7">
            <v>35856</v>
          </cell>
          <cell r="E7">
            <v>35863</v>
          </cell>
          <cell r="F7">
            <v>7</v>
          </cell>
          <cell r="G7" t="str">
            <v>Combustion Inspection</v>
          </cell>
          <cell r="I7">
            <v>1</v>
          </cell>
          <cell r="J7">
            <v>1</v>
          </cell>
        </row>
        <row r="8">
          <cell r="A8" t="str">
            <v>CY1998</v>
          </cell>
          <cell r="B8" t="str">
            <v>Huntington 2</v>
          </cell>
          <cell r="C8">
            <v>425</v>
          </cell>
          <cell r="D8">
            <v>35861</v>
          </cell>
          <cell r="E8">
            <v>35903</v>
          </cell>
          <cell r="F8">
            <v>42</v>
          </cell>
          <cell r="G8" t="str">
            <v>Turbine Upgrade</v>
          </cell>
          <cell r="I8">
            <v>6</v>
          </cell>
          <cell r="J8">
            <v>1</v>
          </cell>
        </row>
        <row r="9">
          <cell r="A9" t="str">
            <v>CY1998</v>
          </cell>
          <cell r="B9" t="str">
            <v>Craig 1</v>
          </cell>
          <cell r="C9">
            <v>83</v>
          </cell>
          <cell r="D9">
            <v>35863</v>
          </cell>
          <cell r="E9">
            <v>35911</v>
          </cell>
          <cell r="F9">
            <v>48</v>
          </cell>
          <cell r="G9" t="str">
            <v>Boiler Inspection</v>
          </cell>
          <cell r="I9">
            <v>6.8571428571428568</v>
          </cell>
          <cell r="J9">
            <v>1</v>
          </cell>
        </row>
        <row r="10">
          <cell r="A10" t="str">
            <v>CY1998</v>
          </cell>
          <cell r="B10" t="str">
            <v>Jim Bridger 3</v>
          </cell>
          <cell r="C10">
            <v>347</v>
          </cell>
          <cell r="D10">
            <v>35905</v>
          </cell>
          <cell r="E10">
            <v>35910</v>
          </cell>
          <cell r="F10">
            <v>5</v>
          </cell>
          <cell r="G10" t="str">
            <v>*Inspection and Minor Work</v>
          </cell>
          <cell r="I10">
            <v>0.7142857142857143</v>
          </cell>
          <cell r="J10">
            <v>2</v>
          </cell>
        </row>
        <row r="11">
          <cell r="A11" t="str">
            <v>CY1998</v>
          </cell>
          <cell r="B11" t="str">
            <v>Hunter 3</v>
          </cell>
          <cell r="C11">
            <v>405</v>
          </cell>
          <cell r="D11">
            <v>35910</v>
          </cell>
          <cell r="E11">
            <v>35959</v>
          </cell>
          <cell r="F11">
            <v>49</v>
          </cell>
          <cell r="G11" t="str">
            <v>Turbine Upgrade</v>
          </cell>
          <cell r="I11">
            <v>7</v>
          </cell>
          <cell r="J11">
            <v>2</v>
          </cell>
        </row>
        <row r="12">
          <cell r="A12" t="str">
            <v>CY1998</v>
          </cell>
          <cell r="B12" t="str">
            <v>Jim Bridger 1</v>
          </cell>
          <cell r="C12">
            <v>347</v>
          </cell>
          <cell r="D12">
            <v>35910</v>
          </cell>
          <cell r="E12">
            <v>35945</v>
          </cell>
          <cell r="F12">
            <v>35</v>
          </cell>
          <cell r="G12" t="str">
            <v>Boiler, Exciter, Turbine Valves, Turbine Upgrade</v>
          </cell>
          <cell r="I12">
            <v>5</v>
          </cell>
          <cell r="J12">
            <v>2</v>
          </cell>
        </row>
        <row r="13">
          <cell r="A13" t="str">
            <v>CY1998</v>
          </cell>
          <cell r="B13" t="str">
            <v>Hayden 2</v>
          </cell>
          <cell r="C13">
            <v>33</v>
          </cell>
          <cell r="D13">
            <v>35917</v>
          </cell>
          <cell r="E13">
            <v>35924</v>
          </cell>
          <cell r="F13">
            <v>7</v>
          </cell>
          <cell r="G13" t="str">
            <v>Boiler Inspection</v>
          </cell>
          <cell r="I13">
            <v>1</v>
          </cell>
          <cell r="J13">
            <v>2</v>
          </cell>
        </row>
        <row r="14">
          <cell r="A14" t="str">
            <v>CY1998</v>
          </cell>
          <cell r="B14" t="str">
            <v>Centralia 2</v>
          </cell>
          <cell r="C14">
            <v>318</v>
          </cell>
          <cell r="D14">
            <v>35923</v>
          </cell>
          <cell r="E14">
            <v>35926</v>
          </cell>
          <cell r="F14">
            <v>3</v>
          </cell>
          <cell r="G14" t="str">
            <v>Misc Work and Inspections</v>
          </cell>
          <cell r="I14">
            <v>0.42857142857142855</v>
          </cell>
          <cell r="J14">
            <v>2</v>
          </cell>
        </row>
        <row r="15">
          <cell r="A15" t="str">
            <v>CY1998</v>
          </cell>
          <cell r="B15" t="str">
            <v>Craig 1</v>
          </cell>
          <cell r="C15">
            <v>83</v>
          </cell>
          <cell r="D15">
            <v>35924</v>
          </cell>
          <cell r="E15">
            <v>35927</v>
          </cell>
          <cell r="F15">
            <v>3</v>
          </cell>
          <cell r="G15" t="str">
            <v>Remove Screens</v>
          </cell>
          <cell r="I15">
            <v>0.42857142857142855</v>
          </cell>
          <cell r="J15">
            <v>2</v>
          </cell>
        </row>
        <row r="16">
          <cell r="A16" t="str">
            <v>CY1998</v>
          </cell>
          <cell r="B16" t="str">
            <v>Centralia 1</v>
          </cell>
          <cell r="C16">
            <v>318</v>
          </cell>
          <cell r="D16">
            <v>35928</v>
          </cell>
          <cell r="E16">
            <v>35958</v>
          </cell>
          <cell r="F16">
            <v>30</v>
          </cell>
          <cell r="G16" t="str">
            <v>Boiler Insp. &amp; Work, Turb. Valve Insp., Gen Insp.</v>
          </cell>
          <cell r="I16">
            <v>4.2857142857142856</v>
          </cell>
          <cell r="J16">
            <v>2</v>
          </cell>
        </row>
        <row r="17">
          <cell r="A17" t="str">
            <v>CY1998</v>
          </cell>
          <cell r="B17" t="str">
            <v>Hermiston 1</v>
          </cell>
          <cell r="C17">
            <v>237</v>
          </cell>
          <cell r="D17">
            <v>35933</v>
          </cell>
          <cell r="E17">
            <v>35940</v>
          </cell>
          <cell r="F17">
            <v>7</v>
          </cell>
          <cell r="G17" t="str">
            <v>Combustion Inspection</v>
          </cell>
          <cell r="I17">
            <v>1</v>
          </cell>
          <cell r="J17">
            <v>2</v>
          </cell>
        </row>
        <row r="18">
          <cell r="A18" t="str">
            <v>CY1998</v>
          </cell>
          <cell r="B18" t="str">
            <v>Hayden 1</v>
          </cell>
          <cell r="C18">
            <v>45</v>
          </cell>
          <cell r="D18">
            <v>35945</v>
          </cell>
          <cell r="E18">
            <v>35952</v>
          </cell>
          <cell r="F18">
            <v>7</v>
          </cell>
          <cell r="G18" t="str">
            <v>Precipitator Cleaning</v>
          </cell>
          <cell r="I18">
            <v>1</v>
          </cell>
          <cell r="J18">
            <v>2</v>
          </cell>
        </row>
        <row r="19">
          <cell r="A19" t="str">
            <v>CY1998</v>
          </cell>
          <cell r="B19" t="str">
            <v>Little Mountain</v>
          </cell>
          <cell r="C19">
            <v>14</v>
          </cell>
          <cell r="D19">
            <v>35959</v>
          </cell>
          <cell r="E19">
            <v>36022</v>
          </cell>
          <cell r="F19">
            <v>63</v>
          </cell>
          <cell r="G19" t="str">
            <v>GSL Off</v>
          </cell>
          <cell r="I19">
            <v>9</v>
          </cell>
          <cell r="J19">
            <v>2</v>
          </cell>
        </row>
        <row r="20">
          <cell r="A20" t="str">
            <v>CY1998</v>
          </cell>
          <cell r="B20" t="str">
            <v>Dave Johnston 2</v>
          </cell>
          <cell r="C20">
            <v>106</v>
          </cell>
          <cell r="D20">
            <v>35980</v>
          </cell>
          <cell r="E20">
            <v>35987</v>
          </cell>
          <cell r="F20">
            <v>7</v>
          </cell>
          <cell r="G20" t="str">
            <v>* 7 Day Inspection, July 98</v>
          </cell>
          <cell r="I20">
            <v>1</v>
          </cell>
          <cell r="J20">
            <v>3</v>
          </cell>
        </row>
        <row r="21">
          <cell r="A21" t="str">
            <v>CY1998</v>
          </cell>
          <cell r="B21" t="str">
            <v>Hayden 1</v>
          </cell>
          <cell r="C21">
            <v>45</v>
          </cell>
          <cell r="D21">
            <v>36064</v>
          </cell>
          <cell r="E21">
            <v>36134</v>
          </cell>
          <cell r="F21">
            <v>70</v>
          </cell>
          <cell r="G21" t="str">
            <v>Turbine-Boiler Inspection, Install Baghouse</v>
          </cell>
          <cell r="I21">
            <v>10</v>
          </cell>
          <cell r="J21">
            <v>3</v>
          </cell>
        </row>
        <row r="22">
          <cell r="A22" t="str">
            <v>CY1998</v>
          </cell>
          <cell r="B22" t="str">
            <v>Hayden 2</v>
          </cell>
          <cell r="C22">
            <v>33</v>
          </cell>
          <cell r="D22">
            <v>36076</v>
          </cell>
          <cell r="E22">
            <v>36081</v>
          </cell>
          <cell r="F22">
            <v>5</v>
          </cell>
          <cell r="G22" t="str">
            <v>Precipitator Cleaning</v>
          </cell>
          <cell r="I22">
            <v>0.7142857142857143</v>
          </cell>
          <cell r="J22">
            <v>4</v>
          </cell>
        </row>
        <row r="23">
          <cell r="A23" t="str">
            <v>CY1999</v>
          </cell>
          <cell r="B23" t="str">
            <v>Hermiston 2</v>
          </cell>
          <cell r="C23">
            <v>237</v>
          </cell>
          <cell r="D23">
            <v>36219</v>
          </cell>
          <cell r="E23">
            <v>36226</v>
          </cell>
          <cell r="F23">
            <v>7</v>
          </cell>
          <cell r="G23" t="str">
            <v>Inspection</v>
          </cell>
          <cell r="I23">
            <v>1</v>
          </cell>
          <cell r="J23">
            <v>1</v>
          </cell>
        </row>
        <row r="24">
          <cell r="A24" t="str">
            <v>CY1999</v>
          </cell>
          <cell r="B24" t="str">
            <v>Carbon 1</v>
          </cell>
          <cell r="C24">
            <v>70</v>
          </cell>
          <cell r="D24">
            <v>36220</v>
          </cell>
          <cell r="E24">
            <v>36227</v>
          </cell>
          <cell r="F24">
            <v>7</v>
          </cell>
          <cell r="G24" t="str">
            <v>Inspection and Minor Work</v>
          </cell>
          <cell r="I24">
            <v>1</v>
          </cell>
          <cell r="J24">
            <v>1</v>
          </cell>
        </row>
        <row r="25">
          <cell r="A25" t="str">
            <v>CY1999</v>
          </cell>
          <cell r="B25" t="str">
            <v>Hayden 2</v>
          </cell>
          <cell r="C25">
            <v>33</v>
          </cell>
          <cell r="D25">
            <v>36231</v>
          </cell>
          <cell r="E25">
            <v>36301</v>
          </cell>
          <cell r="F25">
            <v>70</v>
          </cell>
          <cell r="G25" t="str">
            <v>Boiler Inspection,Baghouse Install,Turbine HP/IP</v>
          </cell>
          <cell r="I25">
            <v>10</v>
          </cell>
          <cell r="J25">
            <v>1</v>
          </cell>
        </row>
        <row r="26">
          <cell r="A26" t="str">
            <v>CY1999</v>
          </cell>
          <cell r="B26" t="str">
            <v>Dave Johnston 3</v>
          </cell>
          <cell r="C26">
            <v>230</v>
          </cell>
          <cell r="D26">
            <v>36232</v>
          </cell>
          <cell r="E26">
            <v>36267</v>
          </cell>
          <cell r="F26">
            <v>35</v>
          </cell>
          <cell r="G26" t="str">
            <v>Boiler, Safety Valves, Turbine, Air Heater</v>
          </cell>
          <cell r="I26">
            <v>5</v>
          </cell>
          <cell r="J26">
            <v>1</v>
          </cell>
        </row>
        <row r="27">
          <cell r="A27" t="str">
            <v>CY1999</v>
          </cell>
          <cell r="B27" t="str">
            <v>Jim Bridger 3</v>
          </cell>
          <cell r="C27">
            <v>353</v>
          </cell>
          <cell r="D27">
            <v>36239</v>
          </cell>
          <cell r="E27">
            <v>36267</v>
          </cell>
          <cell r="F27">
            <v>28</v>
          </cell>
          <cell r="G27" t="str">
            <v>Date Change, Boiler</v>
          </cell>
          <cell r="I27">
            <v>4</v>
          </cell>
          <cell r="J27">
            <v>1</v>
          </cell>
        </row>
        <row r="28">
          <cell r="A28" t="str">
            <v>CY1999</v>
          </cell>
          <cell r="B28" t="str">
            <v>Carbon 2</v>
          </cell>
          <cell r="C28">
            <v>105</v>
          </cell>
          <cell r="D28">
            <v>36253</v>
          </cell>
          <cell r="E28">
            <v>36295</v>
          </cell>
          <cell r="F28">
            <v>42</v>
          </cell>
          <cell r="G28" t="str">
            <v>Turbine, Boiler and Feed Water Heater</v>
          </cell>
          <cell r="I28">
            <v>6</v>
          </cell>
          <cell r="J28">
            <v>2</v>
          </cell>
        </row>
        <row r="29">
          <cell r="A29" t="str">
            <v>CY1999</v>
          </cell>
          <cell r="B29" t="str">
            <v>Dave Johnston 4</v>
          </cell>
          <cell r="C29">
            <v>330</v>
          </cell>
          <cell r="D29">
            <v>36267</v>
          </cell>
          <cell r="E29">
            <v>36302</v>
          </cell>
          <cell r="F29">
            <v>35</v>
          </cell>
          <cell r="G29" t="str">
            <v>Scrubber, Boiler and NOx Burners</v>
          </cell>
          <cell r="I29">
            <v>5</v>
          </cell>
          <cell r="J29">
            <v>2</v>
          </cell>
        </row>
        <row r="30">
          <cell r="A30" t="str">
            <v>CY1999</v>
          </cell>
          <cell r="B30" t="str">
            <v>Jim Bridger 2</v>
          </cell>
          <cell r="C30">
            <v>353</v>
          </cell>
          <cell r="D30">
            <v>36267</v>
          </cell>
          <cell r="E30">
            <v>36274</v>
          </cell>
          <cell r="F30">
            <v>7</v>
          </cell>
          <cell r="G30" t="str">
            <v>Burner Nozzles</v>
          </cell>
          <cell r="I30">
            <v>1</v>
          </cell>
          <cell r="J30">
            <v>2</v>
          </cell>
        </row>
        <row r="31">
          <cell r="A31" t="str">
            <v>CY1999</v>
          </cell>
          <cell r="B31" t="str">
            <v>Naughton 3</v>
          </cell>
          <cell r="C31">
            <v>330</v>
          </cell>
          <cell r="D31">
            <v>36267</v>
          </cell>
          <cell r="E31">
            <v>36309</v>
          </cell>
          <cell r="F31">
            <v>42</v>
          </cell>
          <cell r="G31" t="str">
            <v>NOxConversion,major boiler&amp;controls</v>
          </cell>
          <cell r="I31">
            <v>6</v>
          </cell>
          <cell r="J31">
            <v>2</v>
          </cell>
        </row>
        <row r="32">
          <cell r="A32" t="str">
            <v>CY1999</v>
          </cell>
          <cell r="B32" t="str">
            <v>Gadsby 3</v>
          </cell>
          <cell r="C32">
            <v>100</v>
          </cell>
          <cell r="D32">
            <v>36281</v>
          </cell>
          <cell r="E32">
            <v>36311</v>
          </cell>
          <cell r="F32">
            <v>30</v>
          </cell>
          <cell r="G32" t="str">
            <v>Inspection, Cooling Tower, Piping</v>
          </cell>
          <cell r="I32">
            <v>4.2857142857142856</v>
          </cell>
          <cell r="J32">
            <v>2</v>
          </cell>
        </row>
        <row r="33">
          <cell r="A33" t="str">
            <v>CY1999</v>
          </cell>
          <cell r="B33" t="str">
            <v>Jim Bridger 4</v>
          </cell>
          <cell r="C33">
            <v>347</v>
          </cell>
          <cell r="D33">
            <v>36281</v>
          </cell>
          <cell r="E33">
            <v>36288</v>
          </cell>
          <cell r="F33">
            <v>7</v>
          </cell>
          <cell r="G33" t="str">
            <v>Turbine Wash, Air PreHeater</v>
          </cell>
          <cell r="I33">
            <v>1</v>
          </cell>
          <cell r="J33">
            <v>2</v>
          </cell>
        </row>
        <row r="34">
          <cell r="A34" t="str">
            <v>CY1999</v>
          </cell>
          <cell r="B34" t="str">
            <v>Colstrip 3</v>
          </cell>
          <cell r="C34">
            <v>72</v>
          </cell>
          <cell r="D34">
            <v>36295</v>
          </cell>
          <cell r="E34">
            <v>36304</v>
          </cell>
          <cell r="F34">
            <v>9</v>
          </cell>
          <cell r="G34" t="str">
            <v>Boiler Maintenance Inspection</v>
          </cell>
          <cell r="I34">
            <v>1.2857142857142858</v>
          </cell>
          <cell r="J34">
            <v>2</v>
          </cell>
        </row>
        <row r="35">
          <cell r="A35" t="str">
            <v>CY1999</v>
          </cell>
          <cell r="B35" t="str">
            <v>Hunter 1</v>
          </cell>
          <cell r="C35">
            <v>389</v>
          </cell>
          <cell r="D35">
            <v>36295</v>
          </cell>
          <cell r="E35">
            <v>36337</v>
          </cell>
          <cell r="F35">
            <v>42</v>
          </cell>
          <cell r="G35" t="str">
            <v>Turbine Upgrade</v>
          </cell>
          <cell r="I35">
            <v>6</v>
          </cell>
          <cell r="J35">
            <v>2</v>
          </cell>
        </row>
        <row r="36">
          <cell r="A36" t="str">
            <v>CY1999</v>
          </cell>
          <cell r="B36" t="str">
            <v>Wyodak</v>
          </cell>
          <cell r="C36">
            <v>268</v>
          </cell>
          <cell r="D36">
            <v>36302</v>
          </cell>
          <cell r="E36">
            <v>36312</v>
          </cell>
          <cell r="F36">
            <v>10</v>
          </cell>
          <cell r="G36" t="str">
            <v>MainTransformer</v>
          </cell>
          <cell r="I36">
            <v>1.4285714285714286</v>
          </cell>
          <cell r="J36">
            <v>2</v>
          </cell>
        </row>
        <row r="37">
          <cell r="A37" t="str">
            <v>CY1999</v>
          </cell>
          <cell r="B37" t="str">
            <v>Centralia 2</v>
          </cell>
          <cell r="C37">
            <v>318</v>
          </cell>
          <cell r="D37">
            <v>36316</v>
          </cell>
          <cell r="E37">
            <v>36331</v>
          </cell>
          <cell r="F37">
            <v>15</v>
          </cell>
          <cell r="G37" t="str">
            <v>Boiler Work, Air PreHeater</v>
          </cell>
          <cell r="I37">
            <v>2.1428571428571428</v>
          </cell>
          <cell r="J37">
            <v>2</v>
          </cell>
        </row>
        <row r="38">
          <cell r="A38" t="str">
            <v>CY1999</v>
          </cell>
          <cell r="B38" t="str">
            <v>Colstrip 4</v>
          </cell>
          <cell r="C38">
            <v>72</v>
          </cell>
          <cell r="D38">
            <v>36330</v>
          </cell>
          <cell r="E38">
            <v>36344</v>
          </cell>
          <cell r="F38">
            <v>14</v>
          </cell>
          <cell r="G38" t="str">
            <v>Boiler Inspection and Chemical Clean</v>
          </cell>
          <cell r="I38">
            <v>2</v>
          </cell>
          <cell r="J38">
            <v>2</v>
          </cell>
        </row>
        <row r="39">
          <cell r="A39" t="str">
            <v>CY1999</v>
          </cell>
          <cell r="B39" t="str">
            <v>Hermiston 1</v>
          </cell>
          <cell r="C39">
            <v>237</v>
          </cell>
          <cell r="D39">
            <v>36331</v>
          </cell>
          <cell r="E39">
            <v>36338</v>
          </cell>
          <cell r="F39">
            <v>7</v>
          </cell>
          <cell r="G39" t="str">
            <v>Inspection</v>
          </cell>
          <cell r="I39">
            <v>1</v>
          </cell>
          <cell r="J39">
            <v>2</v>
          </cell>
        </row>
        <row r="40">
          <cell r="A40" t="str">
            <v>CY1999</v>
          </cell>
          <cell r="B40" t="str">
            <v>Little Mountain</v>
          </cell>
          <cell r="C40">
            <v>14</v>
          </cell>
          <cell r="D40">
            <v>36337</v>
          </cell>
          <cell r="E40">
            <v>36400</v>
          </cell>
          <cell r="F40">
            <v>63</v>
          </cell>
          <cell r="G40" t="str">
            <v>GSL Off</v>
          </cell>
          <cell r="I40">
            <v>9</v>
          </cell>
          <cell r="J40">
            <v>2</v>
          </cell>
        </row>
        <row r="41">
          <cell r="A41" t="str">
            <v>CY2000</v>
          </cell>
          <cell r="B41" t="str">
            <v>Carbon 1</v>
          </cell>
          <cell r="C41">
            <v>70</v>
          </cell>
          <cell r="D41">
            <v>36603</v>
          </cell>
          <cell r="E41">
            <v>36645</v>
          </cell>
          <cell r="F41">
            <v>42</v>
          </cell>
          <cell r="G41" t="str">
            <v>Major</v>
          </cell>
          <cell r="I41">
            <v>6</v>
          </cell>
          <cell r="J41">
            <v>1</v>
          </cell>
        </row>
        <row r="42">
          <cell r="A42" t="str">
            <v>CY2000</v>
          </cell>
          <cell r="B42" t="str">
            <v>Dave Johnston 2</v>
          </cell>
          <cell r="C42">
            <v>106</v>
          </cell>
          <cell r="D42">
            <v>36617</v>
          </cell>
          <cell r="E42">
            <v>36647</v>
          </cell>
          <cell r="F42">
            <v>30</v>
          </cell>
          <cell r="G42" t="str">
            <v>Minor</v>
          </cell>
          <cell r="I42">
            <v>4.2857142857142856</v>
          </cell>
          <cell r="J42">
            <v>2</v>
          </cell>
        </row>
        <row r="43">
          <cell r="A43" t="str">
            <v>CY2000</v>
          </cell>
          <cell r="B43" t="str">
            <v>Cholla 4</v>
          </cell>
          <cell r="C43">
            <v>380</v>
          </cell>
          <cell r="D43">
            <v>36631</v>
          </cell>
          <cell r="E43">
            <v>36661</v>
          </cell>
          <cell r="F43">
            <v>30</v>
          </cell>
          <cell r="G43" t="str">
            <v>Minor, Controls Change, Date Change</v>
          </cell>
          <cell r="I43">
            <v>4.2857142857142856</v>
          </cell>
          <cell r="J43">
            <v>2</v>
          </cell>
        </row>
        <row r="44">
          <cell r="A44" t="str">
            <v>CY2000</v>
          </cell>
          <cell r="B44" t="str">
            <v>Colstrip 3</v>
          </cell>
          <cell r="C44">
            <v>72</v>
          </cell>
          <cell r="D44">
            <v>36631</v>
          </cell>
          <cell r="E44">
            <v>36647</v>
          </cell>
          <cell r="F44">
            <v>16</v>
          </cell>
          <cell r="G44" t="str">
            <v>Preheater Baskets, Chemical Clean</v>
          </cell>
          <cell r="I44">
            <v>2.2857142857142856</v>
          </cell>
          <cell r="J44">
            <v>2</v>
          </cell>
        </row>
        <row r="45">
          <cell r="A45" t="str">
            <v>CY2000</v>
          </cell>
          <cell r="B45" t="str">
            <v>Dave Johnston 1</v>
          </cell>
          <cell r="C45">
            <v>106</v>
          </cell>
          <cell r="D45">
            <v>36631</v>
          </cell>
          <cell r="E45">
            <v>36640</v>
          </cell>
          <cell r="F45">
            <v>9</v>
          </cell>
          <cell r="G45" t="str">
            <v>Inspection. Date Change</v>
          </cell>
          <cell r="I45">
            <v>1.2857142857142858</v>
          </cell>
          <cell r="J45">
            <v>2</v>
          </cell>
        </row>
        <row r="46">
          <cell r="A46" t="str">
            <v>CY2000</v>
          </cell>
          <cell r="B46" t="str">
            <v>Jim Bridger 1</v>
          </cell>
          <cell r="C46">
            <v>353</v>
          </cell>
          <cell r="D46">
            <v>36638</v>
          </cell>
          <cell r="E46">
            <v>36647</v>
          </cell>
          <cell r="F46">
            <v>9</v>
          </cell>
          <cell r="G46" t="str">
            <v>Short.  Date Change.</v>
          </cell>
          <cell r="I46">
            <v>1.2857142857142858</v>
          </cell>
          <cell r="J46">
            <v>2</v>
          </cell>
        </row>
        <row r="47">
          <cell r="A47" t="str">
            <v>CY2000</v>
          </cell>
          <cell r="B47" t="str">
            <v>Bonanza</v>
          </cell>
          <cell r="C47">
            <v>431</v>
          </cell>
          <cell r="D47">
            <v>36645</v>
          </cell>
          <cell r="E47">
            <v>36689</v>
          </cell>
          <cell r="F47">
            <v>44</v>
          </cell>
          <cell r="G47" t="str">
            <v>Replace HP-IP-LP, Replace Controls &amp; 3 Pulv.</v>
          </cell>
          <cell r="I47">
            <v>6.2857142857142856</v>
          </cell>
          <cell r="J47">
            <v>2</v>
          </cell>
        </row>
        <row r="48">
          <cell r="A48" t="str">
            <v>CY2000</v>
          </cell>
          <cell r="B48" t="str">
            <v>Gadsby 3</v>
          </cell>
          <cell r="C48">
            <v>100</v>
          </cell>
          <cell r="D48">
            <v>36652</v>
          </cell>
          <cell r="E48">
            <v>36668</v>
          </cell>
          <cell r="F48">
            <v>16</v>
          </cell>
          <cell r="G48" t="str">
            <v>Cooling Tower, Turbine Valves, ID Pedestal.</v>
          </cell>
          <cell r="I48">
            <v>2.2857142857142856</v>
          </cell>
          <cell r="J48">
            <v>2</v>
          </cell>
        </row>
        <row r="49">
          <cell r="A49" t="str">
            <v>CY2000</v>
          </cell>
          <cell r="B49" t="str">
            <v>Jim Bridger 4</v>
          </cell>
          <cell r="C49">
            <v>347</v>
          </cell>
          <cell r="D49">
            <v>36652</v>
          </cell>
          <cell r="E49">
            <v>36689</v>
          </cell>
          <cell r="F49">
            <v>37</v>
          </cell>
          <cell r="G49" t="str">
            <v>Turbine Upgrade</v>
          </cell>
          <cell r="I49">
            <v>5.2857142857142856</v>
          </cell>
          <cell r="J49">
            <v>2</v>
          </cell>
        </row>
        <row r="50">
          <cell r="A50" t="str">
            <v>CY2000</v>
          </cell>
          <cell r="B50" t="str">
            <v>Wyodak</v>
          </cell>
          <cell r="C50">
            <v>268</v>
          </cell>
          <cell r="D50">
            <v>36652</v>
          </cell>
          <cell r="E50">
            <v>36682</v>
          </cell>
          <cell r="F50">
            <v>30</v>
          </cell>
          <cell r="G50" t="str">
            <v>Major</v>
          </cell>
          <cell r="I50">
            <v>4.2857142857142856</v>
          </cell>
          <cell r="J50">
            <v>2</v>
          </cell>
        </row>
        <row r="51">
          <cell r="A51" t="str">
            <v>CY2000</v>
          </cell>
          <cell r="B51" t="str">
            <v>Camas Cogen</v>
          </cell>
          <cell r="C51">
            <v>52</v>
          </cell>
          <cell r="D51">
            <v>36654</v>
          </cell>
          <cell r="E51">
            <v>36661</v>
          </cell>
          <cell r="F51">
            <v>7</v>
          </cell>
          <cell r="G51" t="str">
            <v>3 Yr Inspection</v>
          </cell>
          <cell r="I51">
            <v>1</v>
          </cell>
          <cell r="J51">
            <v>2</v>
          </cell>
        </row>
        <row r="52">
          <cell r="A52" t="str">
            <v>CY2000</v>
          </cell>
          <cell r="B52" t="str">
            <v>Colstrip 4</v>
          </cell>
          <cell r="C52">
            <v>72</v>
          </cell>
          <cell r="D52">
            <v>36673</v>
          </cell>
          <cell r="E52">
            <v>36703</v>
          </cell>
          <cell r="F52">
            <v>30</v>
          </cell>
          <cell r="G52" t="str">
            <v>Turbine - Generator Work.  Pre Heater Baskets.</v>
          </cell>
          <cell r="I52">
            <v>4.2857142857142856</v>
          </cell>
          <cell r="J52">
            <v>2</v>
          </cell>
        </row>
        <row r="53">
          <cell r="A53" t="str">
            <v>CY2000</v>
          </cell>
          <cell r="B53" t="str">
            <v>Centralia 1</v>
          </cell>
          <cell r="C53">
            <v>318</v>
          </cell>
          <cell r="D53">
            <v>36680</v>
          </cell>
          <cell r="E53">
            <v>36696</v>
          </cell>
          <cell r="F53">
            <v>16</v>
          </cell>
          <cell r="G53" t="str">
            <v>Minor</v>
          </cell>
          <cell r="I53">
            <v>2.2857142857142856</v>
          </cell>
          <cell r="J53">
            <v>2</v>
          </cell>
        </row>
        <row r="54">
          <cell r="A54" t="str">
            <v>CY2000</v>
          </cell>
          <cell r="B54" t="str">
            <v>River Road</v>
          </cell>
          <cell r="C54">
            <v>240</v>
          </cell>
          <cell r="D54">
            <v>36680</v>
          </cell>
          <cell r="E54">
            <v>36701</v>
          </cell>
          <cell r="F54">
            <v>21</v>
          </cell>
          <cell r="G54" t="str">
            <v>Minor</v>
          </cell>
          <cell r="I54">
            <v>3</v>
          </cell>
          <cell r="J54">
            <v>2</v>
          </cell>
        </row>
        <row r="55">
          <cell r="A55" t="str">
            <v>CY2000</v>
          </cell>
          <cell r="B55" t="str">
            <v>Hermiston 2</v>
          </cell>
          <cell r="C55">
            <v>237</v>
          </cell>
          <cell r="D55">
            <v>36694</v>
          </cell>
          <cell r="E55">
            <v>36701</v>
          </cell>
          <cell r="F55">
            <v>7</v>
          </cell>
          <cell r="G55" t="str">
            <v>Combustion Inspection</v>
          </cell>
          <cell r="I55">
            <v>1</v>
          </cell>
          <cell r="J55">
            <v>2</v>
          </cell>
        </row>
        <row r="56">
          <cell r="A56" t="str">
            <v>CY2000</v>
          </cell>
          <cell r="B56" t="str">
            <v>Little Mountain</v>
          </cell>
          <cell r="C56">
            <v>14</v>
          </cell>
          <cell r="D56">
            <v>36743</v>
          </cell>
          <cell r="E56">
            <v>36771</v>
          </cell>
          <cell r="F56">
            <v>28</v>
          </cell>
          <cell r="G56" t="str">
            <v xml:space="preserve"> Unit Available - GSL Off</v>
          </cell>
          <cell r="I56">
            <v>4</v>
          </cell>
          <cell r="J56">
            <v>3</v>
          </cell>
        </row>
        <row r="57">
          <cell r="A57" t="str">
            <v>CY2000</v>
          </cell>
          <cell r="B57" t="str">
            <v>Hayden 1</v>
          </cell>
          <cell r="C57">
            <v>45</v>
          </cell>
          <cell r="D57">
            <v>36813</v>
          </cell>
          <cell r="E57">
            <v>36841</v>
          </cell>
          <cell r="F57">
            <v>28</v>
          </cell>
          <cell r="G57" t="str">
            <v>Boiler Inspection.  Possible move to March.</v>
          </cell>
          <cell r="I57">
            <v>4</v>
          </cell>
          <cell r="J57">
            <v>4</v>
          </cell>
        </row>
        <row r="58">
          <cell r="A58" t="str">
            <v>CY2000</v>
          </cell>
          <cell r="B58" t="str">
            <v>Hunter 2</v>
          </cell>
          <cell r="C58">
            <v>259</v>
          </cell>
          <cell r="D58">
            <v>36841</v>
          </cell>
          <cell r="E58">
            <v>36848</v>
          </cell>
          <cell r="F58">
            <v>7</v>
          </cell>
          <cell r="G58" t="str">
            <v>Inspection</v>
          </cell>
          <cell r="I58">
            <v>1</v>
          </cell>
          <cell r="J58">
            <v>4</v>
          </cell>
        </row>
        <row r="59">
          <cell r="A59" t="str">
            <v>CY2001</v>
          </cell>
          <cell r="B59" t="str">
            <v>Dave Johnston 4</v>
          </cell>
          <cell r="C59">
            <v>330</v>
          </cell>
          <cell r="D59">
            <v>36906</v>
          </cell>
          <cell r="E59">
            <v>36909</v>
          </cell>
          <cell r="F59">
            <v>3</v>
          </cell>
          <cell r="G59" t="str">
            <v>Inspection/Tube Leak Repair</v>
          </cell>
          <cell r="I59">
            <v>0.42857142857142855</v>
          </cell>
          <cell r="J59">
            <v>1</v>
          </cell>
        </row>
        <row r="60">
          <cell r="A60" t="str">
            <v>CY2001</v>
          </cell>
          <cell r="B60" t="str">
            <v>Carbon 2</v>
          </cell>
          <cell r="C60">
            <v>105</v>
          </cell>
          <cell r="D60">
            <v>36909</v>
          </cell>
          <cell r="E60">
            <v>36913</v>
          </cell>
          <cell r="F60">
            <v>4</v>
          </cell>
          <cell r="G60" t="str">
            <v>Chemical Clean</v>
          </cell>
          <cell r="I60">
            <v>0.5714285714285714</v>
          </cell>
          <cell r="J60">
            <v>1</v>
          </cell>
        </row>
        <row r="61">
          <cell r="A61" t="str">
            <v>CY2001</v>
          </cell>
          <cell r="B61" t="str">
            <v>Dave Johnston 3</v>
          </cell>
          <cell r="C61">
            <v>220</v>
          </cell>
          <cell r="D61">
            <v>36911</v>
          </cell>
          <cell r="E61">
            <v>36920</v>
          </cell>
          <cell r="F61">
            <v>9</v>
          </cell>
          <cell r="G61" t="str">
            <v>Inspection</v>
          </cell>
          <cell r="I61">
            <v>1.2857142857142858</v>
          </cell>
          <cell r="J61">
            <v>1</v>
          </cell>
        </row>
        <row r="62">
          <cell r="A62" t="str">
            <v>CY2001</v>
          </cell>
          <cell r="B62" t="str">
            <v>Hermiston 1</v>
          </cell>
          <cell r="C62">
            <v>237</v>
          </cell>
          <cell r="D62">
            <v>36953</v>
          </cell>
          <cell r="E62">
            <v>36960</v>
          </cell>
          <cell r="F62">
            <v>7</v>
          </cell>
          <cell r="G62" t="str">
            <v>Combustion Inspection   * Possible move to 05/01*</v>
          </cell>
          <cell r="I62">
            <v>1</v>
          </cell>
          <cell r="J62">
            <v>1</v>
          </cell>
        </row>
        <row r="63">
          <cell r="A63" t="str">
            <v>CY2001</v>
          </cell>
          <cell r="B63" t="str">
            <v>Huntington 2</v>
          </cell>
          <cell r="C63">
            <v>455</v>
          </cell>
          <cell r="D63">
            <v>36960</v>
          </cell>
          <cell r="E63">
            <v>36967</v>
          </cell>
          <cell r="F63">
            <v>7</v>
          </cell>
          <cell r="G63" t="str">
            <v>Inspection, Economizer Clean, Circ Water Pump</v>
          </cell>
          <cell r="I63">
            <v>1</v>
          </cell>
          <cell r="J63">
            <v>1</v>
          </cell>
        </row>
        <row r="64">
          <cell r="A64" t="str">
            <v>CY2001</v>
          </cell>
          <cell r="B64" t="str">
            <v>Craig 2</v>
          </cell>
          <cell r="C64">
            <v>83</v>
          </cell>
          <cell r="D64">
            <v>36961</v>
          </cell>
          <cell r="E64">
            <v>37011</v>
          </cell>
          <cell r="F64">
            <v>50</v>
          </cell>
          <cell r="G64" t="str">
            <v>Boiler Inspection, new Controls</v>
          </cell>
          <cell r="I64">
            <v>7.1428571428571432</v>
          </cell>
          <cell r="J64">
            <v>1</v>
          </cell>
        </row>
        <row r="65">
          <cell r="A65" t="str">
            <v>CY2001</v>
          </cell>
          <cell r="B65" t="str">
            <v>Colstrip 3</v>
          </cell>
          <cell r="C65">
            <v>74</v>
          </cell>
          <cell r="D65">
            <v>36967</v>
          </cell>
          <cell r="E65">
            <v>37023</v>
          </cell>
          <cell r="F65">
            <v>56</v>
          </cell>
          <cell r="G65" t="str">
            <v>Boiler Work, Replace Nose Arch</v>
          </cell>
          <cell r="I65">
            <v>8</v>
          </cell>
          <cell r="J65">
            <v>1</v>
          </cell>
        </row>
        <row r="66">
          <cell r="A66" t="str">
            <v>CY2001</v>
          </cell>
          <cell r="B66" t="str">
            <v>River Road</v>
          </cell>
          <cell r="C66">
            <v>240</v>
          </cell>
          <cell r="D66">
            <v>36980</v>
          </cell>
          <cell r="E66">
            <v>37000</v>
          </cell>
          <cell r="F66">
            <v>20</v>
          </cell>
          <cell r="G66" t="str">
            <v>Hot Gas Path Inspection</v>
          </cell>
          <cell r="I66">
            <v>2.8571428571428572</v>
          </cell>
          <cell r="J66">
            <v>1</v>
          </cell>
        </row>
        <row r="67">
          <cell r="A67" t="str">
            <v>CY2001</v>
          </cell>
          <cell r="B67" t="str">
            <v>Hunter 3</v>
          </cell>
          <cell r="C67">
            <v>460</v>
          </cell>
          <cell r="D67">
            <v>36981</v>
          </cell>
          <cell r="E67">
            <v>37016</v>
          </cell>
          <cell r="F67">
            <v>35</v>
          </cell>
          <cell r="G67" t="str">
            <v>Boiler Bottom Repair</v>
          </cell>
          <cell r="I67">
            <v>5</v>
          </cell>
          <cell r="J67">
            <v>1</v>
          </cell>
        </row>
        <row r="68">
          <cell r="A68" t="str">
            <v>CY2001</v>
          </cell>
          <cell r="B68" t="str">
            <v>Jim Bridger 2</v>
          </cell>
          <cell r="C68">
            <v>353</v>
          </cell>
          <cell r="D68">
            <v>36981</v>
          </cell>
          <cell r="E68">
            <v>37016</v>
          </cell>
          <cell r="F68">
            <v>35</v>
          </cell>
          <cell r="G68" t="str">
            <v>Boiler,LP Insp.,BFPR, CT</v>
          </cell>
          <cell r="I68">
            <v>5</v>
          </cell>
          <cell r="J68">
            <v>1</v>
          </cell>
        </row>
        <row r="69">
          <cell r="A69" t="str">
            <v>CY2001</v>
          </cell>
          <cell r="B69" t="str">
            <v>Dave Johnston 1</v>
          </cell>
          <cell r="C69">
            <v>106</v>
          </cell>
          <cell r="D69">
            <v>36986</v>
          </cell>
          <cell r="E69">
            <v>36990</v>
          </cell>
          <cell r="F69">
            <v>4</v>
          </cell>
          <cell r="G69" t="str">
            <v>Air Heater &amp; Condenser Cleaning, Precip.</v>
          </cell>
          <cell r="I69">
            <v>0.5714285714285714</v>
          </cell>
          <cell r="J69">
            <v>2</v>
          </cell>
        </row>
        <row r="70">
          <cell r="A70" t="str">
            <v>CY2001</v>
          </cell>
          <cell r="B70" t="str">
            <v>Hayden 2</v>
          </cell>
          <cell r="C70">
            <v>33</v>
          </cell>
          <cell r="D70">
            <v>36995</v>
          </cell>
          <cell r="E70">
            <v>37023</v>
          </cell>
          <cell r="F70">
            <v>28</v>
          </cell>
          <cell r="G70" t="str">
            <v>2-4,5 fwh replace, cc, boiler insp, b.a. repairs</v>
          </cell>
          <cell r="I70">
            <v>4</v>
          </cell>
          <cell r="J70">
            <v>2</v>
          </cell>
        </row>
        <row r="71">
          <cell r="A71" t="str">
            <v>CY2001</v>
          </cell>
          <cell r="B71" t="str">
            <v>Dave Johnston 2</v>
          </cell>
          <cell r="C71">
            <v>106</v>
          </cell>
          <cell r="D71">
            <v>37009</v>
          </cell>
          <cell r="E71">
            <v>37013</v>
          </cell>
          <cell r="F71">
            <v>4</v>
          </cell>
          <cell r="G71" t="str">
            <v>Air Heater &amp; Condenser Cleaning, Precip.</v>
          </cell>
          <cell r="I71">
            <v>0.5714285714285714</v>
          </cell>
          <cell r="J71">
            <v>2</v>
          </cell>
        </row>
        <row r="72">
          <cell r="A72" t="str">
            <v>CY2001</v>
          </cell>
          <cell r="B72" t="str">
            <v>Blundell</v>
          </cell>
          <cell r="C72">
            <v>23</v>
          </cell>
          <cell r="D72">
            <v>37012</v>
          </cell>
          <cell r="E72">
            <v>37045</v>
          </cell>
          <cell r="F72">
            <v>33</v>
          </cell>
          <cell r="G72" t="str">
            <v>Major - Turbine Repairs, Brine System</v>
          </cell>
          <cell r="I72">
            <v>4.7142857142857144</v>
          </cell>
          <cell r="J72">
            <v>2</v>
          </cell>
        </row>
        <row r="73">
          <cell r="A73" t="str">
            <v>CY2001</v>
          </cell>
          <cell r="B73" t="str">
            <v>Huntington 1</v>
          </cell>
          <cell r="C73">
            <v>440</v>
          </cell>
          <cell r="D73">
            <v>37016</v>
          </cell>
          <cell r="E73">
            <v>37046</v>
          </cell>
          <cell r="F73">
            <v>30</v>
          </cell>
          <cell r="G73" t="str">
            <v>Controls Upgrade</v>
          </cell>
          <cell r="I73">
            <v>4.2857142857142856</v>
          </cell>
          <cell r="J73">
            <v>2</v>
          </cell>
        </row>
        <row r="74">
          <cell r="A74" t="str">
            <v>CY2001</v>
          </cell>
          <cell r="B74" t="str">
            <v>Jim Bridger 3</v>
          </cell>
          <cell r="C74">
            <v>353</v>
          </cell>
          <cell r="D74">
            <v>37016</v>
          </cell>
          <cell r="E74">
            <v>37024</v>
          </cell>
          <cell r="F74">
            <v>8</v>
          </cell>
          <cell r="G74" t="str">
            <v>Inspection, Air Heater Wash</v>
          </cell>
          <cell r="I74">
            <v>1.1428571428571428</v>
          </cell>
          <cell r="J74">
            <v>2</v>
          </cell>
        </row>
        <row r="75">
          <cell r="A75" t="str">
            <v>CY2001</v>
          </cell>
          <cell r="B75" t="str">
            <v>Hermiston 2</v>
          </cell>
          <cell r="C75">
            <v>237</v>
          </cell>
          <cell r="D75">
            <v>37023</v>
          </cell>
          <cell r="E75">
            <v>37030</v>
          </cell>
          <cell r="F75">
            <v>7</v>
          </cell>
          <cell r="G75" t="str">
            <v>Combustion Inspection</v>
          </cell>
          <cell r="I75">
            <v>1</v>
          </cell>
          <cell r="J75">
            <v>2</v>
          </cell>
        </row>
        <row r="76">
          <cell r="A76" t="str">
            <v>CY2001</v>
          </cell>
          <cell r="B76" t="str">
            <v>Dave Johnston 4</v>
          </cell>
          <cell r="C76">
            <v>330</v>
          </cell>
          <cell r="D76">
            <v>37030</v>
          </cell>
          <cell r="E76">
            <v>37050</v>
          </cell>
          <cell r="F76">
            <v>20</v>
          </cell>
          <cell r="G76" t="str">
            <v>Extended Mini</v>
          </cell>
          <cell r="I76">
            <v>2.8571428571428572</v>
          </cell>
          <cell r="J76">
            <v>2</v>
          </cell>
        </row>
        <row r="77">
          <cell r="A77" t="str">
            <v>CY2001</v>
          </cell>
          <cell r="B77" t="str">
            <v>Gadsby 3</v>
          </cell>
          <cell r="C77">
            <v>100</v>
          </cell>
          <cell r="D77">
            <v>37184</v>
          </cell>
          <cell r="E77">
            <v>37234</v>
          </cell>
          <cell r="F77">
            <v>50</v>
          </cell>
          <cell r="G77" t="str">
            <v>Major - Turbine and Generator</v>
          </cell>
          <cell r="I77">
            <v>7.1428571428571432</v>
          </cell>
          <cell r="J77">
            <v>4</v>
          </cell>
        </row>
        <row r="78">
          <cell r="A78" t="str">
            <v>CY2001</v>
          </cell>
          <cell r="B78" t="str">
            <v>Carbon 2</v>
          </cell>
          <cell r="C78">
            <v>105</v>
          </cell>
          <cell r="D78">
            <v>37198</v>
          </cell>
          <cell r="E78">
            <v>37204</v>
          </cell>
          <cell r="F78">
            <v>6</v>
          </cell>
          <cell r="G78" t="str">
            <v>Insp- 4 day reduction Jan Chemical Clean</v>
          </cell>
          <cell r="I78">
            <v>0.8571428571428571</v>
          </cell>
          <cell r="J78">
            <v>4</v>
          </cell>
        </row>
        <row r="79">
          <cell r="A79" t="str">
            <v>CY2002</v>
          </cell>
          <cell r="B79" t="str">
            <v>Hermiston 1</v>
          </cell>
          <cell r="C79">
            <v>237</v>
          </cell>
          <cell r="D79">
            <v>37318</v>
          </cell>
          <cell r="E79">
            <v>37325</v>
          </cell>
          <cell r="F79">
            <v>7</v>
          </cell>
          <cell r="G79" t="str">
            <v>Combustion Inspection</v>
          </cell>
          <cell r="I79">
            <v>1</v>
          </cell>
          <cell r="J79">
            <v>1</v>
          </cell>
        </row>
        <row r="80">
          <cell r="A80" t="str">
            <v>CY2002</v>
          </cell>
          <cell r="B80" t="str">
            <v>Jim Bridger 4</v>
          </cell>
          <cell r="C80">
            <v>347</v>
          </cell>
          <cell r="D80">
            <v>37338</v>
          </cell>
          <cell r="E80">
            <v>37347</v>
          </cell>
          <cell r="F80">
            <v>9</v>
          </cell>
          <cell r="G80" t="str">
            <v>Inspection</v>
          </cell>
          <cell r="I80">
            <v>1.2857142857142858</v>
          </cell>
          <cell r="J80">
            <v>1</v>
          </cell>
        </row>
        <row r="81">
          <cell r="A81" t="str">
            <v>CY2002</v>
          </cell>
          <cell r="B81" t="str">
            <v>River Road</v>
          </cell>
          <cell r="C81">
            <v>240</v>
          </cell>
          <cell r="D81">
            <v>37347</v>
          </cell>
          <cell r="E81">
            <v>37357</v>
          </cell>
          <cell r="F81">
            <v>10</v>
          </cell>
          <cell r="G81" t="str">
            <v>Combustion Inspection</v>
          </cell>
          <cell r="I81">
            <v>1.4285714285714286</v>
          </cell>
          <cell r="J81">
            <v>2</v>
          </cell>
        </row>
        <row r="82">
          <cell r="A82" t="str">
            <v>CY2002</v>
          </cell>
          <cell r="B82" t="str">
            <v>Hunter 2</v>
          </cell>
          <cell r="C82">
            <v>259</v>
          </cell>
          <cell r="D82">
            <v>37349</v>
          </cell>
          <cell r="E82">
            <v>37421</v>
          </cell>
          <cell r="F82">
            <v>72</v>
          </cell>
          <cell r="G82" t="str">
            <v>Boiler, Generator, (change turbine controls)</v>
          </cell>
          <cell r="I82">
            <v>10.285714285714286</v>
          </cell>
          <cell r="J82">
            <v>2</v>
          </cell>
        </row>
        <row r="83">
          <cell r="A83" t="str">
            <v>CY2002</v>
          </cell>
          <cell r="B83" t="str">
            <v>Craig 1</v>
          </cell>
          <cell r="C83">
            <v>83</v>
          </cell>
          <cell r="D83">
            <v>37352</v>
          </cell>
          <cell r="E83">
            <v>37368</v>
          </cell>
          <cell r="F83">
            <v>16</v>
          </cell>
          <cell r="G83" t="str">
            <v/>
          </cell>
          <cell r="I83">
            <v>2.2857142857142856</v>
          </cell>
          <cell r="J83">
            <v>2</v>
          </cell>
        </row>
        <row r="84">
          <cell r="A84" t="str">
            <v>CY2002</v>
          </cell>
          <cell r="B84" t="str">
            <v>Naughton 2</v>
          </cell>
          <cell r="C84">
            <v>210</v>
          </cell>
          <cell r="D84">
            <v>37352</v>
          </cell>
          <cell r="E84">
            <v>37391</v>
          </cell>
          <cell r="F84">
            <v>39</v>
          </cell>
          <cell r="G84" t="str">
            <v>Major</v>
          </cell>
          <cell r="I84">
            <v>5.5714285714285712</v>
          </cell>
          <cell r="J84">
            <v>2</v>
          </cell>
        </row>
        <row r="85">
          <cell r="A85" t="str">
            <v>CY2002</v>
          </cell>
          <cell r="B85" t="str">
            <v>Dave Johnston 3</v>
          </cell>
          <cell r="C85">
            <v>220</v>
          </cell>
          <cell r="D85">
            <v>37358</v>
          </cell>
          <cell r="E85">
            <v>37362</v>
          </cell>
          <cell r="F85">
            <v>4</v>
          </cell>
          <cell r="G85" t="str">
            <v>Econ Duct, APH</v>
          </cell>
          <cell r="I85">
            <v>0.5714285714285714</v>
          </cell>
          <cell r="J85">
            <v>2</v>
          </cell>
        </row>
        <row r="86">
          <cell r="A86" t="str">
            <v>CY2002</v>
          </cell>
          <cell r="B86" t="str">
            <v>Sunnyside</v>
          </cell>
          <cell r="C86">
            <v>50</v>
          </cell>
          <cell r="D86">
            <v>37367</v>
          </cell>
          <cell r="E86">
            <v>37381</v>
          </cell>
          <cell r="F86">
            <v>14</v>
          </cell>
          <cell r="G86" t="str">
            <v>Planned Maintenance</v>
          </cell>
          <cell r="I86">
            <v>2</v>
          </cell>
          <cell r="J86">
            <v>2</v>
          </cell>
        </row>
        <row r="87">
          <cell r="A87" t="str">
            <v>CY2002</v>
          </cell>
          <cell r="B87" t="str">
            <v>Blundell</v>
          </cell>
          <cell r="C87">
            <v>23</v>
          </cell>
          <cell r="D87">
            <v>37373</v>
          </cell>
          <cell r="E87">
            <v>37376</v>
          </cell>
          <cell r="F87">
            <v>3</v>
          </cell>
          <cell r="G87" t="str">
            <v>Replace Stop Valve</v>
          </cell>
          <cell r="I87">
            <v>0.42857142857142855</v>
          </cell>
          <cell r="J87">
            <v>2</v>
          </cell>
        </row>
        <row r="88">
          <cell r="A88" t="str">
            <v>CY2002</v>
          </cell>
          <cell r="B88" t="str">
            <v>Hunter 3</v>
          </cell>
          <cell r="C88">
            <v>460</v>
          </cell>
          <cell r="D88">
            <v>37373</v>
          </cell>
          <cell r="E88">
            <v>37381</v>
          </cell>
          <cell r="F88">
            <v>8</v>
          </cell>
          <cell r="G88" t="str">
            <v>Chemical Clean, Inspection</v>
          </cell>
          <cell r="I88">
            <v>1.1428571428571428</v>
          </cell>
          <cell r="J88">
            <v>2</v>
          </cell>
        </row>
        <row r="89">
          <cell r="A89" t="str">
            <v>CY2002</v>
          </cell>
          <cell r="B89" t="str">
            <v>Hermiston 2</v>
          </cell>
          <cell r="C89">
            <v>237</v>
          </cell>
          <cell r="D89">
            <v>37380</v>
          </cell>
          <cell r="E89">
            <v>37408</v>
          </cell>
          <cell r="F89">
            <v>28</v>
          </cell>
          <cell r="G89" t="str">
            <v>Major Inspection</v>
          </cell>
          <cell r="I89">
            <v>4</v>
          </cell>
          <cell r="J89">
            <v>2</v>
          </cell>
        </row>
        <row r="90">
          <cell r="A90" t="str">
            <v>CY2002</v>
          </cell>
          <cell r="B90" t="str">
            <v>Jim Bridger 1</v>
          </cell>
          <cell r="C90">
            <v>353</v>
          </cell>
          <cell r="D90">
            <v>37380</v>
          </cell>
          <cell r="E90">
            <v>37410</v>
          </cell>
          <cell r="F90">
            <v>30</v>
          </cell>
          <cell r="G90" t="str">
            <v>Boiler, LP, (no controls upgrade)</v>
          </cell>
          <cell r="I90">
            <v>4.2857142857142856</v>
          </cell>
          <cell r="J90">
            <v>2</v>
          </cell>
        </row>
        <row r="91">
          <cell r="A91" t="str">
            <v>CY2002</v>
          </cell>
          <cell r="B91" t="str">
            <v>Dave Johnston 1</v>
          </cell>
          <cell r="C91">
            <v>106</v>
          </cell>
          <cell r="D91">
            <v>37392</v>
          </cell>
          <cell r="E91">
            <v>37400</v>
          </cell>
          <cell r="F91">
            <v>8</v>
          </cell>
          <cell r="G91" t="str">
            <v>Inspection</v>
          </cell>
          <cell r="I91">
            <v>1.1428571428571428</v>
          </cell>
          <cell r="J91">
            <v>2</v>
          </cell>
        </row>
        <row r="92">
          <cell r="A92" t="str">
            <v>CY2002</v>
          </cell>
          <cell r="B92" t="str">
            <v>Little Mountain</v>
          </cell>
          <cell r="C92">
            <v>14</v>
          </cell>
          <cell r="D92">
            <v>37408</v>
          </cell>
          <cell r="E92">
            <v>37450</v>
          </cell>
          <cell r="F92">
            <v>42</v>
          </cell>
          <cell r="G92" t="str">
            <v>Major - Turb Insp, Gear Box Installation</v>
          </cell>
          <cell r="I92">
            <v>6</v>
          </cell>
          <cell r="J92">
            <v>2</v>
          </cell>
        </row>
        <row r="93">
          <cell r="A93" t="str">
            <v>CY2002</v>
          </cell>
          <cell r="B93" t="str">
            <v>Colstrip 4</v>
          </cell>
          <cell r="C93">
            <v>74</v>
          </cell>
          <cell r="D93">
            <v>37508</v>
          </cell>
          <cell r="E93">
            <v>37512</v>
          </cell>
          <cell r="F93">
            <v>4</v>
          </cell>
          <cell r="G93" t="str">
            <v>Short Mini</v>
          </cell>
          <cell r="I93">
            <v>0.5714285714285714</v>
          </cell>
          <cell r="J93">
            <v>3</v>
          </cell>
        </row>
        <row r="94">
          <cell r="A94" t="str">
            <v>CY2002</v>
          </cell>
          <cell r="B94" t="str">
            <v>Naughton 1</v>
          </cell>
          <cell r="C94">
            <v>160</v>
          </cell>
          <cell r="D94">
            <v>37515</v>
          </cell>
          <cell r="E94">
            <v>37553</v>
          </cell>
          <cell r="F94">
            <v>38</v>
          </cell>
          <cell r="G94" t="str">
            <v>APS ends 09/15</v>
          </cell>
          <cell r="I94">
            <v>5.4285714285714288</v>
          </cell>
          <cell r="J94">
            <v>3</v>
          </cell>
        </row>
        <row r="95">
          <cell r="A95" t="str">
            <v>CY2002</v>
          </cell>
          <cell r="B95" t="str">
            <v>Carbon 1</v>
          </cell>
          <cell r="C95">
            <v>67</v>
          </cell>
          <cell r="D95">
            <v>37520</v>
          </cell>
          <cell r="E95">
            <v>37527</v>
          </cell>
          <cell r="F95">
            <v>7</v>
          </cell>
          <cell r="G95" t="str">
            <v>Inspection</v>
          </cell>
          <cell r="I95">
            <v>1</v>
          </cell>
          <cell r="J95">
            <v>3</v>
          </cell>
        </row>
        <row r="96">
          <cell r="A96" t="str">
            <v>CY2002</v>
          </cell>
          <cell r="B96" t="str">
            <v>Huntington 2</v>
          </cell>
          <cell r="C96">
            <v>455</v>
          </cell>
          <cell r="D96">
            <v>37534</v>
          </cell>
          <cell r="E96">
            <v>37576</v>
          </cell>
          <cell r="F96">
            <v>42</v>
          </cell>
          <cell r="G96" t="str">
            <v>Controls Upgrade</v>
          </cell>
          <cell r="I96">
            <v>6</v>
          </cell>
          <cell r="J96">
            <v>4</v>
          </cell>
        </row>
        <row r="97">
          <cell r="A97" t="str">
            <v>CY2002</v>
          </cell>
          <cell r="B97" t="str">
            <v>Gadsby 6</v>
          </cell>
          <cell r="C97">
            <v>40</v>
          </cell>
          <cell r="D97">
            <v>37541</v>
          </cell>
          <cell r="E97">
            <v>37548</v>
          </cell>
          <cell r="F97">
            <v>7</v>
          </cell>
          <cell r="G97" t="str">
            <v>Replace Rotor, GE install new compressor blades (warranty)</v>
          </cell>
          <cell r="I97">
            <v>1</v>
          </cell>
          <cell r="J97">
            <v>4</v>
          </cell>
        </row>
        <row r="98">
          <cell r="A98" t="str">
            <v>CY2002</v>
          </cell>
          <cell r="B98" t="str">
            <v>Hayden 2</v>
          </cell>
          <cell r="C98">
            <v>33</v>
          </cell>
          <cell r="D98">
            <v>37555</v>
          </cell>
          <cell r="E98">
            <v>37564</v>
          </cell>
          <cell r="F98">
            <v>9</v>
          </cell>
          <cell r="G98" t="str">
            <v>Scrubber Duct Repairs</v>
          </cell>
          <cell r="I98">
            <v>1.2857142857142858</v>
          </cell>
          <cell r="J98">
            <v>4</v>
          </cell>
        </row>
        <row r="99">
          <cell r="A99" t="str">
            <v>CY2002</v>
          </cell>
          <cell r="B99" t="str">
            <v>Sunnyside</v>
          </cell>
          <cell r="C99">
            <v>50</v>
          </cell>
          <cell r="D99">
            <v>37556</v>
          </cell>
          <cell r="E99">
            <v>37563</v>
          </cell>
          <cell r="F99">
            <v>7</v>
          </cell>
          <cell r="G99" t="str">
            <v/>
          </cell>
          <cell r="I99">
            <v>1</v>
          </cell>
          <cell r="J99">
            <v>4</v>
          </cell>
        </row>
        <row r="100">
          <cell r="A100" t="str">
            <v>CY2003</v>
          </cell>
          <cell r="B100" t="str">
            <v>Gadsby 1</v>
          </cell>
          <cell r="C100">
            <v>60</v>
          </cell>
          <cell r="D100">
            <v>37625</v>
          </cell>
          <cell r="E100">
            <v>37681</v>
          </cell>
          <cell r="F100">
            <v>56</v>
          </cell>
          <cell r="G100" t="str">
            <v>HP/LP</v>
          </cell>
          <cell r="I100">
            <v>8</v>
          </cell>
          <cell r="J100">
            <v>1</v>
          </cell>
        </row>
        <row r="101">
          <cell r="A101" t="str">
            <v>CY2003</v>
          </cell>
          <cell r="B101" t="str">
            <v>Naughton 3</v>
          </cell>
          <cell r="C101">
            <v>330</v>
          </cell>
          <cell r="D101">
            <v>37674</v>
          </cell>
          <cell r="E101">
            <v>37679</v>
          </cell>
          <cell r="F101">
            <v>5</v>
          </cell>
          <cell r="G101" t="str">
            <v>Planned Maintenance</v>
          </cell>
          <cell r="I101">
            <v>0.7142857142857143</v>
          </cell>
          <cell r="J101">
            <v>1</v>
          </cell>
        </row>
        <row r="102">
          <cell r="A102" t="str">
            <v>CY2003</v>
          </cell>
          <cell r="B102" t="str">
            <v>West Valley 3</v>
          </cell>
          <cell r="C102">
            <v>40</v>
          </cell>
          <cell r="D102">
            <v>37681</v>
          </cell>
          <cell r="E102">
            <v>37684</v>
          </cell>
          <cell r="F102">
            <v>3</v>
          </cell>
          <cell r="G102" t="str">
            <v>Blade Change, Inspection, F Sock</v>
          </cell>
          <cell r="I102">
            <v>0.42857142857142855</v>
          </cell>
          <cell r="J102">
            <v>1</v>
          </cell>
        </row>
        <row r="103">
          <cell r="A103" t="str">
            <v>CY2003</v>
          </cell>
          <cell r="B103" t="str">
            <v>Hermiston 2</v>
          </cell>
          <cell r="C103">
            <v>237</v>
          </cell>
          <cell r="D103">
            <v>37682</v>
          </cell>
          <cell r="E103">
            <v>37689</v>
          </cell>
          <cell r="F103">
            <v>7</v>
          </cell>
          <cell r="G103" t="str">
            <v>Major Inspection</v>
          </cell>
          <cell r="I103">
            <v>1</v>
          </cell>
          <cell r="J103">
            <v>1</v>
          </cell>
        </row>
        <row r="104">
          <cell r="A104" t="str">
            <v>CY2003</v>
          </cell>
          <cell r="B104" t="str">
            <v>Jim Bridger 4</v>
          </cell>
          <cell r="C104">
            <v>353</v>
          </cell>
          <cell r="D104">
            <v>37688</v>
          </cell>
          <cell r="E104">
            <v>37692</v>
          </cell>
          <cell r="F104">
            <v>4</v>
          </cell>
          <cell r="G104" t="str">
            <v>Air Pre-Heater Wash</v>
          </cell>
          <cell r="I104">
            <v>0.5714285714285714</v>
          </cell>
          <cell r="J104">
            <v>1</v>
          </cell>
        </row>
        <row r="105">
          <cell r="A105" t="str">
            <v>CY2003</v>
          </cell>
          <cell r="B105" t="str">
            <v>West Valley 1</v>
          </cell>
          <cell r="C105">
            <v>40</v>
          </cell>
          <cell r="D105">
            <v>37688</v>
          </cell>
          <cell r="E105">
            <v>37691</v>
          </cell>
          <cell r="F105">
            <v>3</v>
          </cell>
          <cell r="G105" t="str">
            <v>Blade Change, Inspection, F Sock</v>
          </cell>
          <cell r="I105">
            <v>0.42857142857142855</v>
          </cell>
          <cell r="J105">
            <v>1</v>
          </cell>
        </row>
        <row r="106">
          <cell r="A106" t="str">
            <v>CY2003</v>
          </cell>
          <cell r="B106" t="str">
            <v>Huntington 1</v>
          </cell>
          <cell r="C106">
            <v>440</v>
          </cell>
          <cell r="D106">
            <v>37695</v>
          </cell>
          <cell r="E106">
            <v>37702</v>
          </cell>
          <cell r="F106">
            <v>7</v>
          </cell>
          <cell r="G106" t="str">
            <v>Inspection, Turbine Foam Clean, Boiler Chemical Clean, Burner Wk.</v>
          </cell>
          <cell r="I106">
            <v>1</v>
          </cell>
          <cell r="J106">
            <v>1</v>
          </cell>
        </row>
        <row r="107">
          <cell r="A107" t="str">
            <v>CY2003</v>
          </cell>
          <cell r="B107" t="str">
            <v>West Valley 5</v>
          </cell>
          <cell r="C107">
            <v>40</v>
          </cell>
          <cell r="D107">
            <v>37695</v>
          </cell>
          <cell r="E107">
            <v>37698</v>
          </cell>
          <cell r="F107">
            <v>3</v>
          </cell>
          <cell r="G107" t="str">
            <v>Blade Change, Inspection, F Sock</v>
          </cell>
          <cell r="I107">
            <v>0.42857142857142855</v>
          </cell>
          <cell r="J107">
            <v>1</v>
          </cell>
        </row>
        <row r="108">
          <cell r="A108" t="str">
            <v>CY2003</v>
          </cell>
          <cell r="B108" t="str">
            <v>Colstrip 4</v>
          </cell>
          <cell r="C108">
            <v>74</v>
          </cell>
          <cell r="D108">
            <v>37702</v>
          </cell>
          <cell r="E108">
            <v>37760</v>
          </cell>
          <cell r="F108">
            <v>58</v>
          </cell>
          <cell r="G108" t="str">
            <v>Boiler Major - Crosses Fiscal Year</v>
          </cell>
          <cell r="I108">
            <v>8.2857142857142865</v>
          </cell>
          <cell r="J108">
            <v>1</v>
          </cell>
        </row>
        <row r="109">
          <cell r="A109" t="str">
            <v>CY2003</v>
          </cell>
          <cell r="B109" t="str">
            <v>Dave Johnston 4</v>
          </cell>
          <cell r="C109">
            <v>330</v>
          </cell>
          <cell r="D109">
            <v>37702</v>
          </cell>
          <cell r="E109">
            <v>37737</v>
          </cell>
          <cell r="F109">
            <v>35</v>
          </cell>
          <cell r="G109" t="str">
            <v>Crosses Fiscal Year 2003/2004</v>
          </cell>
          <cell r="I109">
            <v>5</v>
          </cell>
          <cell r="J109">
            <v>1</v>
          </cell>
        </row>
        <row r="110">
          <cell r="A110" t="str">
            <v>CY2003</v>
          </cell>
          <cell r="B110" t="str">
            <v>Bonanza</v>
          </cell>
          <cell r="C110">
            <v>431</v>
          </cell>
          <cell r="D110">
            <v>37716</v>
          </cell>
          <cell r="E110">
            <v>37732</v>
          </cell>
          <cell r="F110">
            <v>16</v>
          </cell>
          <cell r="G110" t="str">
            <v>Exciter Controls - possible 2 days at various loads for testing…</v>
          </cell>
          <cell r="I110">
            <v>2.2857142857142856</v>
          </cell>
          <cell r="J110">
            <v>2</v>
          </cell>
        </row>
        <row r="111">
          <cell r="A111" t="str">
            <v>CY2003</v>
          </cell>
          <cell r="B111" t="str">
            <v>Hunter 3</v>
          </cell>
          <cell r="C111" t="str">
            <v>460/340</v>
          </cell>
          <cell r="D111">
            <v>37716</v>
          </cell>
          <cell r="E111">
            <v>37764</v>
          </cell>
          <cell r="F111">
            <v>48</v>
          </cell>
          <cell r="G111" t="str">
            <v>Running Equip. Mtc. Outage - Coal Mills, Scrubber - 120 MW DeRate</v>
          </cell>
          <cell r="I111">
            <v>6.8571428571428568</v>
          </cell>
          <cell r="J111">
            <v>2</v>
          </cell>
        </row>
        <row r="112">
          <cell r="A112" t="str">
            <v>CY2003</v>
          </cell>
          <cell r="B112" t="str">
            <v>Jim Bridger 2</v>
          </cell>
          <cell r="C112">
            <v>353</v>
          </cell>
          <cell r="D112">
            <v>37716</v>
          </cell>
          <cell r="E112">
            <v>37725</v>
          </cell>
          <cell r="F112">
            <v>9</v>
          </cell>
          <cell r="G112" t="str">
            <v>Planned Maintenance and Inspection</v>
          </cell>
          <cell r="I112">
            <v>1.2857142857142858</v>
          </cell>
          <cell r="J112">
            <v>2</v>
          </cell>
        </row>
        <row r="113">
          <cell r="A113" t="str">
            <v>CY2003</v>
          </cell>
          <cell r="B113" t="str">
            <v>Blundell</v>
          </cell>
          <cell r="C113">
            <v>23</v>
          </cell>
          <cell r="D113">
            <v>37722</v>
          </cell>
          <cell r="E113">
            <v>37725</v>
          </cell>
          <cell r="F113">
            <v>3</v>
          </cell>
          <cell r="G113" t="str">
            <v>HV114, Brine Valves, Control Valve Actuator</v>
          </cell>
          <cell r="I113">
            <v>0.42857142857142855</v>
          </cell>
          <cell r="J113">
            <v>2</v>
          </cell>
        </row>
        <row r="114">
          <cell r="A114" t="str">
            <v>CY2003</v>
          </cell>
          <cell r="B114" t="str">
            <v>Craig 2</v>
          </cell>
          <cell r="C114">
            <v>83</v>
          </cell>
          <cell r="D114">
            <v>37729</v>
          </cell>
          <cell r="E114">
            <v>37738</v>
          </cell>
          <cell r="F114">
            <v>9</v>
          </cell>
          <cell r="G114" t="str">
            <v>Bag House and Precipitator - Yampa Env Project</v>
          </cell>
          <cell r="I114">
            <v>1.2857142857142858</v>
          </cell>
          <cell r="J114">
            <v>2</v>
          </cell>
        </row>
        <row r="115">
          <cell r="A115" t="str">
            <v>CY2003</v>
          </cell>
          <cell r="B115" t="str">
            <v>Hayden 1</v>
          </cell>
          <cell r="C115">
            <v>45</v>
          </cell>
          <cell r="D115">
            <v>37730</v>
          </cell>
          <cell r="E115">
            <v>37774</v>
          </cell>
          <cell r="F115">
            <v>44</v>
          </cell>
          <cell r="G115" t="str">
            <v>Boiler Inspection</v>
          </cell>
          <cell r="I115">
            <v>6.2857142857142856</v>
          </cell>
          <cell r="J115">
            <v>2</v>
          </cell>
        </row>
        <row r="116">
          <cell r="A116" t="str">
            <v>CY2003</v>
          </cell>
          <cell r="B116" t="str">
            <v>Sunnyside</v>
          </cell>
          <cell r="C116">
            <v>50</v>
          </cell>
          <cell r="D116">
            <v>37730</v>
          </cell>
          <cell r="E116">
            <v>37744</v>
          </cell>
          <cell r="F116">
            <v>14</v>
          </cell>
          <cell r="G116" t="str">
            <v/>
          </cell>
          <cell r="I116">
            <v>2</v>
          </cell>
          <cell r="J116">
            <v>2</v>
          </cell>
        </row>
        <row r="117">
          <cell r="A117" t="str">
            <v>CY2003</v>
          </cell>
          <cell r="B117" t="str">
            <v>Hermiston 1</v>
          </cell>
          <cell r="C117">
            <v>237</v>
          </cell>
          <cell r="D117">
            <v>37731</v>
          </cell>
          <cell r="E117">
            <v>37759</v>
          </cell>
          <cell r="F117">
            <v>28</v>
          </cell>
          <cell r="G117" t="str">
            <v>Combustion Inspection</v>
          </cell>
          <cell r="I117">
            <v>4</v>
          </cell>
          <cell r="J117">
            <v>2</v>
          </cell>
        </row>
        <row r="118">
          <cell r="A118" t="str">
            <v>CY2003</v>
          </cell>
          <cell r="B118" t="str">
            <v>Cholla 4</v>
          </cell>
          <cell r="C118">
            <v>380</v>
          </cell>
          <cell r="D118">
            <v>37736</v>
          </cell>
          <cell r="E118">
            <v>37742</v>
          </cell>
          <cell r="F118">
            <v>6</v>
          </cell>
          <cell r="G118" t="str">
            <v>Planned Maintenance</v>
          </cell>
          <cell r="I118">
            <v>0.8571428571428571</v>
          </cell>
          <cell r="J118">
            <v>2</v>
          </cell>
        </row>
        <row r="119">
          <cell r="A119" t="str">
            <v>CY2003</v>
          </cell>
          <cell r="B119" t="str">
            <v>Camas Cogen</v>
          </cell>
          <cell r="C119">
            <v>52</v>
          </cell>
          <cell r="D119">
            <v>37737</v>
          </cell>
          <cell r="E119">
            <v>37756</v>
          </cell>
          <cell r="F119">
            <v>19</v>
          </cell>
          <cell r="G119" t="str">
            <v>Turbine Inspection, Replace #2 Bearing, Generator Testing</v>
          </cell>
          <cell r="I119">
            <v>2.7142857142857144</v>
          </cell>
          <cell r="J119">
            <v>2</v>
          </cell>
        </row>
        <row r="120">
          <cell r="A120" t="str">
            <v>CY2003</v>
          </cell>
          <cell r="B120" t="str">
            <v>Jim Bridger 3</v>
          </cell>
          <cell r="C120">
            <v>353</v>
          </cell>
          <cell r="D120">
            <v>37744</v>
          </cell>
          <cell r="E120">
            <v>37788</v>
          </cell>
          <cell r="F120">
            <v>44</v>
          </cell>
          <cell r="G120" t="str">
            <v>Major, Controls Upgrade</v>
          </cell>
          <cell r="I120">
            <v>6.2857142857142856</v>
          </cell>
          <cell r="J120">
            <v>2</v>
          </cell>
        </row>
        <row r="121">
          <cell r="A121" t="str">
            <v>CY2003</v>
          </cell>
          <cell r="B121" t="str">
            <v>Dave Johnston 3</v>
          </cell>
          <cell r="C121">
            <v>220</v>
          </cell>
          <cell r="D121">
            <v>37751</v>
          </cell>
          <cell r="E121">
            <v>37763</v>
          </cell>
          <cell r="F121">
            <v>12</v>
          </cell>
          <cell r="G121" t="str">
            <v>Short Outage</v>
          </cell>
          <cell r="I121">
            <v>1.7142857142857142</v>
          </cell>
          <cell r="J121">
            <v>2</v>
          </cell>
        </row>
        <row r="122">
          <cell r="A122" t="str">
            <v>CY2003</v>
          </cell>
          <cell r="B122" t="str">
            <v>River Road</v>
          </cell>
          <cell r="C122">
            <v>240</v>
          </cell>
          <cell r="D122">
            <v>37773</v>
          </cell>
          <cell r="E122">
            <v>37783</v>
          </cell>
          <cell r="F122">
            <v>10</v>
          </cell>
          <cell r="G122" t="str">
            <v>Combustion Inspection</v>
          </cell>
          <cell r="I122">
            <v>1.4285714285714286</v>
          </cell>
          <cell r="J122">
            <v>2</v>
          </cell>
        </row>
        <row r="123">
          <cell r="A123" t="str">
            <v>CY2003</v>
          </cell>
          <cell r="B123" t="str">
            <v>Craig 1</v>
          </cell>
          <cell r="C123">
            <v>83</v>
          </cell>
          <cell r="D123">
            <v>37877</v>
          </cell>
          <cell r="E123">
            <v>37921</v>
          </cell>
          <cell r="F123">
            <v>44</v>
          </cell>
          <cell r="G123" t="str">
            <v>Major</v>
          </cell>
          <cell r="I123">
            <v>6.2857142857142856</v>
          </cell>
          <cell r="J123">
            <v>3</v>
          </cell>
        </row>
        <row r="124">
          <cell r="A124" t="str">
            <v>CY2003</v>
          </cell>
          <cell r="B124" t="str">
            <v>Naughton 3</v>
          </cell>
          <cell r="C124">
            <v>330</v>
          </cell>
          <cell r="D124">
            <v>37877</v>
          </cell>
          <cell r="E124">
            <v>37926</v>
          </cell>
          <cell r="F124">
            <v>49</v>
          </cell>
          <cell r="G124" t="str">
            <v>Boiler Major, Generator Rewind, Major Economizer Work</v>
          </cell>
          <cell r="I124">
            <v>7</v>
          </cell>
          <cell r="J124">
            <v>3</v>
          </cell>
        </row>
        <row r="125">
          <cell r="A125" t="str">
            <v>CY2003</v>
          </cell>
          <cell r="B125" t="str">
            <v>Dave Johnston 1</v>
          </cell>
          <cell r="C125">
            <v>106</v>
          </cell>
          <cell r="D125">
            <v>37891</v>
          </cell>
          <cell r="E125">
            <v>37921</v>
          </cell>
          <cell r="F125">
            <v>30</v>
          </cell>
          <cell r="G125" t="str">
            <v>Boiler, Precip, Turbine Valves, Condensor, Chemical Clean</v>
          </cell>
          <cell r="I125">
            <v>4.2857142857142856</v>
          </cell>
          <cell r="J125">
            <v>3</v>
          </cell>
        </row>
        <row r="126">
          <cell r="A126" t="str">
            <v>CY2003</v>
          </cell>
          <cell r="B126" t="str">
            <v>Blundell</v>
          </cell>
          <cell r="C126">
            <v>23</v>
          </cell>
          <cell r="D126">
            <v>37902</v>
          </cell>
          <cell r="E126">
            <v>37905</v>
          </cell>
          <cell r="F126">
            <v>3</v>
          </cell>
          <cell r="G126" t="str">
            <v>HV-114, Brine Valves, Production Well 28-3</v>
          </cell>
          <cell r="I126">
            <v>0.42857142857142855</v>
          </cell>
          <cell r="J126">
            <v>4</v>
          </cell>
        </row>
        <row r="127">
          <cell r="A127" t="str">
            <v>CY2003</v>
          </cell>
          <cell r="B127" t="str">
            <v>Carbon 2</v>
          </cell>
          <cell r="C127">
            <v>105</v>
          </cell>
          <cell r="D127">
            <v>37905</v>
          </cell>
          <cell r="E127">
            <v>37909</v>
          </cell>
          <cell r="F127">
            <v>4</v>
          </cell>
          <cell r="G127" t="str">
            <v>Mini OH</v>
          </cell>
          <cell r="I127">
            <v>0.5714285714285714</v>
          </cell>
          <cell r="J127">
            <v>4</v>
          </cell>
        </row>
        <row r="128">
          <cell r="A128" t="str">
            <v>CY2003</v>
          </cell>
          <cell r="B128" t="str">
            <v>Naughton 2</v>
          </cell>
          <cell r="C128">
            <v>210</v>
          </cell>
          <cell r="D128">
            <v>37912</v>
          </cell>
          <cell r="E128">
            <v>37928</v>
          </cell>
          <cell r="F128">
            <v>16</v>
          </cell>
          <cell r="G128" t="str">
            <v>Boiler Repairs, Chemical Clean</v>
          </cell>
          <cell r="I128">
            <v>2.2857142857142856</v>
          </cell>
          <cell r="J128">
            <v>4</v>
          </cell>
        </row>
        <row r="129">
          <cell r="A129" t="str">
            <v>CY2003</v>
          </cell>
          <cell r="B129" t="str">
            <v>Sunnyside</v>
          </cell>
          <cell r="C129">
            <v>50</v>
          </cell>
          <cell r="D129">
            <v>37919</v>
          </cell>
          <cell r="E129">
            <v>37926</v>
          </cell>
          <cell r="F129">
            <v>7</v>
          </cell>
          <cell r="G129" t="str">
            <v/>
          </cell>
          <cell r="I129">
            <v>1</v>
          </cell>
          <cell r="J129">
            <v>4</v>
          </cell>
        </row>
        <row r="130">
          <cell r="A130" t="str">
            <v>CY2004</v>
          </cell>
          <cell r="B130" t="str">
            <v>Gadsby 2</v>
          </cell>
          <cell r="C130">
            <v>75</v>
          </cell>
          <cell r="D130">
            <v>37991</v>
          </cell>
          <cell r="E130">
            <v>38026</v>
          </cell>
          <cell r="F130">
            <v>35</v>
          </cell>
          <cell r="G130" t="str">
            <v>Major, HP Minor, HP Water Seals OK 09/30/03</v>
          </cell>
          <cell r="I130">
            <v>5</v>
          </cell>
          <cell r="J130">
            <v>1</v>
          </cell>
        </row>
        <row r="131">
          <cell r="A131" t="str">
            <v>CY2004</v>
          </cell>
          <cell r="B131" t="str">
            <v>Hermiston 1</v>
          </cell>
          <cell r="C131">
            <v>237</v>
          </cell>
          <cell r="D131">
            <v>38045</v>
          </cell>
          <cell r="E131">
            <v>38053</v>
          </cell>
          <cell r="F131">
            <v>8</v>
          </cell>
          <cell r="G131" t="str">
            <v>Combustion Inspt - degas and check the main lead on the CT rotor</v>
          </cell>
          <cell r="I131">
            <v>1.1428571428571428</v>
          </cell>
          <cell r="J131">
            <v>1</v>
          </cell>
        </row>
        <row r="132">
          <cell r="A132" t="str">
            <v>CY2004</v>
          </cell>
          <cell r="B132" t="str">
            <v>Hermiston 2</v>
          </cell>
          <cell r="C132">
            <v>237</v>
          </cell>
          <cell r="D132">
            <v>38045</v>
          </cell>
          <cell r="E132">
            <v>38048</v>
          </cell>
          <cell r="F132">
            <v>3</v>
          </cell>
          <cell r="G132" t="str">
            <v xml:space="preserve">Inspection </v>
          </cell>
          <cell r="I132">
            <v>0.42857142857142855</v>
          </cell>
          <cell r="J132">
            <v>1</v>
          </cell>
        </row>
        <row r="133">
          <cell r="A133" t="str">
            <v>CY2004</v>
          </cell>
          <cell r="B133" t="str">
            <v>Craig 2</v>
          </cell>
          <cell r="C133">
            <v>83</v>
          </cell>
          <cell r="D133">
            <v>38059</v>
          </cell>
          <cell r="E133">
            <v>38103</v>
          </cell>
          <cell r="F133">
            <v>44</v>
          </cell>
          <cell r="G133" t="str">
            <v>Major</v>
          </cell>
          <cell r="I133">
            <v>6.2857142857142856</v>
          </cell>
          <cell r="J133">
            <v>1</v>
          </cell>
        </row>
        <row r="134">
          <cell r="A134" t="str">
            <v>CY2004</v>
          </cell>
          <cell r="B134" t="str">
            <v>Jim Bridger 1</v>
          </cell>
          <cell r="C134">
            <v>353</v>
          </cell>
          <cell r="D134">
            <v>38066</v>
          </cell>
          <cell r="E134">
            <v>38075</v>
          </cell>
          <cell r="F134">
            <v>9</v>
          </cell>
          <cell r="G134" t="str">
            <v>Inspection…..Moved From FY05..  Date Is Official</v>
          </cell>
          <cell r="I134">
            <v>1.2857142857142858</v>
          </cell>
          <cell r="J134">
            <v>1</v>
          </cell>
        </row>
        <row r="135">
          <cell r="A135" t="str">
            <v>CY2004</v>
          </cell>
          <cell r="B135" t="str">
            <v>Cholla 4</v>
          </cell>
          <cell r="C135">
            <v>380</v>
          </cell>
          <cell r="D135">
            <v>38080</v>
          </cell>
          <cell r="E135">
            <v>38112</v>
          </cell>
          <cell r="F135">
            <v>32</v>
          </cell>
          <cell r="G135" t="str">
            <v>Minor</v>
          </cell>
          <cell r="I135">
            <v>4.5714285714285712</v>
          </cell>
          <cell r="J135">
            <v>2</v>
          </cell>
        </row>
        <row r="136">
          <cell r="A136" t="str">
            <v>CY2004</v>
          </cell>
          <cell r="B136" t="str">
            <v>Naughton 1</v>
          </cell>
          <cell r="C136">
            <v>160</v>
          </cell>
          <cell r="D136">
            <v>38080</v>
          </cell>
          <cell r="E136">
            <v>38089</v>
          </cell>
          <cell r="F136">
            <v>9</v>
          </cell>
          <cell r="G136" t="str">
            <v xml:space="preserve">Critical Pipe, Hot Reheat Inspection….Moved From Fall </v>
          </cell>
          <cell r="I136">
            <v>1.2857142857142858</v>
          </cell>
          <cell r="J136">
            <v>2</v>
          </cell>
        </row>
        <row r="137">
          <cell r="A137" t="str">
            <v>CY2004</v>
          </cell>
          <cell r="B137" t="str">
            <v>Wyodak</v>
          </cell>
          <cell r="C137">
            <v>268</v>
          </cell>
          <cell r="D137">
            <v>38080</v>
          </cell>
          <cell r="E137">
            <v>38089</v>
          </cell>
          <cell r="F137">
            <v>9</v>
          </cell>
          <cell r="G137" t="str">
            <v xml:space="preserve">Inspection -  Moved from March to April   </v>
          </cell>
          <cell r="I137">
            <v>1.2857142857142858</v>
          </cell>
          <cell r="J137">
            <v>2</v>
          </cell>
        </row>
        <row r="138">
          <cell r="A138" t="str">
            <v>CY2004</v>
          </cell>
          <cell r="B138" t="str">
            <v>Colstrip 3</v>
          </cell>
          <cell r="C138">
            <v>74</v>
          </cell>
          <cell r="D138">
            <v>38087</v>
          </cell>
          <cell r="E138">
            <v>38131</v>
          </cell>
          <cell r="F138">
            <v>44</v>
          </cell>
          <cell r="G138" t="str">
            <v>Major………One week after unit start up...Chem Clean Planned</v>
          </cell>
          <cell r="I138">
            <v>6.2857142857142856</v>
          </cell>
          <cell r="J138">
            <v>2</v>
          </cell>
        </row>
        <row r="139">
          <cell r="A139" t="str">
            <v>CY2004</v>
          </cell>
          <cell r="B139" t="str">
            <v>Dave Johnston 2</v>
          </cell>
          <cell r="C139">
            <v>106</v>
          </cell>
          <cell r="D139">
            <v>38087</v>
          </cell>
          <cell r="E139">
            <v>38096</v>
          </cell>
          <cell r="F139">
            <v>9</v>
          </cell>
          <cell r="G139" t="str">
            <v>New…….Mini Inspection</v>
          </cell>
          <cell r="I139">
            <v>1.2857142857142858</v>
          </cell>
          <cell r="J139">
            <v>2</v>
          </cell>
        </row>
        <row r="140">
          <cell r="A140" t="str">
            <v>CY2004</v>
          </cell>
          <cell r="B140" t="str">
            <v>Carbon 2</v>
          </cell>
          <cell r="C140">
            <v>105</v>
          </cell>
          <cell r="D140">
            <v>38094</v>
          </cell>
          <cell r="E140">
            <v>38129</v>
          </cell>
          <cell r="F140">
            <v>35</v>
          </cell>
          <cell r="G140" t="str">
            <v xml:space="preserve">Boiler Major and Trb Vlv Inspt,Chem Cln., Low NOx </v>
          </cell>
          <cell r="I140">
            <v>5</v>
          </cell>
          <cell r="J140">
            <v>2</v>
          </cell>
        </row>
        <row r="141">
          <cell r="A141" t="str">
            <v>CY2004</v>
          </cell>
          <cell r="B141" t="str">
            <v>Jim Bridger 4</v>
          </cell>
          <cell r="C141">
            <v>353</v>
          </cell>
          <cell r="D141">
            <v>38094</v>
          </cell>
          <cell r="E141">
            <v>38136</v>
          </cell>
          <cell r="F141">
            <v>42</v>
          </cell>
          <cell r="G141" t="str">
            <v>Controls Upgrade, Idaho Power Needs On Line By 06/01/04</v>
          </cell>
          <cell r="I141">
            <v>6</v>
          </cell>
          <cell r="J141">
            <v>2</v>
          </cell>
        </row>
        <row r="142">
          <cell r="A142" t="str">
            <v>CY2004</v>
          </cell>
          <cell r="B142" t="str">
            <v>Huntington 1</v>
          </cell>
          <cell r="C142">
            <v>445</v>
          </cell>
          <cell r="D142">
            <v>38095</v>
          </cell>
          <cell r="E142">
            <v>38101</v>
          </cell>
          <cell r="F142">
            <v>6</v>
          </cell>
          <cell r="G142" t="str">
            <v>Mini.  Inspection….Moved from March FY 2004</v>
          </cell>
          <cell r="I142">
            <v>0.8571428571428571</v>
          </cell>
          <cell r="J142">
            <v>2</v>
          </cell>
        </row>
        <row r="143">
          <cell r="A143" t="str">
            <v>CY2004</v>
          </cell>
          <cell r="B143" t="str">
            <v>Hayden 2</v>
          </cell>
          <cell r="C143">
            <v>33</v>
          </cell>
          <cell r="D143">
            <v>38101</v>
          </cell>
          <cell r="E143">
            <v>38126</v>
          </cell>
          <cell r="F143">
            <v>25</v>
          </cell>
          <cell r="G143" t="str">
            <v xml:space="preserve">Inspection, FWH, Valves,** New sch dates: 11 days shorter </v>
          </cell>
          <cell r="I143">
            <v>3.5714285714285716</v>
          </cell>
          <cell r="J143">
            <v>2</v>
          </cell>
        </row>
        <row r="144">
          <cell r="A144" t="str">
            <v>CY2004</v>
          </cell>
          <cell r="B144" t="str">
            <v>Hermiston 2</v>
          </cell>
          <cell r="C144">
            <v>237</v>
          </cell>
          <cell r="D144">
            <v>38108</v>
          </cell>
          <cell r="E144">
            <v>38115</v>
          </cell>
          <cell r="F144">
            <v>7</v>
          </cell>
          <cell r="G144" t="str">
            <v>Combustion Inspection</v>
          </cell>
          <cell r="I144">
            <v>1</v>
          </cell>
          <cell r="J144">
            <v>2</v>
          </cell>
        </row>
        <row r="145">
          <cell r="A145" t="str">
            <v>CY2004</v>
          </cell>
          <cell r="B145" t="str">
            <v>River Road</v>
          </cell>
          <cell r="C145">
            <v>240</v>
          </cell>
          <cell r="D145">
            <v>38108</v>
          </cell>
          <cell r="E145">
            <v>38139</v>
          </cell>
          <cell r="F145">
            <v>31</v>
          </cell>
          <cell r="G145" t="str">
            <v>Steam Turbine-Major…………changed to 31 days</v>
          </cell>
          <cell r="I145">
            <v>4.4285714285714288</v>
          </cell>
          <cell r="J145">
            <v>2</v>
          </cell>
        </row>
        <row r="146">
          <cell r="A146" t="str">
            <v>CY2004</v>
          </cell>
          <cell r="B146" t="str">
            <v>Little Mountain</v>
          </cell>
          <cell r="C146">
            <v>14</v>
          </cell>
          <cell r="D146">
            <v>38143</v>
          </cell>
          <cell r="E146">
            <v>38150</v>
          </cell>
          <cell r="F146">
            <v>7</v>
          </cell>
          <cell r="G146" t="str">
            <v/>
          </cell>
          <cell r="I146">
            <v>1</v>
          </cell>
          <cell r="J146">
            <v>2</v>
          </cell>
        </row>
        <row r="147">
          <cell r="A147" t="str">
            <v>CY2004</v>
          </cell>
          <cell r="B147" t="str">
            <v>Colstrip 4</v>
          </cell>
          <cell r="C147">
            <v>74</v>
          </cell>
          <cell r="D147">
            <v>38150</v>
          </cell>
          <cell r="E147">
            <v>38159</v>
          </cell>
          <cell r="F147">
            <v>9</v>
          </cell>
          <cell r="G147" t="str">
            <v>Inspection, Boiler Chemical Clean</v>
          </cell>
          <cell r="I147">
            <v>1.2857142857142858</v>
          </cell>
          <cell r="J147">
            <v>2</v>
          </cell>
        </row>
        <row r="148">
          <cell r="A148" t="str">
            <v>CY2004</v>
          </cell>
          <cell r="B148" t="str">
            <v>Blundell</v>
          </cell>
          <cell r="C148">
            <v>23</v>
          </cell>
          <cell r="D148">
            <v>38249</v>
          </cell>
          <cell r="E148">
            <v>38254</v>
          </cell>
          <cell r="F148">
            <v>5</v>
          </cell>
          <cell r="G148" t="str">
            <v>Mini Outage</v>
          </cell>
          <cell r="I148">
            <v>0.7142857142857143</v>
          </cell>
          <cell r="J148">
            <v>3</v>
          </cell>
        </row>
        <row r="149">
          <cell r="A149" t="str">
            <v>CY2004</v>
          </cell>
          <cell r="B149" t="str">
            <v>Carbon 1</v>
          </cell>
          <cell r="C149">
            <v>67</v>
          </cell>
          <cell r="D149">
            <v>38276</v>
          </cell>
          <cell r="E149">
            <v>38311</v>
          </cell>
          <cell r="F149">
            <v>35</v>
          </cell>
          <cell r="G149" t="str">
            <v xml:space="preserve">Economizer, Major boiler and Turbine, </v>
          </cell>
          <cell r="I149">
            <v>5</v>
          </cell>
          <cell r="J149">
            <v>4</v>
          </cell>
        </row>
        <row r="150">
          <cell r="A150" t="str">
            <v>CY2004</v>
          </cell>
          <cell r="B150" t="str">
            <v>Sunnyside</v>
          </cell>
          <cell r="C150">
            <v>50</v>
          </cell>
          <cell r="D150">
            <v>38284</v>
          </cell>
          <cell r="E150">
            <v>38291</v>
          </cell>
          <cell r="F150">
            <v>7</v>
          </cell>
          <cell r="G150" t="str">
            <v/>
          </cell>
          <cell r="I150">
            <v>1</v>
          </cell>
          <cell r="J150">
            <v>4</v>
          </cell>
        </row>
        <row r="151">
          <cell r="A151" t="str">
            <v>CY2005</v>
          </cell>
          <cell r="B151" t="str">
            <v>Hermiston 1</v>
          </cell>
          <cell r="C151">
            <v>237</v>
          </cell>
          <cell r="D151">
            <v>38416</v>
          </cell>
          <cell r="E151">
            <v>38424</v>
          </cell>
          <cell r="F151">
            <v>8</v>
          </cell>
          <cell r="G151" t="str">
            <v>Combustion Inspection, HSRG Load center repairs</v>
          </cell>
          <cell r="I151">
            <v>1.1428571428571428</v>
          </cell>
          <cell r="J151">
            <v>1</v>
          </cell>
        </row>
        <row r="152">
          <cell r="A152" t="str">
            <v>CY2005</v>
          </cell>
          <cell r="B152" t="str">
            <v>Hunter 3</v>
          </cell>
          <cell r="C152">
            <v>460</v>
          </cell>
          <cell r="D152">
            <v>38443</v>
          </cell>
          <cell r="E152">
            <v>38448</v>
          </cell>
          <cell r="F152">
            <v>5</v>
          </cell>
          <cell r="G152" t="str">
            <v>Turbine chemical clean</v>
          </cell>
          <cell r="I152">
            <v>0.7142857142857143</v>
          </cell>
          <cell r="J152">
            <v>2</v>
          </cell>
        </row>
        <row r="153">
          <cell r="A153" t="str">
            <v>CY2005</v>
          </cell>
          <cell r="B153" t="str">
            <v>Jim Bridger 2</v>
          </cell>
          <cell r="C153">
            <v>353</v>
          </cell>
          <cell r="D153">
            <v>38444</v>
          </cell>
          <cell r="E153">
            <v>38500</v>
          </cell>
          <cell r="F153">
            <v>56</v>
          </cell>
          <cell r="G153" t="str">
            <v>Low NOx Burnr, Gen Rewind, Cntrls Upgrde,</v>
          </cell>
          <cell r="I153">
            <v>8</v>
          </cell>
          <cell r="J153">
            <v>2</v>
          </cell>
        </row>
        <row r="154">
          <cell r="A154" t="str">
            <v>CY2005</v>
          </cell>
          <cell r="B154" t="str">
            <v>Dave Johnston 4</v>
          </cell>
          <cell r="C154">
            <v>330</v>
          </cell>
          <cell r="D154">
            <v>38451</v>
          </cell>
          <cell r="E154">
            <v>38467</v>
          </cell>
          <cell r="F154">
            <v>16</v>
          </cell>
          <cell r="G154" t="str">
            <v>L-0 Bucket replacement, Boiler Inspt, Boiler Chem. Cln.</v>
          </cell>
          <cell r="I154">
            <v>2.2857142857142856</v>
          </cell>
          <cell r="J154">
            <v>2</v>
          </cell>
        </row>
        <row r="155">
          <cell r="A155" t="str">
            <v>CY2005</v>
          </cell>
          <cell r="B155" t="str">
            <v>Hunter 1</v>
          </cell>
          <cell r="C155">
            <v>403</v>
          </cell>
          <cell r="D155">
            <v>38451</v>
          </cell>
          <cell r="E155">
            <v>38479</v>
          </cell>
          <cell r="F155">
            <v>28</v>
          </cell>
          <cell r="G155" t="str">
            <v>Major, Cooling Twr, DEH, Gen Warranty Inspection, SDCC</v>
          </cell>
          <cell r="I155">
            <v>4</v>
          </cell>
          <cell r="J155">
            <v>2</v>
          </cell>
        </row>
        <row r="156">
          <cell r="A156" t="str">
            <v>CY2005</v>
          </cell>
          <cell r="B156" t="str">
            <v>Sunnyside</v>
          </cell>
          <cell r="C156">
            <v>50</v>
          </cell>
          <cell r="D156">
            <v>38459</v>
          </cell>
          <cell r="E156">
            <v>38473</v>
          </cell>
          <cell r="F156">
            <v>14</v>
          </cell>
          <cell r="G156" t="str">
            <v/>
          </cell>
          <cell r="I156">
            <v>2</v>
          </cell>
          <cell r="J156">
            <v>2</v>
          </cell>
        </row>
        <row r="157">
          <cell r="A157" t="str">
            <v>CY2005</v>
          </cell>
          <cell r="B157" t="str">
            <v>Dave Johnston 3</v>
          </cell>
          <cell r="C157">
            <v>220</v>
          </cell>
          <cell r="D157">
            <v>38472</v>
          </cell>
          <cell r="E157">
            <v>38502</v>
          </cell>
          <cell r="F157">
            <v>30</v>
          </cell>
          <cell r="G157" t="str">
            <v>Trb. Vlv Inspt, Blr Lwer Arch , Air Htr baskets, Chem Cln</v>
          </cell>
          <cell r="I157">
            <v>4.2857142857142856</v>
          </cell>
          <cell r="J157">
            <v>2</v>
          </cell>
        </row>
        <row r="158">
          <cell r="A158" t="str">
            <v>CY2005</v>
          </cell>
          <cell r="B158" t="str">
            <v>River Road</v>
          </cell>
          <cell r="C158">
            <v>240</v>
          </cell>
          <cell r="D158">
            <v>38473</v>
          </cell>
          <cell r="E158">
            <v>38504</v>
          </cell>
          <cell r="F158">
            <v>31</v>
          </cell>
          <cell r="G158" t="str">
            <v>Combustion Inspection - Gas Turbine Major…</v>
          </cell>
          <cell r="I158">
            <v>4.4285714285714288</v>
          </cell>
          <cell r="J158">
            <v>2</v>
          </cell>
        </row>
        <row r="159">
          <cell r="A159" t="str">
            <v>CY2005</v>
          </cell>
          <cell r="B159" t="str">
            <v>Hermiston 2</v>
          </cell>
          <cell r="C159">
            <v>237</v>
          </cell>
          <cell r="D159">
            <v>38479</v>
          </cell>
          <cell r="E159">
            <v>38495</v>
          </cell>
          <cell r="F159">
            <v>16</v>
          </cell>
          <cell r="G159" t="str">
            <v>Hot Gas Path Inspection, Stm. Turbine overhaul</v>
          </cell>
          <cell r="I159">
            <v>2.2857142857142856</v>
          </cell>
          <cell r="J159">
            <v>2</v>
          </cell>
        </row>
        <row r="160">
          <cell r="A160" t="str">
            <v>CY2005</v>
          </cell>
          <cell r="B160" t="str">
            <v>Jim Bridger 3</v>
          </cell>
          <cell r="C160">
            <v>353</v>
          </cell>
          <cell r="D160">
            <v>38500</v>
          </cell>
          <cell r="E160">
            <v>38509</v>
          </cell>
          <cell r="F160">
            <v>9</v>
          </cell>
          <cell r="G160" t="str">
            <v xml:space="preserve">Mini - </v>
          </cell>
          <cell r="I160">
            <v>1.2857142857142858</v>
          </cell>
          <cell r="J160">
            <v>2</v>
          </cell>
        </row>
        <row r="161">
          <cell r="A161" t="str">
            <v>CY2005</v>
          </cell>
          <cell r="B161" t="str">
            <v>Dave Johnston 1</v>
          </cell>
          <cell r="C161">
            <v>106</v>
          </cell>
          <cell r="D161">
            <v>38507</v>
          </cell>
          <cell r="E161">
            <v>38516</v>
          </cell>
          <cell r="F161">
            <v>9</v>
          </cell>
          <cell r="G161" t="str">
            <v>Boiler Inspection, Air Heater Basket Replacement</v>
          </cell>
          <cell r="I161">
            <v>1.2857142857142858</v>
          </cell>
          <cell r="J161">
            <v>2</v>
          </cell>
        </row>
        <row r="162">
          <cell r="A162" t="str">
            <v>CY2005</v>
          </cell>
          <cell r="B162" t="str">
            <v>Little Mountain</v>
          </cell>
          <cell r="C162">
            <v>14</v>
          </cell>
          <cell r="D162">
            <v>38544</v>
          </cell>
          <cell r="E162">
            <v>38589</v>
          </cell>
          <cell r="F162">
            <v>45</v>
          </cell>
          <cell r="G162" t="str">
            <v>Foundation repairs, expansion jt replacement, Combustion inspection.</v>
          </cell>
          <cell r="I162">
            <v>6.4285714285714288</v>
          </cell>
          <cell r="J162">
            <v>3</v>
          </cell>
        </row>
        <row r="163">
          <cell r="A163" t="str">
            <v>CY2005</v>
          </cell>
          <cell r="B163" t="str">
            <v>Huntington 1</v>
          </cell>
          <cell r="C163">
            <v>445</v>
          </cell>
          <cell r="D163">
            <v>38612</v>
          </cell>
          <cell r="E163">
            <v>38649</v>
          </cell>
          <cell r="F163">
            <v>37</v>
          </cell>
          <cell r="G163" t="str">
            <v xml:space="preserve">Turbine OH, Gen Rotor Rewind, RH &amp; SH repl, Major scrub </v>
          </cell>
          <cell r="I163">
            <v>5.2857142857142856</v>
          </cell>
          <cell r="J163">
            <v>3</v>
          </cell>
        </row>
        <row r="164">
          <cell r="A164" t="str">
            <v>CY2005</v>
          </cell>
          <cell r="B164" t="str">
            <v>Naughton 3</v>
          </cell>
          <cell r="C164">
            <v>330</v>
          </cell>
          <cell r="D164">
            <v>38612</v>
          </cell>
          <cell r="E164">
            <v>38621</v>
          </cell>
          <cell r="F164">
            <v>9</v>
          </cell>
          <cell r="G164" t="str">
            <v xml:space="preserve">Air Htr, Econ, Scrubber, Clean - Replace CRH safety valves, </v>
          </cell>
          <cell r="I164">
            <v>1.2857142857142858</v>
          </cell>
          <cell r="J164">
            <v>3</v>
          </cell>
        </row>
        <row r="165">
          <cell r="A165" t="str">
            <v>CY2005</v>
          </cell>
          <cell r="B165" t="str">
            <v>CurrantCrk-1A</v>
          </cell>
          <cell r="C165">
            <v>263</v>
          </cell>
          <cell r="D165">
            <v>38626</v>
          </cell>
          <cell r="E165">
            <v>38626</v>
          </cell>
          <cell r="F165">
            <v>0</v>
          </cell>
          <cell r="G165" t="str">
            <v>Tie In Period</v>
          </cell>
          <cell r="I165">
            <v>0</v>
          </cell>
          <cell r="J165">
            <v>4</v>
          </cell>
        </row>
        <row r="166">
          <cell r="A166" t="str">
            <v>CY2005</v>
          </cell>
          <cell r="B166" t="str">
            <v>CurrantCrk-1B</v>
          </cell>
          <cell r="C166">
            <v>262</v>
          </cell>
          <cell r="D166">
            <v>38626</v>
          </cell>
          <cell r="E166">
            <v>38626</v>
          </cell>
          <cell r="F166">
            <v>0</v>
          </cell>
          <cell r="G166" t="str">
            <v>Tie In Period</v>
          </cell>
          <cell r="I166">
            <v>0</v>
          </cell>
          <cell r="J166">
            <v>4</v>
          </cell>
        </row>
        <row r="167">
          <cell r="A167" t="str">
            <v>CY2005</v>
          </cell>
          <cell r="B167" t="str">
            <v>Blundell</v>
          </cell>
          <cell r="C167">
            <v>23</v>
          </cell>
          <cell r="D167">
            <v>38628</v>
          </cell>
          <cell r="E167">
            <v>38634</v>
          </cell>
          <cell r="F167">
            <v>6</v>
          </cell>
          <cell r="G167" t="str">
            <v xml:space="preserve">Added 3 days to original outage </v>
          </cell>
          <cell r="I167">
            <v>0.8571428571428571</v>
          </cell>
          <cell r="J167">
            <v>4</v>
          </cell>
        </row>
        <row r="168">
          <cell r="A168" t="str">
            <v>CY2005</v>
          </cell>
          <cell r="B168" t="str">
            <v>Sunnyside</v>
          </cell>
          <cell r="C168">
            <v>50</v>
          </cell>
          <cell r="D168">
            <v>38648</v>
          </cell>
          <cell r="E168">
            <v>38655</v>
          </cell>
          <cell r="F168">
            <v>7</v>
          </cell>
          <cell r="G168" t="str">
            <v/>
          </cell>
          <cell r="I168">
            <v>1</v>
          </cell>
          <cell r="J168">
            <v>4</v>
          </cell>
        </row>
        <row r="169">
          <cell r="A169" t="str">
            <v>CY2005</v>
          </cell>
          <cell r="B169" t="str">
            <v>West Valley 1</v>
          </cell>
          <cell r="C169">
            <v>40</v>
          </cell>
          <cell r="D169">
            <v>38689</v>
          </cell>
          <cell r="E169">
            <v>38692</v>
          </cell>
          <cell r="F169">
            <v>3</v>
          </cell>
          <cell r="G169" t="str">
            <v>Minor Generator Inspections</v>
          </cell>
          <cell r="I169">
            <v>0.42857142857142855</v>
          </cell>
          <cell r="J169">
            <v>4</v>
          </cell>
        </row>
        <row r="170">
          <cell r="A170" t="str">
            <v>CY2005</v>
          </cell>
          <cell r="B170" t="str">
            <v>West Valley 2</v>
          </cell>
          <cell r="C170">
            <v>40</v>
          </cell>
          <cell r="D170">
            <v>38692</v>
          </cell>
          <cell r="E170">
            <v>38695</v>
          </cell>
          <cell r="F170">
            <v>3</v>
          </cell>
          <cell r="G170" t="str">
            <v>Minor Generator Inspections</v>
          </cell>
          <cell r="I170">
            <v>0.42857142857142855</v>
          </cell>
          <cell r="J170">
            <v>4</v>
          </cell>
        </row>
        <row r="171">
          <cell r="A171" t="str">
            <v>CY2005</v>
          </cell>
          <cell r="B171" t="str">
            <v>West Valley 3</v>
          </cell>
          <cell r="C171">
            <v>40</v>
          </cell>
          <cell r="D171">
            <v>38695</v>
          </cell>
          <cell r="E171">
            <v>38698</v>
          </cell>
          <cell r="F171">
            <v>3</v>
          </cell>
          <cell r="G171" t="str">
            <v>Minor Generator Inspections</v>
          </cell>
          <cell r="I171">
            <v>0.42857142857142855</v>
          </cell>
          <cell r="J171">
            <v>4</v>
          </cell>
        </row>
        <row r="172">
          <cell r="A172" t="str">
            <v>CY2005</v>
          </cell>
          <cell r="B172" t="str">
            <v>West Valley 4</v>
          </cell>
          <cell r="C172">
            <v>40</v>
          </cell>
          <cell r="D172">
            <v>38698</v>
          </cell>
          <cell r="E172">
            <v>38701</v>
          </cell>
          <cell r="F172">
            <v>3</v>
          </cell>
          <cell r="G172" t="str">
            <v>Minor Generator Inspections</v>
          </cell>
          <cell r="I172">
            <v>0.42857142857142855</v>
          </cell>
          <cell r="J172">
            <v>4</v>
          </cell>
        </row>
        <row r="173">
          <cell r="A173" t="str">
            <v>CY2005</v>
          </cell>
          <cell r="B173" t="str">
            <v>West Valley 5</v>
          </cell>
          <cell r="C173">
            <v>40</v>
          </cell>
          <cell r="D173">
            <v>38701</v>
          </cell>
          <cell r="E173">
            <v>38704</v>
          </cell>
          <cell r="F173">
            <v>3</v>
          </cell>
          <cell r="G173" t="str">
            <v>Minor Generator Inspections</v>
          </cell>
          <cell r="I173">
            <v>0.42857142857142855</v>
          </cell>
          <cell r="J173">
            <v>4</v>
          </cell>
        </row>
        <row r="174">
          <cell r="A174" t="str">
            <v>CY2006</v>
          </cell>
          <cell r="B174" t="str">
            <v>West Valley 1</v>
          </cell>
          <cell r="C174">
            <v>40</v>
          </cell>
          <cell r="D174">
            <v>38726</v>
          </cell>
          <cell r="E174">
            <v>38728</v>
          </cell>
          <cell r="F174">
            <v>2</v>
          </cell>
          <cell r="G174" t="str">
            <v>Bushing Replacement</v>
          </cell>
          <cell r="I174">
            <v>0.2857142857142857</v>
          </cell>
          <cell r="J174">
            <v>1</v>
          </cell>
        </row>
        <row r="175">
          <cell r="A175" t="str">
            <v>CY2006</v>
          </cell>
          <cell r="B175" t="str">
            <v>West Valley 2</v>
          </cell>
          <cell r="C175">
            <v>40</v>
          </cell>
          <cell r="D175">
            <v>38728</v>
          </cell>
          <cell r="E175">
            <v>38730</v>
          </cell>
          <cell r="F175">
            <v>2</v>
          </cell>
          <cell r="G175" t="str">
            <v>Bushing Replacement</v>
          </cell>
          <cell r="I175">
            <v>0.2857142857142857</v>
          </cell>
          <cell r="J175">
            <v>1</v>
          </cell>
        </row>
        <row r="176">
          <cell r="A176" t="str">
            <v>CY2006</v>
          </cell>
          <cell r="B176" t="str">
            <v>West Valley 3</v>
          </cell>
          <cell r="C176">
            <v>40</v>
          </cell>
          <cell r="D176">
            <v>38730</v>
          </cell>
          <cell r="E176">
            <v>38732</v>
          </cell>
          <cell r="F176">
            <v>2</v>
          </cell>
          <cell r="G176" t="str">
            <v>Bushing Replacement</v>
          </cell>
          <cell r="I176">
            <v>0.2857142857142857</v>
          </cell>
          <cell r="J176">
            <v>1</v>
          </cell>
        </row>
        <row r="177">
          <cell r="A177" t="str">
            <v>CY2006</v>
          </cell>
          <cell r="B177" t="str">
            <v>West Valley 4</v>
          </cell>
          <cell r="C177">
            <v>40</v>
          </cell>
          <cell r="D177">
            <v>38732</v>
          </cell>
          <cell r="E177">
            <v>38734</v>
          </cell>
          <cell r="F177">
            <v>2</v>
          </cell>
          <cell r="G177" t="str">
            <v>Bushing Replacement</v>
          </cell>
          <cell r="I177">
            <v>0.2857142857142857</v>
          </cell>
          <cell r="J177">
            <v>1</v>
          </cell>
        </row>
        <row r="178">
          <cell r="A178" t="str">
            <v>CY2006</v>
          </cell>
          <cell r="B178" t="str">
            <v>Gadsby 4</v>
          </cell>
          <cell r="C178">
            <v>40</v>
          </cell>
          <cell r="D178">
            <v>38734</v>
          </cell>
          <cell r="E178">
            <v>38737</v>
          </cell>
          <cell r="F178">
            <v>3</v>
          </cell>
          <cell r="G178" t="str">
            <v>Bushing Replacement &amp; Svc Bulletins</v>
          </cell>
          <cell r="I178">
            <v>0.42857142857142855</v>
          </cell>
          <cell r="J178">
            <v>1</v>
          </cell>
        </row>
        <row r="179">
          <cell r="A179" t="str">
            <v>CY2006</v>
          </cell>
          <cell r="B179" t="str">
            <v>Gadsby 5</v>
          </cell>
          <cell r="C179">
            <v>40</v>
          </cell>
          <cell r="D179">
            <v>38737</v>
          </cell>
          <cell r="E179">
            <v>38740</v>
          </cell>
          <cell r="F179">
            <v>3</v>
          </cell>
          <cell r="G179" t="str">
            <v>Bushing Replacement &amp; Svc Bulletins</v>
          </cell>
          <cell r="I179">
            <v>0.42857142857142855</v>
          </cell>
          <cell r="J179">
            <v>1</v>
          </cell>
        </row>
        <row r="180">
          <cell r="A180" t="str">
            <v>CY2006</v>
          </cell>
          <cell r="B180" t="str">
            <v>Gadsby 6</v>
          </cell>
          <cell r="C180">
            <v>40</v>
          </cell>
          <cell r="D180">
            <v>38740</v>
          </cell>
          <cell r="E180">
            <v>38743</v>
          </cell>
          <cell r="F180">
            <v>3</v>
          </cell>
          <cell r="G180" t="str">
            <v>Bushing Replacement &amp; Svc Bulletins</v>
          </cell>
          <cell r="I180">
            <v>0.42857142857142855</v>
          </cell>
          <cell r="J180">
            <v>1</v>
          </cell>
        </row>
        <row r="181">
          <cell r="A181" t="str">
            <v>CY2006</v>
          </cell>
          <cell r="B181" t="str">
            <v>Cholla 4</v>
          </cell>
          <cell r="C181">
            <v>380</v>
          </cell>
          <cell r="D181">
            <v>38780</v>
          </cell>
          <cell r="E181">
            <v>38786</v>
          </cell>
          <cell r="F181">
            <v>6</v>
          </cell>
          <cell r="G181" t="str">
            <v>Fan repairs, Scrubber clean, Inspections, Dog Bone Replacement (cp)</v>
          </cell>
          <cell r="I181">
            <v>0.8571428571428571</v>
          </cell>
          <cell r="J181">
            <v>1</v>
          </cell>
        </row>
        <row r="182">
          <cell r="A182" t="str">
            <v>CY2006</v>
          </cell>
          <cell r="B182" t="str">
            <v>Carbon 2</v>
          </cell>
          <cell r="C182">
            <v>105</v>
          </cell>
          <cell r="D182">
            <v>38795</v>
          </cell>
          <cell r="E182">
            <v>38802</v>
          </cell>
          <cell r="F182">
            <v>7</v>
          </cell>
          <cell r="G182" t="str">
            <v>Mini</v>
          </cell>
          <cell r="I182">
            <v>1</v>
          </cell>
          <cell r="J182">
            <v>1</v>
          </cell>
        </row>
        <row r="183">
          <cell r="A183" t="str">
            <v>CY2006</v>
          </cell>
          <cell r="B183" t="str">
            <v xml:space="preserve">Hayden 1 </v>
          </cell>
          <cell r="C183">
            <v>45</v>
          </cell>
          <cell r="D183">
            <v>38808</v>
          </cell>
          <cell r="E183">
            <v>38845</v>
          </cell>
          <cell r="F183">
            <v>37</v>
          </cell>
          <cell r="G183" t="str">
            <v>Boiler insp,  throttle vlvs, econ header &amp; bull nose, DCS</v>
          </cell>
          <cell r="I183">
            <v>5.2857142857142856</v>
          </cell>
          <cell r="J183">
            <v>2</v>
          </cell>
        </row>
        <row r="184">
          <cell r="A184" t="str">
            <v>CY2006</v>
          </cell>
          <cell r="B184" t="str">
            <v>Hermiston 2</v>
          </cell>
          <cell r="C184">
            <v>237</v>
          </cell>
          <cell r="D184">
            <v>38808</v>
          </cell>
          <cell r="E184">
            <v>38816</v>
          </cell>
          <cell r="F184">
            <v>8</v>
          </cell>
          <cell r="G184" t="str">
            <v>Combustor inspection</v>
          </cell>
          <cell r="I184">
            <v>1.1428571428571428</v>
          </cell>
          <cell r="J184">
            <v>2</v>
          </cell>
        </row>
        <row r="185">
          <cell r="A185" t="str">
            <v>CY2006</v>
          </cell>
          <cell r="B185" t="str">
            <v>Jim Bridger 1</v>
          </cell>
          <cell r="C185">
            <v>353</v>
          </cell>
          <cell r="D185">
            <v>38808</v>
          </cell>
          <cell r="E185">
            <v>38850</v>
          </cell>
          <cell r="F185">
            <v>42</v>
          </cell>
          <cell r="G185" t="str">
            <v>Controls Upgrade, Low NOx Burners deferred</v>
          </cell>
          <cell r="I185">
            <v>6</v>
          </cell>
          <cell r="J185">
            <v>2</v>
          </cell>
        </row>
        <row r="186">
          <cell r="A186" t="str">
            <v>CY2006</v>
          </cell>
          <cell r="B186" t="str">
            <v>Naughton 2</v>
          </cell>
          <cell r="C186">
            <v>210</v>
          </cell>
          <cell r="D186">
            <v>38815</v>
          </cell>
          <cell r="E186">
            <v>38845</v>
          </cell>
          <cell r="F186">
            <v>30</v>
          </cell>
          <cell r="G186" t="str">
            <v xml:space="preserve">Major HP/IP turbine, vlvs &amp; brgs,Blr, Burners,Air htr,retube condenser,rpl HP fwh's, trb ctrls, ASI sootblower controls, rpl sootblowers - critical pipe inspection </v>
          </cell>
          <cell r="I186">
            <v>4.2857142857142856</v>
          </cell>
          <cell r="J186">
            <v>2</v>
          </cell>
        </row>
        <row r="187">
          <cell r="A187" t="str">
            <v>CY2006</v>
          </cell>
          <cell r="B187" t="str">
            <v>Camas Cogen</v>
          </cell>
          <cell r="C187">
            <v>52</v>
          </cell>
          <cell r="D187">
            <v>38829</v>
          </cell>
          <cell r="E187">
            <v>38836</v>
          </cell>
          <cell r="F187">
            <v>7</v>
          </cell>
          <cell r="G187" t="str">
            <v>Turbine Valves</v>
          </cell>
          <cell r="I187">
            <v>1</v>
          </cell>
          <cell r="J187">
            <v>2</v>
          </cell>
        </row>
        <row r="188">
          <cell r="A188" t="str">
            <v>CY2006</v>
          </cell>
          <cell r="B188" t="str">
            <v>Hunter 2</v>
          </cell>
          <cell r="C188">
            <v>259</v>
          </cell>
          <cell r="D188">
            <v>38829</v>
          </cell>
          <cell r="E188">
            <v>38864</v>
          </cell>
          <cell r="F188">
            <v>35</v>
          </cell>
          <cell r="G188" t="str">
            <v>Major Turbine Insp.,Gen Warr.Insp., LTSH</v>
          </cell>
          <cell r="I188">
            <v>5</v>
          </cell>
          <cell r="J188">
            <v>2</v>
          </cell>
        </row>
        <row r="189">
          <cell r="A189" t="str">
            <v>CY2006</v>
          </cell>
          <cell r="B189" t="str">
            <v>Hermiston 1</v>
          </cell>
          <cell r="C189">
            <v>237</v>
          </cell>
          <cell r="D189">
            <v>38836</v>
          </cell>
          <cell r="E189">
            <v>38886</v>
          </cell>
          <cell r="F189">
            <v>50</v>
          </cell>
          <cell r="G189" t="str">
            <v>Hot Gas Path Inspection; Steam Turbine Major</v>
          </cell>
          <cell r="I189">
            <v>7.1428571428571432</v>
          </cell>
          <cell r="J189">
            <v>2</v>
          </cell>
        </row>
        <row r="190">
          <cell r="A190" t="str">
            <v>CY2006</v>
          </cell>
          <cell r="B190" t="str">
            <v>River Road</v>
          </cell>
          <cell r="C190">
            <v>240</v>
          </cell>
          <cell r="D190">
            <v>38838</v>
          </cell>
          <cell r="E190">
            <v>38869</v>
          </cell>
          <cell r="F190">
            <v>31</v>
          </cell>
          <cell r="G190" t="str">
            <v>Combustion Inspection</v>
          </cell>
          <cell r="I190">
            <v>4.4285714285714288</v>
          </cell>
          <cell r="J190">
            <v>2</v>
          </cell>
        </row>
        <row r="191">
          <cell r="A191" t="str">
            <v>CY2006</v>
          </cell>
          <cell r="B191" t="str">
            <v>Colstrip 4</v>
          </cell>
          <cell r="C191">
            <v>74</v>
          </cell>
          <cell r="D191">
            <v>38843</v>
          </cell>
          <cell r="E191">
            <v>38894</v>
          </cell>
          <cell r="F191">
            <v>51</v>
          </cell>
          <cell r="G191" t="str">
            <v/>
          </cell>
          <cell r="I191">
            <v>7.2857142857142856</v>
          </cell>
          <cell r="J191">
            <v>2</v>
          </cell>
        </row>
        <row r="192">
          <cell r="A192" t="str">
            <v>CY2006</v>
          </cell>
          <cell r="B192" t="str">
            <v>Blundell</v>
          </cell>
          <cell r="C192">
            <v>23</v>
          </cell>
          <cell r="D192">
            <v>38850</v>
          </cell>
          <cell r="E192">
            <v>38856</v>
          </cell>
          <cell r="F192">
            <v>6</v>
          </cell>
          <cell r="G192" t="str">
            <v xml:space="preserve">6 Day Mini </v>
          </cell>
          <cell r="I192">
            <v>0.8571428571428571</v>
          </cell>
          <cell r="J192">
            <v>2</v>
          </cell>
        </row>
        <row r="193">
          <cell r="A193" t="str">
            <v>CY2006</v>
          </cell>
          <cell r="B193" t="str">
            <v>Sunnyside</v>
          </cell>
          <cell r="C193">
            <v>50</v>
          </cell>
          <cell r="D193">
            <v>38850</v>
          </cell>
          <cell r="E193">
            <v>38864</v>
          </cell>
          <cell r="F193">
            <v>14</v>
          </cell>
          <cell r="G193" t="str">
            <v/>
          </cell>
          <cell r="I193">
            <v>2</v>
          </cell>
          <cell r="J193">
            <v>2</v>
          </cell>
        </row>
        <row r="194">
          <cell r="A194" t="str">
            <v>CY2006</v>
          </cell>
          <cell r="B194" t="str">
            <v>Wyodak</v>
          </cell>
          <cell r="C194">
            <v>268</v>
          </cell>
          <cell r="D194">
            <v>38850</v>
          </cell>
          <cell r="E194">
            <v>38892</v>
          </cell>
          <cell r="F194">
            <v>42</v>
          </cell>
          <cell r="G194" t="str">
            <v>H2OWall Tube Replace, Cntrls Upgrd,  GenRewind</v>
          </cell>
          <cell r="I194">
            <v>6</v>
          </cell>
          <cell r="J194">
            <v>2</v>
          </cell>
        </row>
        <row r="195">
          <cell r="A195" t="str">
            <v>CY2006</v>
          </cell>
          <cell r="B195" t="str">
            <v>Jim Bridger 4</v>
          </cell>
          <cell r="C195">
            <v>353</v>
          </cell>
          <cell r="D195">
            <v>38857</v>
          </cell>
          <cell r="E195">
            <v>38866</v>
          </cell>
          <cell r="F195">
            <v>9</v>
          </cell>
          <cell r="G195" t="str">
            <v xml:space="preserve">Mini - </v>
          </cell>
          <cell r="I195">
            <v>1.2857142857142858</v>
          </cell>
          <cell r="J195">
            <v>2</v>
          </cell>
        </row>
        <row r="196">
          <cell r="A196" t="str">
            <v>CY2006</v>
          </cell>
          <cell r="B196" t="str">
            <v>Little Mountain</v>
          </cell>
          <cell r="C196">
            <v>14</v>
          </cell>
          <cell r="D196">
            <v>38904</v>
          </cell>
          <cell r="E196">
            <v>38939</v>
          </cell>
          <cell r="F196">
            <v>35</v>
          </cell>
          <cell r="G196" t="str">
            <v xml:space="preserve">25000 hr inspection - </v>
          </cell>
          <cell r="I196">
            <v>5</v>
          </cell>
          <cell r="J196">
            <v>3</v>
          </cell>
        </row>
        <row r="197">
          <cell r="A197" t="str">
            <v>CY2006</v>
          </cell>
          <cell r="B197" t="str">
            <v>Huntington 2</v>
          </cell>
          <cell r="C197">
            <v>450</v>
          </cell>
          <cell r="D197">
            <v>38976</v>
          </cell>
          <cell r="E197">
            <v>39041</v>
          </cell>
          <cell r="F197">
            <v>65</v>
          </cell>
          <cell r="G197" t="str">
            <v>Low NOx Burners, Major, scrubber/baghouse project, SH &amp; RH, Gen Rotor</v>
          </cell>
          <cell r="I197">
            <v>9.2857142857142865</v>
          </cell>
          <cell r="J197">
            <v>3</v>
          </cell>
        </row>
        <row r="198">
          <cell r="A198" t="str">
            <v>CY2006</v>
          </cell>
          <cell r="B198" t="str">
            <v>Naughton 2</v>
          </cell>
          <cell r="C198">
            <v>210</v>
          </cell>
          <cell r="D198">
            <v>38976</v>
          </cell>
          <cell r="E198">
            <v>38976</v>
          </cell>
          <cell r="F198">
            <v>0</v>
          </cell>
          <cell r="G198" t="str">
            <v>Turbine Valve, Thrust Bearing, #2 Bearing</v>
          </cell>
          <cell r="I198">
            <v>0</v>
          </cell>
          <cell r="J198">
            <v>3</v>
          </cell>
        </row>
        <row r="199">
          <cell r="A199" t="str">
            <v>CY2006</v>
          </cell>
          <cell r="B199" t="str">
            <v>CurrantCrk-1A</v>
          </cell>
          <cell r="C199">
            <v>262</v>
          </cell>
          <cell r="D199">
            <v>38995</v>
          </cell>
          <cell r="E199">
            <v>38999</v>
          </cell>
          <cell r="F199">
            <v>4</v>
          </cell>
          <cell r="G199" t="str">
            <v>CTG Blade Inspection /Replacement</v>
          </cell>
          <cell r="I199">
            <v>0.5714285714285714</v>
          </cell>
          <cell r="J199">
            <v>4</v>
          </cell>
        </row>
        <row r="200">
          <cell r="A200" t="str">
            <v>CY2006</v>
          </cell>
          <cell r="B200" t="str">
            <v>CurrantCrk-1B</v>
          </cell>
          <cell r="C200">
            <v>262</v>
          </cell>
          <cell r="D200">
            <v>38996</v>
          </cell>
          <cell r="E200">
            <v>38999</v>
          </cell>
          <cell r="F200">
            <v>3</v>
          </cell>
          <cell r="G200" t="str">
            <v>CTG Blade Inspection /Replacement</v>
          </cell>
          <cell r="I200">
            <v>0.42857142857142855</v>
          </cell>
          <cell r="J200">
            <v>4</v>
          </cell>
        </row>
        <row r="201">
          <cell r="A201" t="str">
            <v>CY2006</v>
          </cell>
          <cell r="B201" t="str">
            <v>Sunnyside</v>
          </cell>
          <cell r="C201">
            <v>50</v>
          </cell>
          <cell r="D201">
            <v>39018</v>
          </cell>
          <cell r="E201">
            <v>39025</v>
          </cell>
          <cell r="F201">
            <v>7</v>
          </cell>
          <cell r="G201" t="str">
            <v/>
          </cell>
          <cell r="I201">
            <v>1</v>
          </cell>
          <cell r="J201">
            <v>4</v>
          </cell>
        </row>
        <row r="202">
          <cell r="A202" t="str">
            <v>CY2006</v>
          </cell>
          <cell r="B202" t="str">
            <v>Carbon 1</v>
          </cell>
          <cell r="C202">
            <v>67</v>
          </cell>
          <cell r="D202">
            <v>39033</v>
          </cell>
          <cell r="E202">
            <v>39040</v>
          </cell>
          <cell r="F202">
            <v>7</v>
          </cell>
          <cell r="G202" t="str">
            <v>Mini</v>
          </cell>
          <cell r="I202">
            <v>1</v>
          </cell>
          <cell r="J202">
            <v>4</v>
          </cell>
        </row>
        <row r="203">
          <cell r="A203" t="str">
            <v>CY2007</v>
          </cell>
          <cell r="B203" t="str">
            <v>CurrantCrk-1B</v>
          </cell>
          <cell r="C203">
            <v>262</v>
          </cell>
          <cell r="D203">
            <v>39095</v>
          </cell>
          <cell r="E203">
            <v>39097</v>
          </cell>
          <cell r="F203">
            <v>2</v>
          </cell>
          <cell r="G203" t="str">
            <v>CTG Borescope</v>
          </cell>
          <cell r="I203">
            <v>0.2857142857142857</v>
          </cell>
          <cell r="J203">
            <v>1</v>
          </cell>
        </row>
        <row r="204">
          <cell r="A204" t="str">
            <v>CY2007</v>
          </cell>
          <cell r="B204" t="str">
            <v>CurrantCrk-1B</v>
          </cell>
          <cell r="C204">
            <v>262</v>
          </cell>
          <cell r="D204">
            <v>39109</v>
          </cell>
          <cell r="E204">
            <v>39119.5</v>
          </cell>
          <cell r="F204">
            <v>10.5</v>
          </cell>
          <cell r="G204" t="str">
            <v>CTG Combustion Inspection &amp; Off line wash</v>
          </cell>
          <cell r="I204">
            <v>1.5</v>
          </cell>
          <cell r="J204">
            <v>1</v>
          </cell>
        </row>
        <row r="205">
          <cell r="A205" t="str">
            <v>CY2007</v>
          </cell>
          <cell r="B205" t="str">
            <v>Craig 2</v>
          </cell>
          <cell r="C205">
            <v>83</v>
          </cell>
          <cell r="D205">
            <v>39144</v>
          </cell>
          <cell r="E205">
            <v>39160</v>
          </cell>
          <cell r="F205">
            <v>16</v>
          </cell>
          <cell r="G205" t="str">
            <v>Minor ; Changed 16d22Sep07 to 16d03Mar07</v>
          </cell>
          <cell r="H205" t="str">
            <v>x</v>
          </cell>
          <cell r="I205">
            <v>2.2857142857142856</v>
          </cell>
          <cell r="J205">
            <v>1</v>
          </cell>
        </row>
        <row r="206">
          <cell r="A206" t="str">
            <v>CY2007</v>
          </cell>
          <cell r="B206" t="str">
            <v>Dave Johnston 2</v>
          </cell>
          <cell r="C206">
            <v>106</v>
          </cell>
          <cell r="D206">
            <v>39144</v>
          </cell>
          <cell r="E206">
            <v>39181</v>
          </cell>
          <cell r="F206">
            <v>37</v>
          </cell>
          <cell r="G206" t="str">
            <v>Major turbine/gen, major boiler, APH basket replacement, minor controls upgrade, ignitor replacement, exciter replacement, ww inlet header replacements.</v>
          </cell>
          <cell r="I206">
            <v>5.2857142857142856</v>
          </cell>
          <cell r="J206">
            <v>1</v>
          </cell>
        </row>
        <row r="207">
          <cell r="A207" t="str">
            <v>CY2007</v>
          </cell>
          <cell r="B207" t="str">
            <v>Naughton 1</v>
          </cell>
          <cell r="C207">
            <v>160</v>
          </cell>
          <cell r="D207">
            <v>39144</v>
          </cell>
          <cell r="E207">
            <v>39181</v>
          </cell>
          <cell r="F207">
            <v>37</v>
          </cell>
          <cell r="G207" t="str">
            <v xml:space="preserve">Sect114, LP trb, gen, vlvs, repl hot rht pipe, ASI blwing ctrls, trb ctrls, repl sootblwrs, repl AH, </v>
          </cell>
          <cell r="I207">
            <v>5.2857142857142856</v>
          </cell>
          <cell r="J207">
            <v>1</v>
          </cell>
        </row>
        <row r="208">
          <cell r="A208" t="str">
            <v>CY2007</v>
          </cell>
          <cell r="B208" t="str">
            <v>Hermiston 1</v>
          </cell>
          <cell r="C208">
            <v>237</v>
          </cell>
          <cell r="D208">
            <v>39145</v>
          </cell>
          <cell r="E208">
            <v>39153</v>
          </cell>
          <cell r="F208">
            <v>8</v>
          </cell>
          <cell r="G208" t="str">
            <v>Combustion Inspection</v>
          </cell>
          <cell r="I208">
            <v>1.1428571428571428</v>
          </cell>
          <cell r="J208">
            <v>1</v>
          </cell>
        </row>
        <row r="209">
          <cell r="A209" t="str">
            <v>CY2007</v>
          </cell>
          <cell r="B209" t="str">
            <v>Craig 1</v>
          </cell>
          <cell r="C209">
            <v>83</v>
          </cell>
          <cell r="D209">
            <v>39151</v>
          </cell>
          <cell r="E209">
            <v>39151</v>
          </cell>
          <cell r="F209">
            <v>0</v>
          </cell>
          <cell r="G209" t="str">
            <v>Minor; Cancelled Outage</v>
          </cell>
          <cell r="H209" t="str">
            <v>x</v>
          </cell>
          <cell r="I209">
            <v>0</v>
          </cell>
          <cell r="J209">
            <v>1</v>
          </cell>
        </row>
        <row r="210">
          <cell r="A210" t="str">
            <v>CY2007</v>
          </cell>
          <cell r="B210" t="str">
            <v>Jim Bridger 2</v>
          </cell>
          <cell r="C210">
            <v>353</v>
          </cell>
          <cell r="D210">
            <v>39158</v>
          </cell>
          <cell r="E210">
            <v>39167</v>
          </cell>
          <cell r="F210">
            <v>9</v>
          </cell>
          <cell r="G210" t="str">
            <v/>
          </cell>
          <cell r="I210">
            <v>1.2857142857142858</v>
          </cell>
          <cell r="J210">
            <v>1</v>
          </cell>
        </row>
        <row r="211">
          <cell r="A211" t="str">
            <v>CY2007</v>
          </cell>
          <cell r="B211" t="str">
            <v>Hunter 3</v>
          </cell>
          <cell r="C211">
            <v>460</v>
          </cell>
          <cell r="D211">
            <v>39172</v>
          </cell>
          <cell r="E211">
            <v>39214</v>
          </cell>
          <cell r="F211">
            <v>42</v>
          </cell>
          <cell r="G211" t="str">
            <v>Low Nox, MjrTrb Inspt, Gen Major Inspection, DCS</v>
          </cell>
          <cell r="I211">
            <v>6</v>
          </cell>
          <cell r="J211">
            <v>1</v>
          </cell>
        </row>
        <row r="212">
          <cell r="A212" t="str">
            <v>CY2007</v>
          </cell>
          <cell r="B212" t="str">
            <v>Jim Bridger 3</v>
          </cell>
          <cell r="C212">
            <v>353</v>
          </cell>
          <cell r="D212">
            <v>39172</v>
          </cell>
          <cell r="E212">
            <v>39228</v>
          </cell>
          <cell r="F212">
            <v>56</v>
          </cell>
          <cell r="G212" t="str">
            <v>Low Nox Installation, Reheater replacement, (60welders)</v>
          </cell>
          <cell r="I212">
            <v>8</v>
          </cell>
          <cell r="J212">
            <v>1</v>
          </cell>
        </row>
        <row r="213">
          <cell r="A213" t="str">
            <v>CY2007</v>
          </cell>
          <cell r="B213" t="str">
            <v>West Valley 1</v>
          </cell>
          <cell r="C213">
            <v>40</v>
          </cell>
          <cell r="D213">
            <v>39179</v>
          </cell>
          <cell r="E213">
            <v>39186</v>
          </cell>
          <cell r="F213">
            <v>7</v>
          </cell>
          <cell r="G213" t="str">
            <v>Combustor Exchange</v>
          </cell>
          <cell r="I213">
            <v>1</v>
          </cell>
          <cell r="J213">
            <v>2</v>
          </cell>
        </row>
        <row r="214">
          <cell r="A214" t="str">
            <v>CY2007</v>
          </cell>
          <cell r="B214" t="str">
            <v>Blundell</v>
          </cell>
          <cell r="C214">
            <v>23</v>
          </cell>
          <cell r="D214">
            <v>39186</v>
          </cell>
          <cell r="E214">
            <v>39216</v>
          </cell>
          <cell r="F214">
            <v>30</v>
          </cell>
          <cell r="G214" t="str">
            <v xml:space="preserve">Controls Upgrade, Gen. Inspection, Major turbine inspection                   </v>
          </cell>
          <cell r="I214">
            <v>4.2857142857142856</v>
          </cell>
          <cell r="J214">
            <v>2</v>
          </cell>
        </row>
        <row r="215">
          <cell r="A215" t="str">
            <v>CY2007</v>
          </cell>
          <cell r="B215" t="str">
            <v>CurrantCrk-1A</v>
          </cell>
          <cell r="C215">
            <v>263</v>
          </cell>
          <cell r="D215">
            <v>39186</v>
          </cell>
          <cell r="E215">
            <v>39188</v>
          </cell>
          <cell r="F215">
            <v>2</v>
          </cell>
          <cell r="G215" t="str">
            <v>CTG Borescope</v>
          </cell>
          <cell r="I215">
            <v>0.2857142857142857</v>
          </cell>
          <cell r="J215">
            <v>2</v>
          </cell>
        </row>
        <row r="216">
          <cell r="A216" t="str">
            <v>CY2007</v>
          </cell>
          <cell r="B216" t="str">
            <v>Dave Johnston 3</v>
          </cell>
          <cell r="C216">
            <v>220</v>
          </cell>
          <cell r="D216">
            <v>39186</v>
          </cell>
          <cell r="E216">
            <v>39186</v>
          </cell>
          <cell r="F216">
            <v>0</v>
          </cell>
          <cell r="G216" t="str">
            <v>Mini - boiler inspection; Cancelled Outage</v>
          </cell>
          <cell r="H216" t="str">
            <v>x</v>
          </cell>
          <cell r="I216">
            <v>0</v>
          </cell>
          <cell r="J216">
            <v>2</v>
          </cell>
        </row>
        <row r="217">
          <cell r="A217" t="str">
            <v>CY2007</v>
          </cell>
          <cell r="B217" t="str">
            <v>West Valley 2</v>
          </cell>
          <cell r="C217">
            <v>40</v>
          </cell>
          <cell r="D217">
            <v>39186</v>
          </cell>
          <cell r="E217">
            <v>39193</v>
          </cell>
          <cell r="F217">
            <v>7</v>
          </cell>
          <cell r="G217" t="str">
            <v>Combustor Exchange</v>
          </cell>
          <cell r="I217">
            <v>1</v>
          </cell>
          <cell r="J217">
            <v>2</v>
          </cell>
        </row>
        <row r="218">
          <cell r="A218" t="str">
            <v>CY2007</v>
          </cell>
          <cell r="B218" t="str">
            <v>Camas Cogen</v>
          </cell>
          <cell r="C218">
            <v>52</v>
          </cell>
          <cell r="D218">
            <v>39193</v>
          </cell>
          <cell r="E218">
            <v>39214</v>
          </cell>
          <cell r="F218">
            <v>21</v>
          </cell>
          <cell r="G218" t="str">
            <v>Major Generator &amp; Turbine Valves</v>
          </cell>
          <cell r="I218">
            <v>3</v>
          </cell>
          <cell r="J218">
            <v>2</v>
          </cell>
        </row>
        <row r="219">
          <cell r="A219" t="str">
            <v>CY2007</v>
          </cell>
          <cell r="B219" t="str">
            <v>Sunnyside</v>
          </cell>
          <cell r="C219">
            <v>50</v>
          </cell>
          <cell r="D219">
            <v>39193</v>
          </cell>
          <cell r="E219">
            <v>39207</v>
          </cell>
          <cell r="F219">
            <v>14</v>
          </cell>
          <cell r="G219" t="str">
            <v/>
          </cell>
          <cell r="I219">
            <v>2</v>
          </cell>
          <cell r="J219">
            <v>2</v>
          </cell>
        </row>
        <row r="220">
          <cell r="A220" t="str">
            <v>CY2007</v>
          </cell>
          <cell r="B220" t="str">
            <v>Dave Johnston 1</v>
          </cell>
          <cell r="C220">
            <v>106</v>
          </cell>
          <cell r="D220">
            <v>39200</v>
          </cell>
          <cell r="E220">
            <v>39204</v>
          </cell>
          <cell r="F220">
            <v>4</v>
          </cell>
          <cell r="G220" t="str">
            <v>Mini - boiler inspection</v>
          </cell>
          <cell r="I220">
            <v>0.5714285714285714</v>
          </cell>
          <cell r="J220">
            <v>2</v>
          </cell>
        </row>
        <row r="221">
          <cell r="A221" t="str">
            <v>CY2007</v>
          </cell>
          <cell r="B221" t="str">
            <v>Hayden 2</v>
          </cell>
          <cell r="C221">
            <v>33</v>
          </cell>
          <cell r="D221">
            <v>39200</v>
          </cell>
          <cell r="E221">
            <v>39210</v>
          </cell>
          <cell r="F221">
            <v>10</v>
          </cell>
          <cell r="G221" t="str">
            <v>Section I and VIII Safeties Overhaul</v>
          </cell>
          <cell r="I221">
            <v>1.4285714285714286</v>
          </cell>
          <cell r="J221">
            <v>2</v>
          </cell>
        </row>
        <row r="222">
          <cell r="A222" t="str">
            <v>CY2007</v>
          </cell>
          <cell r="B222" t="str">
            <v>Colstrip 3</v>
          </cell>
          <cell r="C222">
            <v>74</v>
          </cell>
          <cell r="D222">
            <v>39207</v>
          </cell>
          <cell r="E222">
            <v>39258</v>
          </cell>
          <cell r="F222">
            <v>51</v>
          </cell>
          <cell r="G222" t="str">
            <v>; Changed from 44d12May07 to 51d05May07</v>
          </cell>
          <cell r="H222" t="str">
            <v>x</v>
          </cell>
          <cell r="I222">
            <v>7.2857142857142856</v>
          </cell>
          <cell r="J222">
            <v>2</v>
          </cell>
        </row>
        <row r="223">
          <cell r="A223" t="str">
            <v>CY2007</v>
          </cell>
          <cell r="B223" t="str">
            <v>River Road</v>
          </cell>
          <cell r="C223">
            <v>240</v>
          </cell>
          <cell r="D223">
            <v>39207</v>
          </cell>
          <cell r="E223">
            <v>39217</v>
          </cell>
          <cell r="F223">
            <v>10</v>
          </cell>
          <cell r="G223" t="str">
            <v>Combustion Inspection</v>
          </cell>
          <cell r="I223">
            <v>1.4285714285714286</v>
          </cell>
          <cell r="J223">
            <v>2</v>
          </cell>
        </row>
        <row r="224">
          <cell r="A224" t="str">
            <v>CY2007</v>
          </cell>
          <cell r="B224" t="str">
            <v>Bonanza</v>
          </cell>
          <cell r="C224">
            <v>100</v>
          </cell>
          <cell r="D224">
            <v>39214</v>
          </cell>
          <cell r="E224">
            <v>39247</v>
          </cell>
          <cell r="F224">
            <v>33</v>
          </cell>
          <cell r="G224" t="str">
            <v>Scheduled Outage</v>
          </cell>
          <cell r="I224">
            <v>4.7142857142857144</v>
          </cell>
          <cell r="J224">
            <v>2</v>
          </cell>
        </row>
        <row r="225">
          <cell r="A225" t="str">
            <v>CY2007</v>
          </cell>
          <cell r="B225" t="str">
            <v>CurrantCrk-1A</v>
          </cell>
          <cell r="C225">
            <v>262</v>
          </cell>
          <cell r="D225">
            <v>39214</v>
          </cell>
          <cell r="E225">
            <v>39224.5</v>
          </cell>
          <cell r="F225">
            <v>10.5</v>
          </cell>
          <cell r="G225" t="str">
            <v>CT OH, Offline wash</v>
          </cell>
          <cell r="I225">
            <v>1.5</v>
          </cell>
          <cell r="J225">
            <v>2</v>
          </cell>
        </row>
        <row r="226">
          <cell r="A226" t="str">
            <v>CY2007</v>
          </cell>
          <cell r="B226" t="str">
            <v>Hermiston 2</v>
          </cell>
          <cell r="C226">
            <v>237</v>
          </cell>
          <cell r="D226">
            <v>39214</v>
          </cell>
          <cell r="E226">
            <v>39236</v>
          </cell>
          <cell r="F226">
            <v>22</v>
          </cell>
          <cell r="G226" t="str">
            <v>Combustion Inspection; Increased scope, cancelled major next year, changed 8d12May07 to 22dMay07</v>
          </cell>
          <cell r="H226" t="str">
            <v>x</v>
          </cell>
          <cell r="I226">
            <v>3.1428571428571428</v>
          </cell>
          <cell r="J226">
            <v>2</v>
          </cell>
        </row>
        <row r="227">
          <cell r="A227" t="str">
            <v>CY2007</v>
          </cell>
          <cell r="B227" t="str">
            <v>Little Mountain</v>
          </cell>
          <cell r="C227">
            <v>14</v>
          </cell>
          <cell r="D227">
            <v>39278</v>
          </cell>
          <cell r="E227">
            <v>39285</v>
          </cell>
          <cell r="F227">
            <v>7</v>
          </cell>
          <cell r="G227" t="str">
            <v>Combustion Inspection</v>
          </cell>
          <cell r="I227">
            <v>1</v>
          </cell>
          <cell r="J227">
            <v>3</v>
          </cell>
        </row>
        <row r="228">
          <cell r="A228" t="str">
            <v>CY2007</v>
          </cell>
          <cell r="B228" t="str">
            <v>Naughton 3</v>
          </cell>
          <cell r="C228">
            <v>330</v>
          </cell>
          <cell r="D228">
            <v>39340</v>
          </cell>
          <cell r="E228">
            <v>39355</v>
          </cell>
          <cell r="F228">
            <v>15</v>
          </cell>
          <cell r="G228" t="str">
            <v>Minor</v>
          </cell>
          <cell r="I228">
            <v>2.1428571428571428</v>
          </cell>
          <cell r="J228">
            <v>3</v>
          </cell>
        </row>
        <row r="229">
          <cell r="A229" t="str">
            <v>CY2007</v>
          </cell>
          <cell r="B229" t="str">
            <v>Blundell</v>
          </cell>
          <cell r="C229">
            <v>23</v>
          </cell>
          <cell r="D229">
            <v>39368</v>
          </cell>
          <cell r="E229">
            <v>39371</v>
          </cell>
          <cell r="F229">
            <v>3</v>
          </cell>
          <cell r="G229" t="str">
            <v xml:space="preserve">Mini </v>
          </cell>
          <cell r="I229">
            <v>0.42857142857142855</v>
          </cell>
          <cell r="J229">
            <v>4</v>
          </cell>
        </row>
        <row r="230">
          <cell r="A230" t="str">
            <v>CY2007</v>
          </cell>
          <cell r="B230" t="str">
            <v>Hunter 1</v>
          </cell>
          <cell r="C230">
            <v>403</v>
          </cell>
          <cell r="D230">
            <v>39382</v>
          </cell>
          <cell r="E230">
            <v>39382</v>
          </cell>
          <cell r="F230">
            <v>0</v>
          </cell>
          <cell r="G230" t="str">
            <v>Boiler Inspection Outage; Cancelled Outage</v>
          </cell>
          <cell r="H230" t="str">
            <v>x</v>
          </cell>
          <cell r="I230">
            <v>0</v>
          </cell>
          <cell r="J230">
            <v>4</v>
          </cell>
        </row>
        <row r="231">
          <cell r="A231" t="str">
            <v>CY2007</v>
          </cell>
          <cell r="B231" t="str">
            <v>Sunnyside</v>
          </cell>
          <cell r="C231">
            <v>50</v>
          </cell>
          <cell r="D231">
            <v>39382</v>
          </cell>
          <cell r="E231">
            <v>39389</v>
          </cell>
          <cell r="F231">
            <v>7</v>
          </cell>
          <cell r="G231" t="str">
            <v/>
          </cell>
          <cell r="I231">
            <v>1</v>
          </cell>
          <cell r="J231">
            <v>4</v>
          </cell>
        </row>
        <row r="232">
          <cell r="A232" t="str">
            <v>CY2007</v>
          </cell>
          <cell r="B232" t="str">
            <v>Gadsby 4</v>
          </cell>
          <cell r="C232">
            <v>40</v>
          </cell>
          <cell r="D232">
            <v>39396</v>
          </cell>
          <cell r="E232">
            <v>39403</v>
          </cell>
          <cell r="F232">
            <v>7</v>
          </cell>
          <cell r="G232" t="str">
            <v>Combustor Exchange, Hot section 1t stage disc</v>
          </cell>
          <cell r="I232">
            <v>1</v>
          </cell>
          <cell r="J232">
            <v>4</v>
          </cell>
        </row>
        <row r="233">
          <cell r="A233" t="str">
            <v>CY2008</v>
          </cell>
          <cell r="B233" t="str">
            <v>Carbon 2</v>
          </cell>
          <cell r="C233">
            <v>105</v>
          </cell>
          <cell r="D233">
            <v>39508</v>
          </cell>
          <cell r="E233">
            <v>39544</v>
          </cell>
          <cell r="F233">
            <v>36</v>
          </cell>
          <cell r="G233" t="str">
            <v>Major Turbine &amp; Boiler</v>
          </cell>
          <cell r="I233">
            <v>5.1428571428571432</v>
          </cell>
          <cell r="J233">
            <v>1</v>
          </cell>
        </row>
        <row r="234">
          <cell r="A234" t="str">
            <v>CY2008</v>
          </cell>
          <cell r="B234" t="str">
            <v>Hermiston 1</v>
          </cell>
          <cell r="C234">
            <v>237</v>
          </cell>
          <cell r="D234">
            <v>39509</v>
          </cell>
          <cell r="E234">
            <v>39517</v>
          </cell>
          <cell r="F234">
            <v>8</v>
          </cell>
          <cell r="G234" t="str">
            <v>Combustion inspection</v>
          </cell>
          <cell r="I234">
            <v>1.1428571428571428</v>
          </cell>
          <cell r="J234">
            <v>1</v>
          </cell>
        </row>
        <row r="235">
          <cell r="A235" t="str">
            <v>CY2008</v>
          </cell>
          <cell r="B235" t="str">
            <v>West Valley 3</v>
          </cell>
          <cell r="C235">
            <v>40</v>
          </cell>
          <cell r="D235">
            <v>39522</v>
          </cell>
          <cell r="E235">
            <v>39529</v>
          </cell>
          <cell r="F235">
            <v>7</v>
          </cell>
          <cell r="G235" t="str">
            <v>Combustor Exchange</v>
          </cell>
          <cell r="I235">
            <v>1</v>
          </cell>
          <cell r="J235">
            <v>1</v>
          </cell>
        </row>
        <row r="236">
          <cell r="A236" t="str">
            <v>CY2008</v>
          </cell>
          <cell r="B236" t="str">
            <v>Huntington 1</v>
          </cell>
          <cell r="C236">
            <v>445</v>
          </cell>
          <cell r="D236">
            <v>39529</v>
          </cell>
          <cell r="E236">
            <v>39537</v>
          </cell>
          <cell r="F236">
            <v>8</v>
          </cell>
          <cell r="G236" t="str">
            <v>Inspection Outage</v>
          </cell>
          <cell r="I236">
            <v>1.1428571428571428</v>
          </cell>
          <cell r="J236">
            <v>1</v>
          </cell>
        </row>
        <row r="237">
          <cell r="A237" t="str">
            <v>CY2008</v>
          </cell>
          <cell r="B237" t="str">
            <v>Jim Bridger 1</v>
          </cell>
          <cell r="C237">
            <v>353</v>
          </cell>
          <cell r="D237">
            <v>39529</v>
          </cell>
          <cell r="E237">
            <v>39538</v>
          </cell>
          <cell r="F237">
            <v>9</v>
          </cell>
          <cell r="G237" t="str">
            <v/>
          </cell>
          <cell r="I237">
            <v>1.2857142857142858</v>
          </cell>
          <cell r="J237">
            <v>1</v>
          </cell>
        </row>
        <row r="238">
          <cell r="A238" t="str">
            <v>CY2008</v>
          </cell>
          <cell r="B238" t="str">
            <v>West Valley 4</v>
          </cell>
          <cell r="C238">
            <v>40</v>
          </cell>
          <cell r="D238">
            <v>39529</v>
          </cell>
          <cell r="E238">
            <v>39536</v>
          </cell>
          <cell r="F238">
            <v>7</v>
          </cell>
          <cell r="G238" t="str">
            <v>Combustor Exchange</v>
          </cell>
          <cell r="I238">
            <v>1</v>
          </cell>
          <cell r="J238">
            <v>1</v>
          </cell>
        </row>
        <row r="239">
          <cell r="A239" t="str">
            <v>CY2008</v>
          </cell>
          <cell r="B239" t="str">
            <v>Cholla 4</v>
          </cell>
          <cell r="C239">
            <v>380</v>
          </cell>
          <cell r="D239">
            <v>39536</v>
          </cell>
          <cell r="E239">
            <v>39584</v>
          </cell>
          <cell r="F239">
            <v>48</v>
          </cell>
          <cell r="G239" t="str">
            <v>ElSegundo Coal Conversion/Enviromental Upgrades, Baghouse, Scrubber</v>
          </cell>
          <cell r="I239">
            <v>6.8571428571428568</v>
          </cell>
          <cell r="J239">
            <v>1</v>
          </cell>
        </row>
        <row r="240">
          <cell r="A240" t="str">
            <v>CY2008</v>
          </cell>
          <cell r="B240" t="str">
            <v>Dave Johnston 1</v>
          </cell>
          <cell r="C240">
            <v>106</v>
          </cell>
          <cell r="D240">
            <v>39543</v>
          </cell>
          <cell r="E240">
            <v>39563</v>
          </cell>
          <cell r="F240">
            <v>20</v>
          </cell>
          <cell r="G240" t="str">
            <v>Boiler overhaul; Added to Schedule</v>
          </cell>
          <cell r="H240" t="str">
            <v>x</v>
          </cell>
          <cell r="I240">
            <v>2.8571428571428572</v>
          </cell>
          <cell r="J240">
            <v>2</v>
          </cell>
        </row>
        <row r="241">
          <cell r="A241" t="str">
            <v>CY2008</v>
          </cell>
          <cell r="B241" t="str">
            <v>Jim Bridger 4</v>
          </cell>
          <cell r="C241">
            <v>353</v>
          </cell>
          <cell r="D241">
            <v>39543</v>
          </cell>
          <cell r="E241">
            <v>39599</v>
          </cell>
          <cell r="F241">
            <v>56</v>
          </cell>
          <cell r="G241" t="str">
            <v>Low NOx, Turbine Major</v>
          </cell>
          <cell r="I241">
            <v>8</v>
          </cell>
          <cell r="J241">
            <v>2</v>
          </cell>
        </row>
        <row r="242">
          <cell r="A242" t="str">
            <v>CY2008</v>
          </cell>
          <cell r="B242" t="str">
            <v>LakeSide-1A</v>
          </cell>
          <cell r="C242">
            <v>282</v>
          </cell>
          <cell r="D242">
            <v>39543</v>
          </cell>
          <cell r="E242">
            <v>39553.5</v>
          </cell>
          <cell r="F242">
            <v>10.5</v>
          </cell>
          <cell r="G242" t="str">
            <v>CTG Combustion Inspection &amp; Off line wash</v>
          </cell>
          <cell r="I242">
            <v>1.5</v>
          </cell>
          <cell r="J242">
            <v>2</v>
          </cell>
        </row>
        <row r="243">
          <cell r="A243" t="str">
            <v>CY2008</v>
          </cell>
          <cell r="B243" t="str">
            <v>West Valley 5</v>
          </cell>
          <cell r="C243">
            <v>40</v>
          </cell>
          <cell r="D243">
            <v>39543</v>
          </cell>
          <cell r="E243">
            <v>39550</v>
          </cell>
          <cell r="F243">
            <v>7</v>
          </cell>
          <cell r="G243" t="str">
            <v>Combustor Exchange</v>
          </cell>
          <cell r="I243">
            <v>1</v>
          </cell>
          <cell r="J243">
            <v>2</v>
          </cell>
        </row>
        <row r="244">
          <cell r="A244" t="str">
            <v>CY2008</v>
          </cell>
          <cell r="B244" t="str">
            <v>Hayden 2</v>
          </cell>
          <cell r="C244">
            <v>33</v>
          </cell>
          <cell r="D244">
            <v>39544</v>
          </cell>
          <cell r="E244">
            <v>39579</v>
          </cell>
          <cell r="F244">
            <v>35</v>
          </cell>
          <cell r="G244" t="str">
            <v>HP/IP Upgrade, DCS upgrades</v>
          </cell>
          <cell r="I244">
            <v>5</v>
          </cell>
          <cell r="J244">
            <v>2</v>
          </cell>
        </row>
        <row r="245">
          <cell r="A245" t="str">
            <v>CY2008</v>
          </cell>
          <cell r="B245" t="str">
            <v>River Road</v>
          </cell>
          <cell r="C245">
            <v>240</v>
          </cell>
          <cell r="D245">
            <v>39550</v>
          </cell>
          <cell r="E245">
            <v>39571</v>
          </cell>
          <cell r="F245">
            <v>21</v>
          </cell>
          <cell r="G245" t="str">
            <v>Hot Gas Path</v>
          </cell>
          <cell r="I245">
            <v>3</v>
          </cell>
          <cell r="J245">
            <v>2</v>
          </cell>
        </row>
        <row r="246">
          <cell r="A246" t="str">
            <v>CY2008</v>
          </cell>
          <cell r="B246" t="str">
            <v>Sunnyside</v>
          </cell>
          <cell r="C246">
            <v>50</v>
          </cell>
          <cell r="D246">
            <v>39557</v>
          </cell>
          <cell r="E246">
            <v>39571</v>
          </cell>
          <cell r="F246">
            <v>14</v>
          </cell>
          <cell r="G246" t="str">
            <v/>
          </cell>
          <cell r="I246">
            <v>2</v>
          </cell>
          <cell r="J246">
            <v>2</v>
          </cell>
        </row>
        <row r="247">
          <cell r="A247" t="str">
            <v>CY2008</v>
          </cell>
          <cell r="B247" t="str">
            <v>LakeSide-1B</v>
          </cell>
          <cell r="C247">
            <v>282</v>
          </cell>
          <cell r="D247">
            <v>39571</v>
          </cell>
          <cell r="E247">
            <v>39581.5</v>
          </cell>
          <cell r="F247">
            <v>10.5</v>
          </cell>
          <cell r="G247" t="str">
            <v>CTG Combustion Inspection &amp; Off line wash</v>
          </cell>
          <cell r="I247">
            <v>1.5</v>
          </cell>
          <cell r="J247">
            <v>2</v>
          </cell>
        </row>
        <row r="248">
          <cell r="A248" t="str">
            <v>CY2008</v>
          </cell>
          <cell r="B248" t="str">
            <v>Hermiston 2</v>
          </cell>
          <cell r="C248">
            <v>237</v>
          </cell>
          <cell r="D248">
            <v>39572</v>
          </cell>
          <cell r="E248">
            <v>39580</v>
          </cell>
          <cell r="F248">
            <v>8</v>
          </cell>
          <cell r="G248" t="str">
            <v>Combustor inspection; Dropped major, CI only, Changed 44d04May08 to 8d04May08</v>
          </cell>
          <cell r="H248" t="str">
            <v>x</v>
          </cell>
          <cell r="I248">
            <v>1.1428571428571428</v>
          </cell>
          <cell r="J248">
            <v>2</v>
          </cell>
        </row>
        <row r="249">
          <cell r="A249" t="str">
            <v>CY2008</v>
          </cell>
          <cell r="B249" t="str">
            <v>Colstrip 4</v>
          </cell>
          <cell r="C249">
            <v>74</v>
          </cell>
          <cell r="D249">
            <v>39620</v>
          </cell>
          <cell r="E249">
            <v>39620</v>
          </cell>
          <cell r="F249">
            <v>0</v>
          </cell>
          <cell r="G249" t="str">
            <v xml:space="preserve"> Boiler Chemical Clean; Cancelled Outage</v>
          </cell>
          <cell r="H249" t="str">
            <v>x</v>
          </cell>
          <cell r="I249">
            <v>0</v>
          </cell>
          <cell r="J249">
            <v>2</v>
          </cell>
        </row>
        <row r="250">
          <cell r="A250" t="str">
            <v>CY2008</v>
          </cell>
          <cell r="B250" t="str">
            <v>Little Mountain</v>
          </cell>
          <cell r="C250">
            <v>14</v>
          </cell>
          <cell r="D250">
            <v>39642</v>
          </cell>
          <cell r="E250">
            <v>39649</v>
          </cell>
          <cell r="F250">
            <v>7</v>
          </cell>
          <cell r="G250" t="str">
            <v>Combustion Inspection</v>
          </cell>
          <cell r="I250">
            <v>1</v>
          </cell>
          <cell r="J250">
            <v>3</v>
          </cell>
        </row>
        <row r="251">
          <cell r="A251" t="str">
            <v>CY2008</v>
          </cell>
          <cell r="B251" t="str">
            <v>CurrantCrk-1B</v>
          </cell>
          <cell r="C251">
            <v>262</v>
          </cell>
          <cell r="D251">
            <v>39711</v>
          </cell>
          <cell r="E251">
            <v>39713</v>
          </cell>
          <cell r="F251">
            <v>2</v>
          </cell>
          <cell r="G251" t="str">
            <v>CTG Borescope</v>
          </cell>
          <cell r="I251">
            <v>0.2857142857142857</v>
          </cell>
          <cell r="J251">
            <v>3</v>
          </cell>
        </row>
        <row r="252">
          <cell r="A252" t="str">
            <v>CY2008</v>
          </cell>
          <cell r="B252" t="str">
            <v>Dave Johnston 4</v>
          </cell>
          <cell r="C252">
            <v>330</v>
          </cell>
          <cell r="D252">
            <v>39711</v>
          </cell>
          <cell r="E252">
            <v>39767</v>
          </cell>
          <cell r="F252">
            <v>56</v>
          </cell>
          <cell r="G252" t="str">
            <v>Low Nox burners - boiler controls upgrade, gen magor, gen rewind, GE TIL 1292, economizer replacement, FWH replacements, APH basket replacement,; Change from 56d08Mar08 to 56d20Sep08</v>
          </cell>
          <cell r="H252" t="str">
            <v>x</v>
          </cell>
          <cell r="I252">
            <v>8</v>
          </cell>
          <cell r="J252">
            <v>3</v>
          </cell>
        </row>
        <row r="253">
          <cell r="A253" t="str">
            <v>CY2008</v>
          </cell>
          <cell r="B253" t="str">
            <v>Hunter 2</v>
          </cell>
          <cell r="C253">
            <v>259</v>
          </cell>
          <cell r="D253">
            <v>39718</v>
          </cell>
          <cell r="E253">
            <v>39718</v>
          </cell>
          <cell r="F253">
            <v>0</v>
          </cell>
          <cell r="G253" t="str">
            <v>Boiler Inspection Outage; Cancelled Outage</v>
          </cell>
          <cell r="H253" t="str">
            <v>x</v>
          </cell>
          <cell r="I253">
            <v>0</v>
          </cell>
          <cell r="J253">
            <v>3</v>
          </cell>
        </row>
        <row r="254">
          <cell r="A254" t="str">
            <v>CY2008</v>
          </cell>
          <cell r="B254" t="str">
            <v>Blundell</v>
          </cell>
          <cell r="C254">
            <v>23</v>
          </cell>
          <cell r="D254">
            <v>39723</v>
          </cell>
          <cell r="E254">
            <v>39729</v>
          </cell>
          <cell r="F254">
            <v>6</v>
          </cell>
          <cell r="G254" t="str">
            <v xml:space="preserve">Mini </v>
          </cell>
          <cell r="I254">
            <v>0.8571428571428571</v>
          </cell>
          <cell r="J254">
            <v>4</v>
          </cell>
        </row>
        <row r="255">
          <cell r="A255" t="str">
            <v>CY2008</v>
          </cell>
          <cell r="B255" t="str">
            <v>CurrantCrk-1A</v>
          </cell>
          <cell r="C255">
            <v>263</v>
          </cell>
          <cell r="D255">
            <v>39725</v>
          </cell>
          <cell r="E255">
            <v>39737</v>
          </cell>
          <cell r="F255">
            <v>12</v>
          </cell>
          <cell r="G255" t="str">
            <v>ST Minor O/H, CT OH, Off Line Wash, switchyard</v>
          </cell>
          <cell r="I255">
            <v>1.7142857142857142</v>
          </cell>
          <cell r="J255">
            <v>4</v>
          </cell>
        </row>
        <row r="256">
          <cell r="A256" t="str">
            <v>CY2008</v>
          </cell>
          <cell r="B256" t="str">
            <v>CurrantCrk-1B</v>
          </cell>
          <cell r="C256">
            <v>262</v>
          </cell>
          <cell r="D256">
            <v>39725</v>
          </cell>
          <cell r="E256">
            <v>39737</v>
          </cell>
          <cell r="F256">
            <v>12</v>
          </cell>
          <cell r="G256" t="str">
            <v>ST Minor O/H, Off Line Wash, switchyard</v>
          </cell>
          <cell r="I256">
            <v>1.7142857142857142</v>
          </cell>
          <cell r="J256">
            <v>4</v>
          </cell>
        </row>
        <row r="257">
          <cell r="A257" t="str">
            <v>CY2008</v>
          </cell>
          <cell r="B257" t="str">
            <v>Naughton 2</v>
          </cell>
          <cell r="C257">
            <v>210</v>
          </cell>
          <cell r="D257">
            <v>39725</v>
          </cell>
          <cell r="E257">
            <v>39734</v>
          </cell>
          <cell r="F257">
            <v>9</v>
          </cell>
          <cell r="G257" t="str">
            <v>Air Htr, Economizer clean</v>
          </cell>
          <cell r="I257">
            <v>1.2857142857142858</v>
          </cell>
          <cell r="J257">
            <v>4</v>
          </cell>
        </row>
        <row r="258">
          <cell r="A258" t="str">
            <v>CY2008</v>
          </cell>
          <cell r="B258" t="str">
            <v>CurrantCrk-1B</v>
          </cell>
          <cell r="C258">
            <v>262</v>
          </cell>
          <cell r="D258">
            <v>39737</v>
          </cell>
          <cell r="E258">
            <v>39743</v>
          </cell>
          <cell r="F258">
            <v>6</v>
          </cell>
          <cell r="G258" t="str">
            <v>CTG Combustion Inspection &amp; Off line wash</v>
          </cell>
          <cell r="I258">
            <v>0.8571428571428571</v>
          </cell>
          <cell r="J258">
            <v>4</v>
          </cell>
        </row>
        <row r="259">
          <cell r="A259" t="str">
            <v>CY2008</v>
          </cell>
          <cell r="B259" t="str">
            <v>Sunnyside</v>
          </cell>
          <cell r="C259">
            <v>50</v>
          </cell>
          <cell r="D259">
            <v>39746</v>
          </cell>
          <cell r="E259">
            <v>39753</v>
          </cell>
          <cell r="F259">
            <v>7</v>
          </cell>
          <cell r="G259" t="str">
            <v/>
          </cell>
          <cell r="I259">
            <v>1</v>
          </cell>
          <cell r="J259">
            <v>4</v>
          </cell>
        </row>
        <row r="260">
          <cell r="A260" t="str">
            <v>CY2009</v>
          </cell>
          <cell r="B260" t="str">
            <v>Gadsby 5</v>
          </cell>
          <cell r="C260">
            <v>40</v>
          </cell>
          <cell r="D260">
            <v>39825</v>
          </cell>
          <cell r="E260">
            <v>39832</v>
          </cell>
          <cell r="F260">
            <v>7</v>
          </cell>
          <cell r="G260" t="str">
            <v>Combuster Change out</v>
          </cell>
          <cell r="I260">
            <v>1</v>
          </cell>
          <cell r="J260">
            <v>1</v>
          </cell>
        </row>
        <row r="261">
          <cell r="A261" t="str">
            <v>CY2009</v>
          </cell>
          <cell r="B261" t="str">
            <v>Gadsby 3</v>
          </cell>
          <cell r="C261">
            <v>100</v>
          </cell>
          <cell r="D261">
            <v>39846</v>
          </cell>
          <cell r="E261">
            <v>39881</v>
          </cell>
          <cell r="F261">
            <v>35</v>
          </cell>
          <cell r="G261" t="str">
            <v>Major - HP and LP Turbine</v>
          </cell>
          <cell r="I261">
            <v>5</v>
          </cell>
          <cell r="J261">
            <v>1</v>
          </cell>
        </row>
        <row r="262">
          <cell r="A262" t="str">
            <v>CY2009</v>
          </cell>
          <cell r="B262" t="str">
            <v>Carbon 1</v>
          </cell>
          <cell r="C262">
            <v>67</v>
          </cell>
          <cell r="D262">
            <v>39872</v>
          </cell>
          <cell r="E262">
            <v>39908</v>
          </cell>
          <cell r="F262">
            <v>36</v>
          </cell>
          <cell r="G262" t="str">
            <v>Major - HP Turbine, Vlv inspt &amp; Boiler</v>
          </cell>
          <cell r="I262">
            <v>5.1428571428571432</v>
          </cell>
          <cell r="J262">
            <v>1</v>
          </cell>
        </row>
        <row r="263">
          <cell r="A263" t="str">
            <v>CY2009</v>
          </cell>
          <cell r="B263" t="str">
            <v>Hunter 1</v>
          </cell>
          <cell r="C263">
            <v>403</v>
          </cell>
          <cell r="D263">
            <v>39872</v>
          </cell>
          <cell r="E263">
            <v>39935</v>
          </cell>
          <cell r="F263">
            <v>63</v>
          </cell>
          <cell r="G263" t="str">
            <v>Low Nox, Turbine Major, DCS, Baghouse</v>
          </cell>
          <cell r="I263">
            <v>9</v>
          </cell>
          <cell r="J263">
            <v>1</v>
          </cell>
        </row>
        <row r="264">
          <cell r="A264" t="str">
            <v>CY2009</v>
          </cell>
          <cell r="B264" t="str">
            <v>Hermiston 2</v>
          </cell>
          <cell r="C264">
            <v>237</v>
          </cell>
          <cell r="D264">
            <v>39873</v>
          </cell>
          <cell r="E264">
            <v>39881</v>
          </cell>
          <cell r="F264">
            <v>8</v>
          </cell>
          <cell r="G264" t="str">
            <v xml:space="preserve">Combustion inspection  - </v>
          </cell>
          <cell r="I264">
            <v>1.1428571428571428</v>
          </cell>
          <cell r="J264">
            <v>1</v>
          </cell>
        </row>
        <row r="265">
          <cell r="A265" t="str">
            <v>CY2009</v>
          </cell>
          <cell r="B265" t="str">
            <v>Naughton 3</v>
          </cell>
          <cell r="C265">
            <v>330</v>
          </cell>
          <cell r="D265">
            <v>39879</v>
          </cell>
          <cell r="E265">
            <v>39923</v>
          </cell>
          <cell r="F265">
            <v>44</v>
          </cell>
          <cell r="G265" t="str">
            <v xml:space="preserve">Gen RtrRewind, repl trb ctrls, new precip bag house, replace LP fwt's, replace burners, scrubber startup transformer replacement </v>
          </cell>
          <cell r="I265">
            <v>6.2857142857142856</v>
          </cell>
          <cell r="J265">
            <v>1</v>
          </cell>
        </row>
        <row r="266">
          <cell r="A266" t="str">
            <v>CY2009</v>
          </cell>
          <cell r="B266" t="str">
            <v>Dave Johnston 2</v>
          </cell>
          <cell r="C266">
            <v>106</v>
          </cell>
          <cell r="D266">
            <v>39893</v>
          </cell>
          <cell r="E266">
            <v>39893</v>
          </cell>
          <cell r="F266">
            <v>0</v>
          </cell>
          <cell r="G266" t="str">
            <v>Boiler maintenance &amp; inspection, Condensor cleaning; Cancelled Outage</v>
          </cell>
          <cell r="H266" t="str">
            <v>x</v>
          </cell>
          <cell r="I266">
            <v>0</v>
          </cell>
          <cell r="J266">
            <v>1</v>
          </cell>
        </row>
        <row r="267">
          <cell r="A267" t="str">
            <v>CY2009</v>
          </cell>
          <cell r="B267" t="str">
            <v>Colstrip 4</v>
          </cell>
          <cell r="C267">
            <v>74</v>
          </cell>
          <cell r="D267">
            <v>39900</v>
          </cell>
          <cell r="E267">
            <v>39951</v>
          </cell>
          <cell r="F267">
            <v>51</v>
          </cell>
          <cell r="G267" t="str">
            <v>; Changed from 44d28Mar09 to 51d28Mar09</v>
          </cell>
          <cell r="H267" t="str">
            <v>x</v>
          </cell>
          <cell r="I267">
            <v>7.2857142857142856</v>
          </cell>
          <cell r="J267">
            <v>1</v>
          </cell>
        </row>
        <row r="268">
          <cell r="A268" t="str">
            <v>CY2009</v>
          </cell>
          <cell r="B268" t="str">
            <v>Dave Johnston 4</v>
          </cell>
          <cell r="C268">
            <v>330</v>
          </cell>
          <cell r="D268">
            <v>39907</v>
          </cell>
          <cell r="E268">
            <v>39907</v>
          </cell>
          <cell r="F268">
            <v>0</v>
          </cell>
          <cell r="G268" t="str">
            <v>Mini - boiler inspection, ; Cancelled Outage</v>
          </cell>
          <cell r="H268" t="str">
            <v>x</v>
          </cell>
          <cell r="I268">
            <v>0</v>
          </cell>
          <cell r="J268">
            <v>2</v>
          </cell>
        </row>
        <row r="269">
          <cell r="A269" t="str">
            <v>CY2009</v>
          </cell>
          <cell r="B269" t="str">
            <v>Jim Bridger 3</v>
          </cell>
          <cell r="C269">
            <v>353</v>
          </cell>
          <cell r="D269">
            <v>39907</v>
          </cell>
          <cell r="E269">
            <v>39916</v>
          </cell>
          <cell r="F269">
            <v>9</v>
          </cell>
          <cell r="G269" t="str">
            <v/>
          </cell>
          <cell r="I269">
            <v>1.2857142857142858</v>
          </cell>
          <cell r="J269">
            <v>2</v>
          </cell>
        </row>
        <row r="270">
          <cell r="A270" t="str">
            <v>CY2009</v>
          </cell>
          <cell r="B270" t="str">
            <v>Craig 1</v>
          </cell>
          <cell r="C270">
            <v>83</v>
          </cell>
          <cell r="D270">
            <v>39914</v>
          </cell>
          <cell r="E270">
            <v>39930</v>
          </cell>
          <cell r="F270">
            <v>16</v>
          </cell>
          <cell r="G270" t="str">
            <v/>
          </cell>
          <cell r="I270">
            <v>2.2857142857142856</v>
          </cell>
          <cell r="J270">
            <v>2</v>
          </cell>
        </row>
        <row r="271">
          <cell r="A271" t="str">
            <v>CY2009</v>
          </cell>
          <cell r="B271" t="str">
            <v>CurrantCrk-1A</v>
          </cell>
          <cell r="C271">
            <v>263</v>
          </cell>
          <cell r="D271">
            <v>39914</v>
          </cell>
          <cell r="E271">
            <v>39916</v>
          </cell>
          <cell r="F271">
            <v>2</v>
          </cell>
          <cell r="G271" t="str">
            <v>CTG Borescope</v>
          </cell>
          <cell r="I271">
            <v>0.2857142857142857</v>
          </cell>
          <cell r="J271">
            <v>2</v>
          </cell>
        </row>
        <row r="272">
          <cell r="A272" t="str">
            <v>CY2009</v>
          </cell>
          <cell r="B272" t="str">
            <v>Hayden 1</v>
          </cell>
          <cell r="C272">
            <v>45</v>
          </cell>
          <cell r="D272">
            <v>39921</v>
          </cell>
          <cell r="E272">
            <v>39963</v>
          </cell>
          <cell r="F272">
            <v>42</v>
          </cell>
          <cell r="G272" t="str">
            <v>(dates?) HP/IP Overhaul, Valves, Boiler Inspection, Boiler Chemical Clean</v>
          </cell>
          <cell r="I272">
            <v>6</v>
          </cell>
          <cell r="J272">
            <v>2</v>
          </cell>
        </row>
        <row r="273">
          <cell r="A273" t="str">
            <v>CY2009</v>
          </cell>
          <cell r="B273" t="str">
            <v>Huntington 2</v>
          </cell>
          <cell r="C273">
            <v>450</v>
          </cell>
          <cell r="D273">
            <v>39921</v>
          </cell>
          <cell r="E273">
            <v>39929</v>
          </cell>
          <cell r="F273">
            <v>8</v>
          </cell>
          <cell r="G273" t="str">
            <v>Minor - Inspection</v>
          </cell>
          <cell r="I273">
            <v>1.1428571428571428</v>
          </cell>
          <cell r="J273">
            <v>2</v>
          </cell>
        </row>
        <row r="274">
          <cell r="A274" t="str">
            <v>CY2009</v>
          </cell>
          <cell r="B274" t="str">
            <v>Sunnyside</v>
          </cell>
          <cell r="C274">
            <v>50</v>
          </cell>
          <cell r="D274">
            <v>39921</v>
          </cell>
          <cell r="E274">
            <v>39935</v>
          </cell>
          <cell r="F274">
            <v>14</v>
          </cell>
          <cell r="G274" t="str">
            <v/>
          </cell>
          <cell r="I274">
            <v>2</v>
          </cell>
          <cell r="J274">
            <v>2</v>
          </cell>
        </row>
        <row r="275">
          <cell r="A275" t="str">
            <v>CY2009</v>
          </cell>
          <cell r="B275" t="str">
            <v>CurrantCrk-1A</v>
          </cell>
          <cell r="C275">
            <v>263</v>
          </cell>
          <cell r="D275">
            <v>39928</v>
          </cell>
          <cell r="E275">
            <v>39946</v>
          </cell>
          <cell r="F275">
            <v>18</v>
          </cell>
          <cell r="G275" t="str">
            <v>CT OH ( HGP), Off Line Wash</v>
          </cell>
          <cell r="I275">
            <v>2.5714285714285716</v>
          </cell>
          <cell r="J275">
            <v>2</v>
          </cell>
        </row>
        <row r="276">
          <cell r="A276" t="str">
            <v>CY2009</v>
          </cell>
          <cell r="B276" t="str">
            <v>Jim Bridger 2</v>
          </cell>
          <cell r="C276">
            <v>353</v>
          </cell>
          <cell r="D276">
            <v>39928</v>
          </cell>
          <cell r="E276">
            <v>39965</v>
          </cell>
          <cell r="F276">
            <v>37</v>
          </cell>
          <cell r="G276" t="str">
            <v>Turbine OH</v>
          </cell>
          <cell r="I276">
            <v>5.2857142857142856</v>
          </cell>
          <cell r="J276">
            <v>2</v>
          </cell>
        </row>
        <row r="277">
          <cell r="A277" t="str">
            <v>CY2009</v>
          </cell>
          <cell r="B277" t="str">
            <v>Camas Cogen</v>
          </cell>
          <cell r="C277">
            <v>52</v>
          </cell>
          <cell r="D277">
            <v>39936</v>
          </cell>
          <cell r="E277">
            <v>39950</v>
          </cell>
          <cell r="F277">
            <v>14</v>
          </cell>
          <cell r="G277" t="str">
            <v>Turbine Valves</v>
          </cell>
          <cell r="I277">
            <v>2</v>
          </cell>
          <cell r="J277">
            <v>2</v>
          </cell>
        </row>
        <row r="278">
          <cell r="A278" t="str">
            <v>CY2009</v>
          </cell>
          <cell r="B278" t="str">
            <v>Hermiston 1</v>
          </cell>
          <cell r="C278">
            <v>237</v>
          </cell>
          <cell r="D278">
            <v>39936</v>
          </cell>
          <cell r="E278">
            <v>39952</v>
          </cell>
          <cell r="F278">
            <v>16</v>
          </cell>
          <cell r="G278" t="str">
            <v>HGP ; Changed start 16d01Apr12 to 16d03May09</v>
          </cell>
          <cell r="H278" t="str">
            <v>x</v>
          </cell>
          <cell r="I278">
            <v>2.2857142857142856</v>
          </cell>
          <cell r="J278">
            <v>2</v>
          </cell>
        </row>
        <row r="279">
          <cell r="A279" t="str">
            <v>CY2009</v>
          </cell>
          <cell r="B279" t="str">
            <v>Naughton 1</v>
          </cell>
          <cell r="C279">
            <v>160</v>
          </cell>
          <cell r="D279">
            <v>39942</v>
          </cell>
          <cell r="E279">
            <v>39951</v>
          </cell>
          <cell r="F279">
            <v>9</v>
          </cell>
          <cell r="G279" t="str">
            <v xml:space="preserve">Air Htr, Economizer clean </v>
          </cell>
          <cell r="I279">
            <v>1.2857142857142858</v>
          </cell>
          <cell r="J279">
            <v>2</v>
          </cell>
        </row>
        <row r="280">
          <cell r="A280" t="str">
            <v>CY2009</v>
          </cell>
          <cell r="B280" t="str">
            <v>River Road</v>
          </cell>
          <cell r="C280">
            <v>240</v>
          </cell>
          <cell r="D280">
            <v>39949</v>
          </cell>
          <cell r="E280">
            <v>39959</v>
          </cell>
          <cell r="F280">
            <v>10</v>
          </cell>
          <cell r="G280" t="str">
            <v>Combustion Inspection</v>
          </cell>
          <cell r="I280">
            <v>1.4285714285714286</v>
          </cell>
          <cell r="J280">
            <v>2</v>
          </cell>
        </row>
        <row r="281">
          <cell r="A281" t="str">
            <v>CY2009</v>
          </cell>
          <cell r="B281" t="str">
            <v>Little Mountain</v>
          </cell>
          <cell r="C281">
            <v>14</v>
          </cell>
          <cell r="D281">
            <v>39999</v>
          </cell>
          <cell r="E281">
            <v>40041</v>
          </cell>
          <cell r="F281">
            <v>42</v>
          </cell>
          <cell r="G281" t="str">
            <v>Major Turbine and Generator</v>
          </cell>
          <cell r="I281">
            <v>6</v>
          </cell>
          <cell r="J281">
            <v>3</v>
          </cell>
        </row>
        <row r="282">
          <cell r="A282" t="str">
            <v>CY2009</v>
          </cell>
          <cell r="B282" t="str">
            <v>Huntington 1</v>
          </cell>
          <cell r="C282">
            <v>445</v>
          </cell>
          <cell r="D282">
            <v>40075</v>
          </cell>
          <cell r="E282">
            <v>40140</v>
          </cell>
          <cell r="F282">
            <v>65</v>
          </cell>
          <cell r="G282" t="str">
            <v>Low Nox, 9wk baghouse project, Stator rewind, Final SH</v>
          </cell>
          <cell r="I282">
            <v>9.2857142857142865</v>
          </cell>
          <cell r="J282">
            <v>3</v>
          </cell>
        </row>
        <row r="283">
          <cell r="A283" t="str">
            <v>CY2009</v>
          </cell>
          <cell r="B283" t="str">
            <v>LakeSide-1A</v>
          </cell>
          <cell r="C283">
            <v>282</v>
          </cell>
          <cell r="D283">
            <v>40075</v>
          </cell>
          <cell r="E283">
            <v>40093</v>
          </cell>
          <cell r="F283">
            <v>18</v>
          </cell>
          <cell r="G283" t="str">
            <v>CT OH ( HGP), Off Line Wash</v>
          </cell>
          <cell r="I283">
            <v>2.5714285714285716</v>
          </cell>
          <cell r="J283">
            <v>3</v>
          </cell>
        </row>
        <row r="284">
          <cell r="A284" t="str">
            <v>CY2009</v>
          </cell>
          <cell r="B284" t="str">
            <v>Blundell</v>
          </cell>
          <cell r="C284">
            <v>23</v>
          </cell>
          <cell r="D284">
            <v>40089</v>
          </cell>
          <cell r="E284">
            <v>40095</v>
          </cell>
          <cell r="F284">
            <v>6</v>
          </cell>
          <cell r="G284" t="str">
            <v>Mini</v>
          </cell>
          <cell r="I284">
            <v>0.8571428571428571</v>
          </cell>
          <cell r="J284">
            <v>4</v>
          </cell>
        </row>
        <row r="285">
          <cell r="A285" t="str">
            <v>CY2009</v>
          </cell>
          <cell r="B285" t="str">
            <v>Hunter 3</v>
          </cell>
          <cell r="C285">
            <v>460</v>
          </cell>
          <cell r="D285">
            <v>40096</v>
          </cell>
          <cell r="E285">
            <v>40096</v>
          </cell>
          <cell r="F285">
            <v>0</v>
          </cell>
          <cell r="G285" t="str">
            <v>Boiler Inspection Outage; Cancelled Outage</v>
          </cell>
          <cell r="H285" t="str">
            <v>x</v>
          </cell>
          <cell r="I285">
            <v>0</v>
          </cell>
          <cell r="J285">
            <v>4</v>
          </cell>
        </row>
        <row r="286">
          <cell r="A286" t="str">
            <v>CY2009</v>
          </cell>
          <cell r="B286" t="str">
            <v>LakeSide-1B</v>
          </cell>
          <cell r="C286">
            <v>282</v>
          </cell>
          <cell r="D286">
            <v>40103</v>
          </cell>
          <cell r="E286">
            <v>40121</v>
          </cell>
          <cell r="F286">
            <v>18</v>
          </cell>
          <cell r="G286" t="str">
            <v>CT OH ( HGP), Off Line Wash</v>
          </cell>
          <cell r="I286">
            <v>2.5714285714285716</v>
          </cell>
          <cell r="J286">
            <v>4</v>
          </cell>
        </row>
        <row r="287">
          <cell r="A287" t="str">
            <v>CY2009</v>
          </cell>
          <cell r="B287" t="str">
            <v>Sunnyside</v>
          </cell>
          <cell r="C287">
            <v>50</v>
          </cell>
          <cell r="D287">
            <v>40110</v>
          </cell>
          <cell r="E287">
            <v>40117</v>
          </cell>
          <cell r="F287">
            <v>7</v>
          </cell>
          <cell r="G287" t="str">
            <v/>
          </cell>
          <cell r="I287">
            <v>1</v>
          </cell>
          <cell r="J287">
            <v>4</v>
          </cell>
        </row>
        <row r="288">
          <cell r="A288" t="str">
            <v>CY2010</v>
          </cell>
          <cell r="B288" t="str">
            <v>Gadsby 6</v>
          </cell>
          <cell r="C288">
            <v>40</v>
          </cell>
          <cell r="D288">
            <v>40188</v>
          </cell>
          <cell r="E288">
            <v>40195</v>
          </cell>
          <cell r="F288">
            <v>7</v>
          </cell>
          <cell r="G288" t="str">
            <v>Combustor</v>
          </cell>
          <cell r="I288">
            <v>1</v>
          </cell>
          <cell r="J288">
            <v>1</v>
          </cell>
        </row>
        <row r="289">
          <cell r="A289" t="str">
            <v>CY2010</v>
          </cell>
          <cell r="B289" t="str">
            <v>Gadsby 1</v>
          </cell>
          <cell r="C289">
            <v>60</v>
          </cell>
          <cell r="D289">
            <v>40216</v>
          </cell>
          <cell r="E289">
            <v>40251</v>
          </cell>
          <cell r="F289">
            <v>35</v>
          </cell>
          <cell r="G289" t="str">
            <v>Major Trb/Gen OH, ( 6 yr interval)</v>
          </cell>
          <cell r="I289">
            <v>5</v>
          </cell>
          <cell r="J289">
            <v>1</v>
          </cell>
        </row>
        <row r="290">
          <cell r="A290" t="str">
            <v>CY2010</v>
          </cell>
          <cell r="B290" t="str">
            <v>Hunter 2</v>
          </cell>
          <cell r="C290">
            <v>259</v>
          </cell>
          <cell r="D290">
            <v>40236</v>
          </cell>
          <cell r="E290">
            <v>40299</v>
          </cell>
          <cell r="F290">
            <v>63</v>
          </cell>
          <cell r="G290" t="str">
            <v>Low Nox, DCS, LP Turbine, Baghouse</v>
          </cell>
          <cell r="I290">
            <v>9</v>
          </cell>
          <cell r="J290">
            <v>1</v>
          </cell>
        </row>
        <row r="291">
          <cell r="A291" t="str">
            <v>CY2010</v>
          </cell>
          <cell r="B291" t="str">
            <v>Hermiston 1</v>
          </cell>
          <cell r="C291">
            <v>237</v>
          </cell>
          <cell r="D291">
            <v>40244</v>
          </cell>
          <cell r="E291">
            <v>40252</v>
          </cell>
          <cell r="F291">
            <v>8</v>
          </cell>
          <cell r="G291" t="str">
            <v/>
          </cell>
          <cell r="I291">
            <v>1.1428571428571428</v>
          </cell>
          <cell r="J291">
            <v>1</v>
          </cell>
        </row>
        <row r="292">
          <cell r="A292" t="str">
            <v>CY2010</v>
          </cell>
          <cell r="B292" t="str">
            <v>CurrantCrk-1B</v>
          </cell>
          <cell r="C292">
            <v>262</v>
          </cell>
          <cell r="D292">
            <v>40250</v>
          </cell>
          <cell r="E292">
            <v>40252</v>
          </cell>
          <cell r="F292">
            <v>2</v>
          </cell>
          <cell r="G292" t="str">
            <v>CTG Borescope</v>
          </cell>
          <cell r="I292">
            <v>0.2857142857142857</v>
          </cell>
          <cell r="J292">
            <v>1</v>
          </cell>
        </row>
        <row r="293">
          <cell r="A293" t="str">
            <v>CY2010</v>
          </cell>
          <cell r="B293" t="str">
            <v>CurrantCrk-1A</v>
          </cell>
          <cell r="C293">
            <v>263</v>
          </cell>
          <cell r="D293">
            <v>40257</v>
          </cell>
          <cell r="E293">
            <v>40277</v>
          </cell>
          <cell r="F293">
            <v>20</v>
          </cell>
          <cell r="G293" t="str">
            <v>STG vlv major, CTG CI, Catalyst change, off line wash, switchyard</v>
          </cell>
          <cell r="I293">
            <v>2.8571428571428572</v>
          </cell>
          <cell r="J293">
            <v>1</v>
          </cell>
        </row>
        <row r="294">
          <cell r="A294" t="str">
            <v>CY2010</v>
          </cell>
          <cell r="B294" t="str">
            <v>CurrantCrk-1B</v>
          </cell>
          <cell r="C294">
            <v>262</v>
          </cell>
          <cell r="D294">
            <v>40257</v>
          </cell>
          <cell r="E294">
            <v>40277</v>
          </cell>
          <cell r="F294">
            <v>20</v>
          </cell>
          <cell r="G294" t="str">
            <v>STG vlv major, CTG CI, Catalyst change, off line wash, switchyard</v>
          </cell>
          <cell r="I294">
            <v>2.8571428571428572</v>
          </cell>
          <cell r="J294">
            <v>1</v>
          </cell>
        </row>
        <row r="295">
          <cell r="A295" t="str">
            <v>CY2010</v>
          </cell>
          <cell r="B295" t="str">
            <v>Dave Johnston 3</v>
          </cell>
          <cell r="C295">
            <v>220</v>
          </cell>
          <cell r="D295">
            <v>40257</v>
          </cell>
          <cell r="E295">
            <v>40313</v>
          </cell>
          <cell r="F295">
            <v>56</v>
          </cell>
          <cell r="G295" t="str">
            <v>Low Nox burners, turb/gen major, turbine controls, econo hopper addition, boiler major, reheater and superheater replacements, scrubber tie in and chemical clean; Changed from 56d18Apr09 to 56d20Mar10</v>
          </cell>
          <cell r="H295" t="str">
            <v>x</v>
          </cell>
          <cell r="I295">
            <v>8</v>
          </cell>
          <cell r="J295">
            <v>1</v>
          </cell>
        </row>
        <row r="296">
          <cell r="A296" t="str">
            <v>CY2010</v>
          </cell>
          <cell r="B296" t="str">
            <v>Jim Bridger 4</v>
          </cell>
          <cell r="C296">
            <v>353</v>
          </cell>
          <cell r="D296">
            <v>40257</v>
          </cell>
          <cell r="E296">
            <v>40266</v>
          </cell>
          <cell r="F296">
            <v>9</v>
          </cell>
          <cell r="G296" t="str">
            <v/>
          </cell>
          <cell r="I296">
            <v>1.2857142857142858</v>
          </cell>
          <cell r="J296">
            <v>1</v>
          </cell>
        </row>
        <row r="297">
          <cell r="A297" t="str">
            <v>CY2010</v>
          </cell>
          <cell r="B297" t="str">
            <v>Cholla 4</v>
          </cell>
          <cell r="C297">
            <v>380</v>
          </cell>
          <cell r="D297">
            <v>40278</v>
          </cell>
          <cell r="E297">
            <v>40283</v>
          </cell>
          <cell r="F297">
            <v>5</v>
          </cell>
          <cell r="G297" t="str">
            <v>Reliability Outage- Fan repairs, Scrubber cleaning,Inspections</v>
          </cell>
          <cell r="I297">
            <v>0.7142857142857143</v>
          </cell>
          <cell r="J297">
            <v>2</v>
          </cell>
        </row>
        <row r="298">
          <cell r="A298" t="str">
            <v>CY2010</v>
          </cell>
          <cell r="B298" t="str">
            <v>Craig 2</v>
          </cell>
          <cell r="C298">
            <v>83</v>
          </cell>
          <cell r="D298">
            <v>40278</v>
          </cell>
          <cell r="E298">
            <v>40294</v>
          </cell>
          <cell r="F298">
            <v>16</v>
          </cell>
          <cell r="G298" t="str">
            <v/>
          </cell>
          <cell r="I298">
            <v>2.2857142857142856</v>
          </cell>
          <cell r="J298">
            <v>2</v>
          </cell>
        </row>
        <row r="299">
          <cell r="A299" t="str">
            <v>CY2010</v>
          </cell>
          <cell r="B299" t="str">
            <v>Jim Bridger 1</v>
          </cell>
          <cell r="C299">
            <v>353</v>
          </cell>
          <cell r="D299">
            <v>40278</v>
          </cell>
          <cell r="E299">
            <v>40334</v>
          </cell>
          <cell r="F299">
            <v>56</v>
          </cell>
          <cell r="G299" t="str">
            <v>Low Nox</v>
          </cell>
          <cell r="I299">
            <v>8</v>
          </cell>
          <cell r="J299">
            <v>2</v>
          </cell>
        </row>
        <row r="300">
          <cell r="A300" t="str">
            <v>CY2010</v>
          </cell>
          <cell r="B300" t="str">
            <v>Sunnyside</v>
          </cell>
          <cell r="C300">
            <v>50</v>
          </cell>
          <cell r="D300">
            <v>40285</v>
          </cell>
          <cell r="E300">
            <v>40299</v>
          </cell>
          <cell r="F300">
            <v>14</v>
          </cell>
          <cell r="G300" t="str">
            <v/>
          </cell>
          <cell r="I300">
            <v>2</v>
          </cell>
          <cell r="J300">
            <v>2</v>
          </cell>
        </row>
        <row r="301">
          <cell r="A301" t="str">
            <v>CY2010</v>
          </cell>
          <cell r="B301" t="str">
            <v>River Road</v>
          </cell>
          <cell r="C301">
            <v>240</v>
          </cell>
          <cell r="D301">
            <v>40299</v>
          </cell>
          <cell r="E301">
            <v>40309</v>
          </cell>
          <cell r="F301">
            <v>10</v>
          </cell>
          <cell r="G301" t="str">
            <v>Combustion Inspection</v>
          </cell>
          <cell r="I301">
            <v>1.4285714285714286</v>
          </cell>
          <cell r="J301">
            <v>2</v>
          </cell>
        </row>
        <row r="302">
          <cell r="A302" t="str">
            <v>CY2010</v>
          </cell>
          <cell r="B302" t="str">
            <v>Hermiston 2</v>
          </cell>
          <cell r="C302">
            <v>237</v>
          </cell>
          <cell r="D302">
            <v>40300</v>
          </cell>
          <cell r="E302">
            <v>40316</v>
          </cell>
          <cell r="F302">
            <v>16</v>
          </cell>
          <cell r="G302" t="str">
            <v>HGP; Changed CI to HGP, 8d02May10 to 16d02May10</v>
          </cell>
          <cell r="H302" t="str">
            <v>x</v>
          </cell>
          <cell r="I302">
            <v>2.2857142857142856</v>
          </cell>
          <cell r="J302">
            <v>2</v>
          </cell>
        </row>
        <row r="303">
          <cell r="A303" t="str">
            <v>CY2010</v>
          </cell>
          <cell r="B303" t="str">
            <v>Wyodak</v>
          </cell>
          <cell r="C303">
            <v>268</v>
          </cell>
          <cell r="D303">
            <v>40285</v>
          </cell>
          <cell r="E303">
            <v>40294</v>
          </cell>
          <cell r="F303">
            <v>9</v>
          </cell>
          <cell r="G303" t="str">
            <v>Inspection; Changed start 9d08May10 to 9d17Apr10</v>
          </cell>
          <cell r="H303" t="str">
            <v>x</v>
          </cell>
          <cell r="I303">
            <v>1.2857142857142858</v>
          </cell>
          <cell r="J303">
            <v>2</v>
          </cell>
        </row>
        <row r="304">
          <cell r="A304" t="str">
            <v>CY2010</v>
          </cell>
          <cell r="B304" t="str">
            <v>LakeSide-1A</v>
          </cell>
          <cell r="C304">
            <v>282</v>
          </cell>
          <cell r="D304">
            <v>40309</v>
          </cell>
          <cell r="E304">
            <v>40310.5</v>
          </cell>
          <cell r="F304">
            <v>1.5</v>
          </cell>
          <cell r="G304" t="str">
            <v>CTG Combustion Inspection &amp; Off line wash, follows ST25k</v>
          </cell>
          <cell r="I304">
            <v>0.21428571428571427</v>
          </cell>
          <cell r="J304">
            <v>2</v>
          </cell>
        </row>
        <row r="305">
          <cell r="A305" t="str">
            <v>CY2010</v>
          </cell>
          <cell r="B305" t="str">
            <v>Colstrip 3</v>
          </cell>
          <cell r="C305">
            <v>74</v>
          </cell>
          <cell r="D305">
            <v>40264</v>
          </cell>
          <cell r="E305">
            <v>40308</v>
          </cell>
          <cell r="F305">
            <v>44</v>
          </cell>
          <cell r="G305" t="str">
            <v>; Changed from 44d13May10 to 44d27Mar10</v>
          </cell>
          <cell r="H305" t="str">
            <v>x</v>
          </cell>
          <cell r="I305">
            <v>6.2857142857142856</v>
          </cell>
          <cell r="J305">
            <v>1</v>
          </cell>
        </row>
        <row r="306">
          <cell r="A306" t="str">
            <v>CY2010</v>
          </cell>
          <cell r="B306" t="str">
            <v>Little Mountain</v>
          </cell>
          <cell r="C306">
            <v>14</v>
          </cell>
          <cell r="D306">
            <v>40377</v>
          </cell>
          <cell r="E306">
            <v>40384</v>
          </cell>
          <cell r="F306">
            <v>7</v>
          </cell>
          <cell r="G306" t="str">
            <v>Combustion Inspection</v>
          </cell>
          <cell r="I306">
            <v>1</v>
          </cell>
          <cell r="J306">
            <v>3</v>
          </cell>
        </row>
        <row r="307">
          <cell r="A307" t="str">
            <v>CY2010</v>
          </cell>
          <cell r="B307" t="str">
            <v>CurrantCrk-1A</v>
          </cell>
          <cell r="C307">
            <v>263</v>
          </cell>
          <cell r="D307">
            <v>40439</v>
          </cell>
          <cell r="E307">
            <v>40441</v>
          </cell>
          <cell r="F307">
            <v>2</v>
          </cell>
          <cell r="G307" t="str">
            <v>CTG Borescope</v>
          </cell>
          <cell r="I307">
            <v>0.2857142857142857</v>
          </cell>
          <cell r="J307">
            <v>3</v>
          </cell>
        </row>
        <row r="308">
          <cell r="A308" t="str">
            <v>CY2010</v>
          </cell>
          <cell r="B308" t="str">
            <v>Naughton 2</v>
          </cell>
          <cell r="C308">
            <v>210</v>
          </cell>
          <cell r="D308">
            <v>40439</v>
          </cell>
          <cell r="E308">
            <v>40495</v>
          </cell>
          <cell r="F308">
            <v>56</v>
          </cell>
          <cell r="G308" t="str">
            <v>Low Nox, LP turbine, valves, generator, replace reheater, Section 114 Work</v>
          </cell>
          <cell r="I308">
            <v>8</v>
          </cell>
          <cell r="J308">
            <v>3</v>
          </cell>
        </row>
        <row r="309">
          <cell r="A309" t="str">
            <v>CY2010</v>
          </cell>
          <cell r="B309" t="str">
            <v>Dave Johnston 1</v>
          </cell>
          <cell r="C309">
            <v>106</v>
          </cell>
          <cell r="D309">
            <v>40453</v>
          </cell>
          <cell r="E309">
            <v>40493</v>
          </cell>
          <cell r="F309">
            <v>40</v>
          </cell>
          <cell r="G309" t="str">
            <v>Turb/Gen major, boiler major, PSH, arch tube replacements, ww inlet header replacements, ChemClean; Change from 40d20Sep08 to 40d02Oct10</v>
          </cell>
          <cell r="H309" t="str">
            <v>x</v>
          </cell>
          <cell r="I309">
            <v>5.7142857142857144</v>
          </cell>
          <cell r="J309">
            <v>4</v>
          </cell>
        </row>
        <row r="310">
          <cell r="A310" t="str">
            <v>CY2010</v>
          </cell>
          <cell r="B310" t="str">
            <v>Hayden 2</v>
          </cell>
          <cell r="C310">
            <v>33</v>
          </cell>
          <cell r="D310">
            <v>40453</v>
          </cell>
          <cell r="E310">
            <v>40481</v>
          </cell>
          <cell r="F310">
            <v>28</v>
          </cell>
          <cell r="G310" t="str">
            <v>(?date) Boiler Outage, HP/IP Overhaul, Valves, Boiler Safeties</v>
          </cell>
          <cell r="I310">
            <v>4</v>
          </cell>
          <cell r="J310">
            <v>4</v>
          </cell>
        </row>
        <row r="311">
          <cell r="A311" t="str">
            <v>CY2010</v>
          </cell>
          <cell r="B311" t="str">
            <v>Blundell</v>
          </cell>
          <cell r="C311">
            <v>23</v>
          </cell>
          <cell r="D311">
            <v>40455</v>
          </cell>
          <cell r="E311">
            <v>40461</v>
          </cell>
          <cell r="F311">
            <v>6</v>
          </cell>
          <cell r="G311" t="str">
            <v xml:space="preserve">Mini </v>
          </cell>
          <cell r="I311">
            <v>0.8571428571428571</v>
          </cell>
          <cell r="J311">
            <v>4</v>
          </cell>
        </row>
        <row r="312">
          <cell r="A312" t="str">
            <v>CY2010</v>
          </cell>
          <cell r="B312" t="str">
            <v>CurrantCrk-1A</v>
          </cell>
          <cell r="C312">
            <v>263</v>
          </cell>
          <cell r="D312">
            <v>40467</v>
          </cell>
          <cell r="E312">
            <v>40477.5</v>
          </cell>
          <cell r="F312">
            <v>10.5</v>
          </cell>
          <cell r="G312" t="str">
            <v>HGP Inspection &amp; Off line wash</v>
          </cell>
          <cell r="I312">
            <v>1.5</v>
          </cell>
          <cell r="J312">
            <v>4</v>
          </cell>
        </row>
        <row r="313">
          <cell r="A313" t="str">
            <v>CY2010</v>
          </cell>
          <cell r="B313" t="str">
            <v>Huntington 2</v>
          </cell>
          <cell r="C313">
            <v>450</v>
          </cell>
          <cell r="D313">
            <v>40474</v>
          </cell>
          <cell r="E313">
            <v>40511</v>
          </cell>
          <cell r="F313">
            <v>37</v>
          </cell>
          <cell r="G313" t="str">
            <v>Stator Rewind, Final SH Replacement</v>
          </cell>
          <cell r="I313">
            <v>5.2857142857142856</v>
          </cell>
          <cell r="J313">
            <v>4</v>
          </cell>
        </row>
        <row r="314">
          <cell r="A314" t="str">
            <v>CY2010</v>
          </cell>
          <cell r="B314" t="str">
            <v>Sunnyside</v>
          </cell>
          <cell r="C314">
            <v>50</v>
          </cell>
          <cell r="D314">
            <v>40474</v>
          </cell>
          <cell r="E314">
            <v>40481</v>
          </cell>
          <cell r="F314">
            <v>7</v>
          </cell>
          <cell r="G314" t="str">
            <v/>
          </cell>
          <cell r="I314">
            <v>1</v>
          </cell>
          <cell r="J314">
            <v>4</v>
          </cell>
        </row>
        <row r="315">
          <cell r="A315" t="str">
            <v>CY2010</v>
          </cell>
          <cell r="B315" t="str">
            <v>Carbon 2</v>
          </cell>
          <cell r="C315">
            <v>105</v>
          </cell>
          <cell r="D315">
            <v>40481</v>
          </cell>
          <cell r="E315">
            <v>40488</v>
          </cell>
          <cell r="F315">
            <v>7</v>
          </cell>
          <cell r="G315" t="str">
            <v>Mini</v>
          </cell>
          <cell r="I315">
            <v>1</v>
          </cell>
          <cell r="J315">
            <v>4</v>
          </cell>
        </row>
        <row r="316">
          <cell r="A316" t="str">
            <v>CY2011</v>
          </cell>
          <cell r="B316" t="str">
            <v>Naughton 3</v>
          </cell>
          <cell r="C316">
            <v>330</v>
          </cell>
          <cell r="D316">
            <v>40621</v>
          </cell>
          <cell r="E316">
            <v>40636</v>
          </cell>
          <cell r="F316">
            <v>15</v>
          </cell>
          <cell r="G316" t="str">
            <v>Air Htr, Economizer, Scrubber clean</v>
          </cell>
          <cell r="I316">
            <v>2.1428571428571428</v>
          </cell>
          <cell r="J316">
            <v>1</v>
          </cell>
        </row>
        <row r="317">
          <cell r="A317" t="str">
            <v>CY2011</v>
          </cell>
          <cell r="B317" t="str">
            <v>Gadsby 2</v>
          </cell>
          <cell r="C317">
            <v>75</v>
          </cell>
          <cell r="D317">
            <v>40587</v>
          </cell>
          <cell r="E317">
            <v>40622</v>
          </cell>
          <cell r="F317">
            <v>35</v>
          </cell>
          <cell r="G317" t="str">
            <v>Major</v>
          </cell>
          <cell r="I317">
            <v>5</v>
          </cell>
          <cell r="J317">
            <v>1</v>
          </cell>
        </row>
        <row r="318">
          <cell r="A318" t="str">
            <v>CY2011</v>
          </cell>
          <cell r="B318" t="str">
            <v>Hunter 3</v>
          </cell>
          <cell r="C318">
            <v>460</v>
          </cell>
          <cell r="D318">
            <v>40600</v>
          </cell>
          <cell r="E318">
            <v>40635</v>
          </cell>
          <cell r="F318">
            <v>35</v>
          </cell>
          <cell r="G318" t="str">
            <v>Boiler &amp; Balance of Plant, Gen Rewind, Exciter, Rotor Rewind, SDCC, Cooling Tower</v>
          </cell>
          <cell r="I318">
            <v>5</v>
          </cell>
          <cell r="J318">
            <v>1</v>
          </cell>
        </row>
        <row r="319">
          <cell r="A319" t="str">
            <v>CY2011</v>
          </cell>
          <cell r="B319" t="str">
            <v>Wyodak</v>
          </cell>
          <cell r="C319">
            <v>268</v>
          </cell>
          <cell r="D319">
            <v>40600</v>
          </cell>
          <cell r="E319">
            <v>40642</v>
          </cell>
          <cell r="F319">
            <v>42</v>
          </cell>
          <cell r="G319" t="str">
            <v>Low NOx Installation</v>
          </cell>
          <cell r="I319">
            <v>6</v>
          </cell>
          <cell r="J319">
            <v>1</v>
          </cell>
        </row>
        <row r="320">
          <cell r="A320" t="str">
            <v>CY2011</v>
          </cell>
          <cell r="B320" t="str">
            <v>Hermiston 1</v>
          </cell>
          <cell r="C320">
            <v>237</v>
          </cell>
          <cell r="D320">
            <v>40601</v>
          </cell>
          <cell r="E320">
            <v>40609</v>
          </cell>
          <cell r="F320">
            <v>8</v>
          </cell>
          <cell r="G320" t="str">
            <v>Combustion Inspection</v>
          </cell>
          <cell r="I320">
            <v>1.1428571428571428</v>
          </cell>
          <cell r="J320">
            <v>1</v>
          </cell>
        </row>
        <row r="321">
          <cell r="A321" t="str">
            <v>CY2011</v>
          </cell>
          <cell r="B321" t="str">
            <v>Dave Johnston 3</v>
          </cell>
          <cell r="C321">
            <v>220</v>
          </cell>
          <cell r="D321">
            <v>40607</v>
          </cell>
          <cell r="E321">
            <v>40607</v>
          </cell>
          <cell r="F321">
            <v>0</v>
          </cell>
          <cell r="G321" t="str">
            <v>Air Heater Clean, boiler inspection and repair, condensor clean; Cancelled Outage</v>
          </cell>
          <cell r="H321" t="str">
            <v>x</v>
          </cell>
          <cell r="I321">
            <v>0</v>
          </cell>
          <cell r="J321">
            <v>1</v>
          </cell>
        </row>
        <row r="322">
          <cell r="A322" t="str">
            <v>CY2011</v>
          </cell>
          <cell r="B322" t="str">
            <v>Dave Johnston 1</v>
          </cell>
          <cell r="C322">
            <v>106</v>
          </cell>
          <cell r="D322">
            <v>40621</v>
          </cell>
          <cell r="E322">
            <v>40621</v>
          </cell>
          <cell r="F322">
            <v>0</v>
          </cell>
          <cell r="G322" t="str">
            <v>Mini - turbine valve maintenance, boiler inspection and condensor clean; Cancelled Outage</v>
          </cell>
          <cell r="H322" t="str">
            <v>x</v>
          </cell>
          <cell r="I322">
            <v>0</v>
          </cell>
          <cell r="J322">
            <v>1</v>
          </cell>
        </row>
        <row r="323">
          <cell r="A323" t="str">
            <v>CY2011</v>
          </cell>
          <cell r="B323" t="str">
            <v>Naughton 1</v>
          </cell>
          <cell r="C323">
            <v>160</v>
          </cell>
          <cell r="D323">
            <v>40628</v>
          </cell>
          <cell r="E323">
            <v>40684</v>
          </cell>
          <cell r="F323">
            <v>56</v>
          </cell>
          <cell r="G323" t="str">
            <v>Low Nox Installation, reheater replacement, retube condensor, HP/IP turbine, valves</v>
          </cell>
          <cell r="I323">
            <v>8</v>
          </cell>
          <cell r="J323">
            <v>1</v>
          </cell>
        </row>
        <row r="324">
          <cell r="A324" t="str">
            <v>CY2011</v>
          </cell>
          <cell r="B324" t="str">
            <v>Dave Johnston 2</v>
          </cell>
          <cell r="C324">
            <v>106</v>
          </cell>
          <cell r="D324">
            <v>40635</v>
          </cell>
          <cell r="E324">
            <v>40677</v>
          </cell>
          <cell r="F324">
            <v>42</v>
          </cell>
          <cell r="G324" t="str">
            <v>Low NOx  burners, boiler major, ww replacements; Changed from 40d02Apr11 to 42d02Apr11</v>
          </cell>
          <cell r="H324" t="str">
            <v>x</v>
          </cell>
          <cell r="I324">
            <v>6</v>
          </cell>
          <cell r="J324">
            <v>2</v>
          </cell>
        </row>
        <row r="325">
          <cell r="A325" t="str">
            <v>CY2011</v>
          </cell>
          <cell r="B325" t="str">
            <v>Jim Bridger 3</v>
          </cell>
          <cell r="C325">
            <v>353</v>
          </cell>
          <cell r="D325">
            <v>40635</v>
          </cell>
          <cell r="E325">
            <v>40672</v>
          </cell>
          <cell r="F325">
            <v>37</v>
          </cell>
          <cell r="G325" t="str">
            <v>Turbine OH</v>
          </cell>
          <cell r="I325">
            <v>5.2857142857142856</v>
          </cell>
          <cell r="J325">
            <v>2</v>
          </cell>
        </row>
        <row r="326">
          <cell r="A326" t="str">
            <v>CY2011</v>
          </cell>
          <cell r="B326" t="str">
            <v>LakeSide-1A</v>
          </cell>
          <cell r="C326">
            <v>282</v>
          </cell>
          <cell r="D326">
            <v>40649</v>
          </cell>
          <cell r="E326">
            <v>40658</v>
          </cell>
          <cell r="F326">
            <v>9</v>
          </cell>
          <cell r="G326" t="str">
            <v>ST 25k Inspection</v>
          </cell>
          <cell r="I326">
            <v>1.2857142857142858</v>
          </cell>
          <cell r="J326">
            <v>2</v>
          </cell>
        </row>
        <row r="327">
          <cell r="A327" t="str">
            <v>CY2011</v>
          </cell>
          <cell r="B327" t="str">
            <v>LakeSide-1B</v>
          </cell>
          <cell r="C327">
            <v>282</v>
          </cell>
          <cell r="D327">
            <v>40649</v>
          </cell>
          <cell r="E327">
            <v>40658</v>
          </cell>
          <cell r="F327">
            <v>9</v>
          </cell>
          <cell r="G327" t="str">
            <v>ST 25k Inspection</v>
          </cell>
          <cell r="I327">
            <v>1.2857142857142858</v>
          </cell>
          <cell r="J327">
            <v>2</v>
          </cell>
        </row>
        <row r="328">
          <cell r="A328" t="str">
            <v>CY2011</v>
          </cell>
          <cell r="B328" t="str">
            <v>Sunnyside</v>
          </cell>
          <cell r="C328">
            <v>50</v>
          </cell>
          <cell r="D328">
            <v>40649</v>
          </cell>
          <cell r="E328">
            <v>40663</v>
          </cell>
          <cell r="F328">
            <v>14</v>
          </cell>
          <cell r="G328" t="str">
            <v/>
          </cell>
          <cell r="I328">
            <v>2</v>
          </cell>
          <cell r="J328">
            <v>2</v>
          </cell>
        </row>
        <row r="329">
          <cell r="A329" t="str">
            <v>CY2011</v>
          </cell>
          <cell r="B329" t="str">
            <v>Hermiston 2</v>
          </cell>
          <cell r="C329">
            <v>237</v>
          </cell>
          <cell r="D329">
            <v>40663</v>
          </cell>
          <cell r="E329">
            <v>40671</v>
          </cell>
          <cell r="F329">
            <v>8</v>
          </cell>
          <cell r="G329" t="str">
            <v>Combustion Inspection; Changed HGP to CI, 14d30Apr11 to 8d30Apr11</v>
          </cell>
          <cell r="H329" t="str">
            <v>x</v>
          </cell>
          <cell r="I329">
            <v>1.1428571428571428</v>
          </cell>
          <cell r="J329">
            <v>2</v>
          </cell>
        </row>
        <row r="330">
          <cell r="A330" t="str">
            <v>CY2011</v>
          </cell>
          <cell r="B330" t="str">
            <v>Camas Cogen</v>
          </cell>
          <cell r="C330">
            <v>52</v>
          </cell>
          <cell r="D330">
            <v>40670</v>
          </cell>
          <cell r="E330">
            <v>40680</v>
          </cell>
          <cell r="F330">
            <v>10</v>
          </cell>
          <cell r="G330" t="str">
            <v>Turbine Valves; Changed from 14d05May12 to 10d07May11</v>
          </cell>
          <cell r="H330" t="str">
            <v>x</v>
          </cell>
          <cell r="I330">
            <v>1.4285714285714286</v>
          </cell>
          <cell r="J330">
            <v>2</v>
          </cell>
        </row>
        <row r="331">
          <cell r="A331" t="str">
            <v>CY2011</v>
          </cell>
          <cell r="B331" t="str">
            <v>River Road</v>
          </cell>
          <cell r="C331">
            <v>240</v>
          </cell>
          <cell r="D331">
            <v>40670</v>
          </cell>
          <cell r="E331">
            <v>40698</v>
          </cell>
          <cell r="F331">
            <v>28</v>
          </cell>
          <cell r="G331" t="str">
            <v>Steam Turbine Major</v>
          </cell>
          <cell r="I331">
            <v>4</v>
          </cell>
          <cell r="J331">
            <v>2</v>
          </cell>
        </row>
        <row r="332">
          <cell r="A332" t="str">
            <v>CY2011</v>
          </cell>
          <cell r="B332" t="str">
            <v>Jim Bridger 2</v>
          </cell>
          <cell r="C332">
            <v>353</v>
          </cell>
          <cell r="D332">
            <v>40677</v>
          </cell>
          <cell r="E332">
            <v>40686</v>
          </cell>
          <cell r="F332">
            <v>9</v>
          </cell>
          <cell r="G332" t="str">
            <v/>
          </cell>
          <cell r="I332">
            <v>1.2857142857142858</v>
          </cell>
          <cell r="J332">
            <v>2</v>
          </cell>
        </row>
        <row r="333">
          <cell r="A333" t="str">
            <v>CY2011</v>
          </cell>
          <cell r="B333" t="str">
            <v>LakeSide-1B</v>
          </cell>
          <cell r="C333">
            <v>282</v>
          </cell>
          <cell r="D333">
            <v>40684</v>
          </cell>
          <cell r="E333">
            <v>40694.5</v>
          </cell>
          <cell r="F333">
            <v>10.5</v>
          </cell>
          <cell r="G333" t="str">
            <v>CTG Combustion Inspection &amp; Off line wash</v>
          </cell>
          <cell r="I333">
            <v>1.5</v>
          </cell>
          <cell r="J333">
            <v>2</v>
          </cell>
        </row>
        <row r="334">
          <cell r="A334" t="str">
            <v>CY2011</v>
          </cell>
          <cell r="B334" t="str">
            <v>Little Mountain</v>
          </cell>
          <cell r="C334">
            <v>14</v>
          </cell>
          <cell r="D334">
            <v>40741</v>
          </cell>
          <cell r="E334">
            <v>40748</v>
          </cell>
          <cell r="F334">
            <v>7</v>
          </cell>
          <cell r="G334" t="str">
            <v>Combustion Inspection</v>
          </cell>
          <cell r="I334">
            <v>1</v>
          </cell>
          <cell r="J334">
            <v>3</v>
          </cell>
        </row>
        <row r="335">
          <cell r="A335" t="str">
            <v>CY2011</v>
          </cell>
          <cell r="B335" t="str">
            <v>CurrantCrk-1B</v>
          </cell>
          <cell r="C335">
            <v>262</v>
          </cell>
          <cell r="D335">
            <v>40803</v>
          </cell>
          <cell r="E335">
            <v>40805</v>
          </cell>
          <cell r="F335">
            <v>2</v>
          </cell>
          <cell r="G335" t="str">
            <v>CTG Borescope</v>
          </cell>
          <cell r="I335">
            <v>0.2857142857142857</v>
          </cell>
          <cell r="J335">
            <v>3</v>
          </cell>
        </row>
        <row r="336">
          <cell r="A336" t="str">
            <v>CY2011</v>
          </cell>
          <cell r="B336" t="str">
            <v>Dave Johnston 4</v>
          </cell>
          <cell r="C336">
            <v>330</v>
          </cell>
          <cell r="D336">
            <v>40803</v>
          </cell>
          <cell r="E336">
            <v>40840</v>
          </cell>
          <cell r="F336">
            <v>37</v>
          </cell>
          <cell r="G336" t="str">
            <v>Turbine major HP/IP inspection and valve overhaul, Air Heater Wash, stator rewind, boiler overhaul, Scrubber and baghouse tie in, Replace cooling tower</v>
          </cell>
          <cell r="I336">
            <v>5.2857142857142856</v>
          </cell>
          <cell r="J336">
            <v>3</v>
          </cell>
        </row>
        <row r="337">
          <cell r="A337" t="str">
            <v>CY2011</v>
          </cell>
          <cell r="B337" t="str">
            <v>Huntington 1</v>
          </cell>
          <cell r="C337">
            <v>445</v>
          </cell>
          <cell r="D337">
            <v>40803</v>
          </cell>
          <cell r="E337">
            <v>40811</v>
          </cell>
          <cell r="F337">
            <v>8</v>
          </cell>
          <cell r="G337" t="str">
            <v>Minor - Inspection</v>
          </cell>
          <cell r="I337">
            <v>1.1428571428571428</v>
          </cell>
          <cell r="J337">
            <v>3</v>
          </cell>
        </row>
        <row r="338">
          <cell r="A338" t="str">
            <v>CY2011</v>
          </cell>
          <cell r="B338" t="str">
            <v>Hunter 1</v>
          </cell>
          <cell r="C338">
            <v>403</v>
          </cell>
          <cell r="D338">
            <v>40817</v>
          </cell>
          <cell r="E338">
            <v>40824</v>
          </cell>
          <cell r="F338">
            <v>7</v>
          </cell>
          <cell r="G338" t="str">
            <v>Boiler Inspection Outage</v>
          </cell>
          <cell r="I338">
            <v>1</v>
          </cell>
          <cell r="J338">
            <v>4</v>
          </cell>
        </row>
        <row r="339">
          <cell r="A339" t="str">
            <v>CY2011</v>
          </cell>
          <cell r="B339" t="str">
            <v>Blundell</v>
          </cell>
          <cell r="C339">
            <v>23</v>
          </cell>
          <cell r="D339">
            <v>40824</v>
          </cell>
          <cell r="E339">
            <v>40830</v>
          </cell>
          <cell r="F339">
            <v>6</v>
          </cell>
          <cell r="G339" t="str">
            <v xml:space="preserve">Mini </v>
          </cell>
          <cell r="I339">
            <v>0.8571428571428571</v>
          </cell>
          <cell r="J339">
            <v>4</v>
          </cell>
        </row>
        <row r="340">
          <cell r="A340" t="str">
            <v>CY2011</v>
          </cell>
          <cell r="B340" t="str">
            <v>Carbon 1</v>
          </cell>
          <cell r="C340">
            <v>67</v>
          </cell>
          <cell r="D340">
            <v>40824</v>
          </cell>
          <cell r="E340">
            <v>40831</v>
          </cell>
          <cell r="F340">
            <v>7</v>
          </cell>
          <cell r="G340" t="str">
            <v>Mini -</v>
          </cell>
          <cell r="I340">
            <v>1</v>
          </cell>
          <cell r="J340">
            <v>4</v>
          </cell>
        </row>
        <row r="341">
          <cell r="A341" t="str">
            <v>CY2011</v>
          </cell>
          <cell r="B341" t="str">
            <v>CurrantCrk-1B</v>
          </cell>
          <cell r="C341">
            <v>262</v>
          </cell>
          <cell r="D341">
            <v>40831</v>
          </cell>
          <cell r="E341">
            <v>40849</v>
          </cell>
          <cell r="F341">
            <v>18</v>
          </cell>
          <cell r="G341" t="str">
            <v>Major CT OH , off line wash</v>
          </cell>
          <cell r="I341">
            <v>2.5714285714285716</v>
          </cell>
          <cell r="J341">
            <v>4</v>
          </cell>
        </row>
        <row r="342">
          <cell r="A342" t="str">
            <v>CY2011</v>
          </cell>
          <cell r="B342" t="str">
            <v>Sunnyside</v>
          </cell>
          <cell r="C342">
            <v>50</v>
          </cell>
          <cell r="D342">
            <v>40838</v>
          </cell>
          <cell r="E342">
            <v>40845</v>
          </cell>
          <cell r="F342">
            <v>7</v>
          </cell>
          <cell r="G342" t="str">
            <v/>
          </cell>
          <cell r="I342">
            <v>1</v>
          </cell>
          <cell r="J342">
            <v>4</v>
          </cell>
        </row>
        <row r="343">
          <cell r="A343" t="str">
            <v>CY2012</v>
          </cell>
          <cell r="B343" t="str">
            <v>LakeSide-1A</v>
          </cell>
          <cell r="C343">
            <v>282</v>
          </cell>
          <cell r="D343">
            <v>40971</v>
          </cell>
          <cell r="E343">
            <v>41003</v>
          </cell>
          <cell r="F343">
            <v>32</v>
          </cell>
          <cell r="G343" t="str">
            <v>Major Inspection</v>
          </cell>
          <cell r="I343">
            <v>4.5714285714285712</v>
          </cell>
          <cell r="J343">
            <v>1</v>
          </cell>
        </row>
        <row r="344">
          <cell r="A344" t="str">
            <v>CY2012</v>
          </cell>
          <cell r="B344" t="str">
            <v>Hermiston 2</v>
          </cell>
          <cell r="C344">
            <v>237</v>
          </cell>
          <cell r="D344">
            <v>40972</v>
          </cell>
          <cell r="E344">
            <v>40980</v>
          </cell>
          <cell r="F344">
            <v>8</v>
          </cell>
          <cell r="G344" t="str">
            <v xml:space="preserve">Combustion Inspection </v>
          </cell>
          <cell r="I344">
            <v>1.1428571428571428</v>
          </cell>
          <cell r="J344">
            <v>1</v>
          </cell>
        </row>
        <row r="345">
          <cell r="A345" t="str">
            <v>CY2012</v>
          </cell>
          <cell r="B345" t="str">
            <v>CurrantCrk-1A</v>
          </cell>
          <cell r="C345">
            <v>263</v>
          </cell>
          <cell r="D345">
            <v>40978</v>
          </cell>
          <cell r="E345">
            <v>40980</v>
          </cell>
          <cell r="F345">
            <v>2</v>
          </cell>
          <cell r="G345" t="str">
            <v>CTG Borescope</v>
          </cell>
          <cell r="I345">
            <v>0.2857142857142857</v>
          </cell>
          <cell r="J345">
            <v>1</v>
          </cell>
        </row>
        <row r="346">
          <cell r="A346" t="str">
            <v>CY2012</v>
          </cell>
          <cell r="B346" t="str">
            <v>CurrantCrk-1A</v>
          </cell>
          <cell r="C346">
            <v>263</v>
          </cell>
          <cell r="D346">
            <v>40985</v>
          </cell>
          <cell r="E346">
            <v>40997</v>
          </cell>
          <cell r="F346">
            <v>12</v>
          </cell>
          <cell r="G346" t="str">
            <v>Stm vlvs minor, CT OH, off line wash. Switch yard</v>
          </cell>
          <cell r="I346">
            <v>1.7142857142857142</v>
          </cell>
          <cell r="J346">
            <v>1</v>
          </cell>
        </row>
        <row r="347">
          <cell r="A347" t="str">
            <v>CY2012</v>
          </cell>
          <cell r="B347" t="str">
            <v>CurrantCrk-1B</v>
          </cell>
          <cell r="C347">
            <v>262</v>
          </cell>
          <cell r="D347">
            <v>40985</v>
          </cell>
          <cell r="E347">
            <v>40997</v>
          </cell>
          <cell r="F347">
            <v>12</v>
          </cell>
          <cell r="G347" t="str">
            <v>Stm vlvs minor,  off line wash. Switch yard</v>
          </cell>
          <cell r="I347">
            <v>1.7142857142857142</v>
          </cell>
          <cell r="J347">
            <v>1</v>
          </cell>
        </row>
        <row r="348">
          <cell r="A348" t="str">
            <v>CY2012</v>
          </cell>
          <cell r="B348" t="str">
            <v>West Valley 3</v>
          </cell>
          <cell r="C348">
            <v>40</v>
          </cell>
          <cell r="D348">
            <v>40985</v>
          </cell>
          <cell r="E348">
            <v>40992</v>
          </cell>
          <cell r="F348">
            <v>7</v>
          </cell>
          <cell r="G348" t="str">
            <v>Combustor Exchange</v>
          </cell>
          <cell r="I348">
            <v>1</v>
          </cell>
          <cell r="J348">
            <v>1</v>
          </cell>
        </row>
        <row r="349">
          <cell r="A349" t="str">
            <v>CY2012</v>
          </cell>
          <cell r="B349" t="str">
            <v>Colstrip 4</v>
          </cell>
          <cell r="C349">
            <v>74</v>
          </cell>
          <cell r="D349">
            <v>40992</v>
          </cell>
          <cell r="E349">
            <v>41036</v>
          </cell>
          <cell r="F349">
            <v>44</v>
          </cell>
          <cell r="G349" t="str">
            <v/>
          </cell>
          <cell r="I349">
            <v>6.2857142857142856</v>
          </cell>
          <cell r="J349">
            <v>1</v>
          </cell>
        </row>
        <row r="350">
          <cell r="A350" t="str">
            <v>CY2012</v>
          </cell>
          <cell r="B350" t="str">
            <v>West Valley 4</v>
          </cell>
          <cell r="C350">
            <v>40</v>
          </cell>
          <cell r="D350">
            <v>40992</v>
          </cell>
          <cell r="E350">
            <v>40999</v>
          </cell>
          <cell r="F350">
            <v>7</v>
          </cell>
          <cell r="G350" t="str">
            <v>Combustor Exchange</v>
          </cell>
          <cell r="I350">
            <v>1</v>
          </cell>
          <cell r="J350">
            <v>1</v>
          </cell>
        </row>
        <row r="351">
          <cell r="A351" t="str">
            <v>CY2012</v>
          </cell>
          <cell r="B351" t="str">
            <v>Cholla 4</v>
          </cell>
          <cell r="C351">
            <v>380</v>
          </cell>
          <cell r="D351">
            <v>40999</v>
          </cell>
          <cell r="E351">
            <v>41020</v>
          </cell>
          <cell r="F351">
            <v>21</v>
          </cell>
          <cell r="G351" t="str">
            <v>Minor Overhaul</v>
          </cell>
          <cell r="I351">
            <v>3</v>
          </cell>
          <cell r="J351">
            <v>1</v>
          </cell>
        </row>
        <row r="352">
          <cell r="A352" t="str">
            <v>CY2012</v>
          </cell>
          <cell r="B352" t="str">
            <v>CurrantCrk-1A</v>
          </cell>
          <cell r="C352">
            <v>263</v>
          </cell>
          <cell r="D352">
            <v>40999</v>
          </cell>
          <cell r="E352">
            <v>41005</v>
          </cell>
          <cell r="F352">
            <v>6</v>
          </cell>
          <cell r="G352" t="str">
            <v>Major CT OH , off line wash</v>
          </cell>
          <cell r="I352">
            <v>0.8571428571428571</v>
          </cell>
          <cell r="J352">
            <v>1</v>
          </cell>
        </row>
        <row r="353">
          <cell r="A353" t="str">
            <v>CY2012</v>
          </cell>
          <cell r="B353" t="str">
            <v>Hermiston 1</v>
          </cell>
          <cell r="C353">
            <v>237</v>
          </cell>
          <cell r="D353">
            <v>41000</v>
          </cell>
          <cell r="E353">
            <v>41044</v>
          </cell>
          <cell r="F353">
            <v>44</v>
          </cell>
          <cell r="G353" t="str">
            <v>Major; Changed start 44d03May09 to 44d01Apr12</v>
          </cell>
          <cell r="H353" t="str">
            <v>x</v>
          </cell>
          <cell r="I353">
            <v>6.2857142857142856</v>
          </cell>
          <cell r="J353">
            <v>2</v>
          </cell>
        </row>
        <row r="354">
          <cell r="A354" t="str">
            <v>CY2012</v>
          </cell>
          <cell r="B354" t="str">
            <v>West Valley 1</v>
          </cell>
          <cell r="C354">
            <v>40</v>
          </cell>
          <cell r="D354">
            <v>41000</v>
          </cell>
          <cell r="E354">
            <v>41007</v>
          </cell>
          <cell r="F354">
            <v>7</v>
          </cell>
          <cell r="G354" t="str">
            <v xml:space="preserve">HGI, HPT Stage 1, NOx Catalyst, CO Catalyst </v>
          </cell>
          <cell r="I354">
            <v>1</v>
          </cell>
          <cell r="J354">
            <v>2</v>
          </cell>
        </row>
        <row r="355">
          <cell r="A355" t="str">
            <v>CY2012</v>
          </cell>
          <cell r="B355" t="str">
            <v>Craig 1</v>
          </cell>
          <cell r="C355">
            <v>83</v>
          </cell>
          <cell r="D355">
            <v>41006</v>
          </cell>
          <cell r="E355">
            <v>41050</v>
          </cell>
          <cell r="F355">
            <v>44</v>
          </cell>
          <cell r="G355" t="str">
            <v>Major</v>
          </cell>
          <cell r="I355">
            <v>6.2857142857142856</v>
          </cell>
          <cell r="J355">
            <v>2</v>
          </cell>
        </row>
        <row r="356">
          <cell r="A356" t="str">
            <v>CY2012</v>
          </cell>
          <cell r="B356" t="str">
            <v>Hayden 1</v>
          </cell>
          <cell r="C356">
            <v>45</v>
          </cell>
          <cell r="D356">
            <v>41006</v>
          </cell>
          <cell r="E356">
            <v>41034</v>
          </cell>
          <cell r="F356">
            <v>28</v>
          </cell>
          <cell r="G356" t="str">
            <v>(dates?) Gen Inspection, Valves, DA</v>
          </cell>
          <cell r="I356">
            <v>4</v>
          </cell>
          <cell r="J356">
            <v>2</v>
          </cell>
        </row>
        <row r="357">
          <cell r="A357" t="str">
            <v>CY2012</v>
          </cell>
          <cell r="B357" t="str">
            <v>West Valley 2</v>
          </cell>
          <cell r="C357">
            <v>40</v>
          </cell>
          <cell r="D357">
            <v>41007</v>
          </cell>
          <cell r="E357">
            <v>41014</v>
          </cell>
          <cell r="F357">
            <v>7</v>
          </cell>
          <cell r="G357" t="str">
            <v xml:space="preserve">HGI, HPT Stage 1, NOx Catalyst, CO Catalyst </v>
          </cell>
          <cell r="I357">
            <v>1</v>
          </cell>
          <cell r="J357">
            <v>2</v>
          </cell>
        </row>
        <row r="358">
          <cell r="A358" t="str">
            <v>CY2012</v>
          </cell>
          <cell r="B358" t="str">
            <v>Jim Bridger 1</v>
          </cell>
          <cell r="C358">
            <v>353</v>
          </cell>
          <cell r="D358">
            <v>41027</v>
          </cell>
          <cell r="E358">
            <v>41036</v>
          </cell>
          <cell r="F358">
            <v>9</v>
          </cell>
          <cell r="G358" t="str">
            <v/>
          </cell>
          <cell r="I358">
            <v>1.2857142857142858</v>
          </cell>
          <cell r="J358">
            <v>2</v>
          </cell>
        </row>
        <row r="359">
          <cell r="A359" t="str">
            <v>CY2012</v>
          </cell>
          <cell r="B359" t="str">
            <v>LakeSide-1B</v>
          </cell>
          <cell r="C359">
            <v>282</v>
          </cell>
          <cell r="D359">
            <v>41027</v>
          </cell>
          <cell r="E359">
            <v>41059</v>
          </cell>
          <cell r="F359">
            <v>32</v>
          </cell>
          <cell r="G359" t="str">
            <v>Major Inspection</v>
          </cell>
          <cell r="I359">
            <v>4.5714285714285712</v>
          </cell>
          <cell r="J359">
            <v>2</v>
          </cell>
        </row>
        <row r="360">
          <cell r="A360" t="str">
            <v>CY2012</v>
          </cell>
          <cell r="B360" t="str">
            <v>Jim Bridger 4</v>
          </cell>
          <cell r="C360">
            <v>353</v>
          </cell>
          <cell r="D360">
            <v>41034</v>
          </cell>
          <cell r="E360">
            <v>41071</v>
          </cell>
          <cell r="F360">
            <v>37</v>
          </cell>
          <cell r="G360" t="str">
            <v>Turbine OH,</v>
          </cell>
          <cell r="I360">
            <v>5.2857142857142856</v>
          </cell>
          <cell r="J360">
            <v>2</v>
          </cell>
        </row>
        <row r="361">
          <cell r="A361" t="str">
            <v>CY2012</v>
          </cell>
          <cell r="B361" t="str">
            <v>River Road</v>
          </cell>
          <cell r="C361">
            <v>240</v>
          </cell>
          <cell r="D361">
            <v>41034</v>
          </cell>
          <cell r="E361">
            <v>41062</v>
          </cell>
          <cell r="F361">
            <v>28</v>
          </cell>
          <cell r="G361" t="str">
            <v>Gas Turbine Major</v>
          </cell>
          <cell r="I361">
            <v>4</v>
          </cell>
          <cell r="J361">
            <v>2</v>
          </cell>
        </row>
        <row r="362">
          <cell r="A362" t="str">
            <v>CY2012</v>
          </cell>
          <cell r="B362" t="str">
            <v>Sunnyside</v>
          </cell>
          <cell r="C362">
            <v>50</v>
          </cell>
          <cell r="D362">
            <v>41041</v>
          </cell>
          <cell r="E362">
            <v>41055</v>
          </cell>
          <cell r="F362">
            <v>14</v>
          </cell>
          <cell r="G362" t="str">
            <v/>
          </cell>
          <cell r="I362">
            <v>2</v>
          </cell>
          <cell r="J362">
            <v>2</v>
          </cell>
        </row>
        <row r="363">
          <cell r="A363" t="str">
            <v>CY2012</v>
          </cell>
          <cell r="B363" t="str">
            <v>Little Mountain</v>
          </cell>
          <cell r="C363">
            <v>14</v>
          </cell>
          <cell r="D363">
            <v>41105</v>
          </cell>
          <cell r="E363">
            <v>41112</v>
          </cell>
          <cell r="F363">
            <v>7</v>
          </cell>
          <cell r="G363" t="str">
            <v>Combustion Inspection</v>
          </cell>
          <cell r="I363">
            <v>1</v>
          </cell>
          <cell r="J363">
            <v>3</v>
          </cell>
        </row>
        <row r="364">
          <cell r="A364" t="str">
            <v>CY2012</v>
          </cell>
          <cell r="B364" t="str">
            <v>Huntington 2</v>
          </cell>
          <cell r="C364">
            <v>450</v>
          </cell>
          <cell r="D364">
            <v>41167</v>
          </cell>
          <cell r="E364">
            <v>41175</v>
          </cell>
          <cell r="F364">
            <v>8</v>
          </cell>
          <cell r="G364" t="str">
            <v>Minor - Inspection</v>
          </cell>
          <cell r="I364">
            <v>1.1428571428571428</v>
          </cell>
          <cell r="J364">
            <v>3</v>
          </cell>
        </row>
        <row r="365">
          <cell r="A365" t="str">
            <v>CY2012</v>
          </cell>
          <cell r="B365" t="str">
            <v>Naughton 2</v>
          </cell>
          <cell r="C365">
            <v>210</v>
          </cell>
          <cell r="D365">
            <v>41167</v>
          </cell>
          <cell r="E365">
            <v>41176</v>
          </cell>
          <cell r="F365">
            <v>9</v>
          </cell>
          <cell r="G365" t="str">
            <v>Air Htr, Economizer clean</v>
          </cell>
          <cell r="I365">
            <v>1.2857142857142858</v>
          </cell>
          <cell r="J365">
            <v>3</v>
          </cell>
        </row>
        <row r="366">
          <cell r="A366" t="str">
            <v>CY2012</v>
          </cell>
          <cell r="B366" t="str">
            <v xml:space="preserve">Hunter 2 </v>
          </cell>
          <cell r="C366">
            <v>259</v>
          </cell>
          <cell r="D366">
            <v>41174</v>
          </cell>
          <cell r="E366">
            <v>41181</v>
          </cell>
          <cell r="F366">
            <v>7</v>
          </cell>
          <cell r="G366" t="str">
            <v>Boiler Inspection Outage</v>
          </cell>
          <cell r="I366">
            <v>1</v>
          </cell>
          <cell r="J366">
            <v>3</v>
          </cell>
        </row>
        <row r="367">
          <cell r="A367" t="str">
            <v>CY2012</v>
          </cell>
          <cell r="B367" t="str">
            <v>Carbon 2</v>
          </cell>
          <cell r="C367">
            <v>105</v>
          </cell>
          <cell r="D367">
            <v>41181</v>
          </cell>
          <cell r="E367">
            <v>41209</v>
          </cell>
          <cell r="F367">
            <v>28</v>
          </cell>
          <cell r="G367" t="str">
            <v xml:space="preserve">Major: Boiler </v>
          </cell>
          <cell r="I367">
            <v>4</v>
          </cell>
          <cell r="J367">
            <v>3</v>
          </cell>
        </row>
        <row r="368">
          <cell r="A368" t="str">
            <v>CY2012</v>
          </cell>
          <cell r="B368" t="str">
            <v>Blundell</v>
          </cell>
          <cell r="C368">
            <v>23</v>
          </cell>
          <cell r="D368">
            <v>41188</v>
          </cell>
          <cell r="E368">
            <v>41194</v>
          </cell>
          <cell r="F368">
            <v>6</v>
          </cell>
          <cell r="G368" t="str">
            <v>Mini</v>
          </cell>
          <cell r="I368">
            <v>0.8571428571428571</v>
          </cell>
          <cell r="J368">
            <v>4</v>
          </cell>
        </row>
        <row r="369">
          <cell r="A369" t="str">
            <v>CY2012</v>
          </cell>
          <cell r="B369" t="str">
            <v>Sunnyside</v>
          </cell>
          <cell r="C369">
            <v>50</v>
          </cell>
          <cell r="D369">
            <v>41195</v>
          </cell>
          <cell r="E369">
            <v>41202</v>
          </cell>
          <cell r="F369">
            <v>7</v>
          </cell>
          <cell r="G369" t="str">
            <v/>
          </cell>
          <cell r="I369">
            <v>1</v>
          </cell>
          <cell r="J369">
            <v>4</v>
          </cell>
        </row>
        <row r="370">
          <cell r="A370" t="str">
            <v>CY2013</v>
          </cell>
          <cell r="B370" t="str">
            <v>Hunter 1</v>
          </cell>
          <cell r="C370">
            <v>403</v>
          </cell>
          <cell r="D370">
            <v>41335</v>
          </cell>
          <cell r="E370">
            <v>41363</v>
          </cell>
          <cell r="F370">
            <v>28</v>
          </cell>
          <cell r="G370" t="str">
            <v>Boiler &amp; Balance of Plant, Turbine Valves</v>
          </cell>
          <cell r="I370">
            <v>4</v>
          </cell>
          <cell r="J370">
            <v>1</v>
          </cell>
        </row>
        <row r="371">
          <cell r="A371" t="str">
            <v>CY2013</v>
          </cell>
          <cell r="B371" t="str">
            <v>Naughton 3</v>
          </cell>
          <cell r="C371">
            <v>330</v>
          </cell>
          <cell r="D371">
            <v>41335</v>
          </cell>
          <cell r="E371">
            <v>41372</v>
          </cell>
          <cell r="F371">
            <v>37</v>
          </cell>
          <cell r="G371" t="str">
            <v>Section 114 Work, generator inspection, economizer replacement</v>
          </cell>
          <cell r="I371">
            <v>5.2857142857142856</v>
          </cell>
          <cell r="J371">
            <v>1</v>
          </cell>
        </row>
        <row r="372">
          <cell r="A372" t="str">
            <v>CY2013</v>
          </cell>
          <cell r="B372" t="str">
            <v>Hermiston 1</v>
          </cell>
          <cell r="C372">
            <v>237</v>
          </cell>
          <cell r="D372">
            <v>41342</v>
          </cell>
          <cell r="E372">
            <v>41350</v>
          </cell>
          <cell r="F372">
            <v>8</v>
          </cell>
          <cell r="G372" t="str">
            <v>Combustion Inspection</v>
          </cell>
          <cell r="I372">
            <v>1.1428571428571428</v>
          </cell>
          <cell r="J372">
            <v>1</v>
          </cell>
        </row>
        <row r="373">
          <cell r="A373" t="str">
            <v>CY2013</v>
          </cell>
          <cell r="B373" t="str">
            <v>CurrantCrk-1A</v>
          </cell>
          <cell r="C373">
            <v>263</v>
          </cell>
          <cell r="D373">
            <v>41349</v>
          </cell>
          <cell r="E373">
            <v>41351</v>
          </cell>
          <cell r="F373">
            <v>2</v>
          </cell>
          <cell r="G373" t="str">
            <v>Borescope</v>
          </cell>
          <cell r="I373">
            <v>0.2857142857142857</v>
          </cell>
          <cell r="J373">
            <v>1</v>
          </cell>
        </row>
        <row r="374">
          <cell r="A374" t="str">
            <v>CY2013</v>
          </cell>
          <cell r="B374" t="str">
            <v>Jim Bridger 2</v>
          </cell>
          <cell r="C374">
            <v>353</v>
          </cell>
          <cell r="D374">
            <v>41356</v>
          </cell>
          <cell r="E374">
            <v>41393</v>
          </cell>
          <cell r="F374">
            <v>37</v>
          </cell>
          <cell r="G374" t="str">
            <v>Turbine OH,</v>
          </cell>
          <cell r="I374">
            <v>5.2857142857142856</v>
          </cell>
          <cell r="J374">
            <v>1</v>
          </cell>
        </row>
        <row r="375">
          <cell r="A375" t="str">
            <v>CY2013</v>
          </cell>
          <cell r="B375" t="str">
            <v>Blundell</v>
          </cell>
          <cell r="C375">
            <v>23</v>
          </cell>
          <cell r="D375">
            <v>41370</v>
          </cell>
          <cell r="E375">
            <v>41398</v>
          </cell>
          <cell r="F375">
            <v>28</v>
          </cell>
          <cell r="G375" t="str">
            <v/>
          </cell>
          <cell r="I375">
            <v>4</v>
          </cell>
          <cell r="J375">
            <v>2</v>
          </cell>
        </row>
        <row r="376">
          <cell r="A376" t="str">
            <v>CY2013</v>
          </cell>
          <cell r="B376" t="str">
            <v>Colstrip 3</v>
          </cell>
          <cell r="C376">
            <v>74</v>
          </cell>
          <cell r="D376">
            <v>41370</v>
          </cell>
          <cell r="E376">
            <v>41414</v>
          </cell>
          <cell r="F376">
            <v>44</v>
          </cell>
          <cell r="G376" t="str">
            <v/>
          </cell>
          <cell r="I376">
            <v>6.2857142857142856</v>
          </cell>
          <cell r="J376">
            <v>2</v>
          </cell>
        </row>
        <row r="377">
          <cell r="A377" t="str">
            <v>CY2013</v>
          </cell>
          <cell r="B377" t="str">
            <v>Dave Johnston 1</v>
          </cell>
          <cell r="C377">
            <v>106</v>
          </cell>
          <cell r="D377">
            <v>41370</v>
          </cell>
          <cell r="E377">
            <v>41412</v>
          </cell>
          <cell r="F377">
            <v>42</v>
          </cell>
          <cell r="G377" t="str">
            <v>Low NOx burners, boiler major, econ replacement, ww replacements, turbine valve overhaul, condensor cleaning. Boiler chemical clean</v>
          </cell>
          <cell r="I377">
            <v>6</v>
          </cell>
          <cell r="J377">
            <v>2</v>
          </cell>
        </row>
        <row r="378">
          <cell r="A378" t="str">
            <v>CY2013</v>
          </cell>
          <cell r="B378" t="str">
            <v>Hermiston 2</v>
          </cell>
          <cell r="C378">
            <v>237</v>
          </cell>
          <cell r="D378">
            <v>41370</v>
          </cell>
          <cell r="E378">
            <v>41414</v>
          </cell>
          <cell r="F378">
            <v>44</v>
          </cell>
          <cell r="G378" t="str">
            <v>Major; Changed CI to Major, 8d06Apr13 to 44d06Apr13</v>
          </cell>
          <cell r="H378" t="str">
            <v>x</v>
          </cell>
          <cell r="I378">
            <v>6.2857142857142856</v>
          </cell>
          <cell r="J378">
            <v>2</v>
          </cell>
        </row>
        <row r="379">
          <cell r="A379" t="str">
            <v>CY2013</v>
          </cell>
          <cell r="B379" t="str">
            <v>Naughton 1</v>
          </cell>
          <cell r="C379">
            <v>160</v>
          </cell>
          <cell r="D379">
            <v>41370</v>
          </cell>
          <cell r="E379">
            <v>41379</v>
          </cell>
          <cell r="F379">
            <v>9</v>
          </cell>
          <cell r="G379" t="str">
            <v xml:space="preserve">Air Htr, Economizer clean </v>
          </cell>
          <cell r="I379">
            <v>1.2857142857142858</v>
          </cell>
          <cell r="J379">
            <v>2</v>
          </cell>
        </row>
        <row r="380">
          <cell r="A380" t="str">
            <v>CY2013</v>
          </cell>
          <cell r="B380" t="str">
            <v>Craig 2</v>
          </cell>
          <cell r="C380">
            <v>83</v>
          </cell>
          <cell r="D380">
            <v>41377</v>
          </cell>
          <cell r="E380">
            <v>41421</v>
          </cell>
          <cell r="F380">
            <v>44</v>
          </cell>
          <cell r="G380" t="str">
            <v>Major</v>
          </cell>
          <cell r="I380">
            <v>6.2857142857142856</v>
          </cell>
          <cell r="J380">
            <v>2</v>
          </cell>
        </row>
        <row r="381">
          <cell r="A381" t="str">
            <v>CY2013</v>
          </cell>
          <cell r="B381" t="str">
            <v>CurrantCrk-1A</v>
          </cell>
          <cell r="C381">
            <v>263</v>
          </cell>
          <cell r="D381">
            <v>41377</v>
          </cell>
          <cell r="E381">
            <v>41387.5</v>
          </cell>
          <cell r="F381">
            <v>10.5</v>
          </cell>
          <cell r="G381" t="str">
            <v>HGP/offline wash</v>
          </cell>
          <cell r="I381">
            <v>1.5</v>
          </cell>
          <cell r="J381">
            <v>2</v>
          </cell>
        </row>
        <row r="382">
          <cell r="A382" t="str">
            <v>CY2013</v>
          </cell>
          <cell r="B382" t="str">
            <v>West Valley 5</v>
          </cell>
          <cell r="C382">
            <v>40</v>
          </cell>
          <cell r="D382">
            <v>41377</v>
          </cell>
          <cell r="E382">
            <v>41384</v>
          </cell>
          <cell r="F382">
            <v>7</v>
          </cell>
          <cell r="G382" t="str">
            <v>HGI, HPT Stage 1, NOx Catalyst, CO Catalyst</v>
          </cell>
          <cell r="I382">
            <v>1</v>
          </cell>
          <cell r="J382">
            <v>2</v>
          </cell>
        </row>
        <row r="383">
          <cell r="A383" t="str">
            <v>CY2013</v>
          </cell>
          <cell r="B383" t="str">
            <v>Camas Cogen</v>
          </cell>
          <cell r="C383">
            <v>52</v>
          </cell>
          <cell r="D383">
            <v>41398</v>
          </cell>
          <cell r="E383">
            <v>41408</v>
          </cell>
          <cell r="F383">
            <v>10</v>
          </cell>
          <cell r="G383" t="str">
            <v>Turbine Valves; Added to Schedule</v>
          </cell>
          <cell r="H383" t="str">
            <v>x</v>
          </cell>
          <cell r="I383">
            <v>1.4285714285714286</v>
          </cell>
          <cell r="J383">
            <v>2</v>
          </cell>
        </row>
        <row r="384">
          <cell r="A384" t="str">
            <v>CY2013</v>
          </cell>
          <cell r="B384" t="str">
            <v>Jim Bridger 3</v>
          </cell>
          <cell r="C384">
            <v>353</v>
          </cell>
          <cell r="D384">
            <v>41398</v>
          </cell>
          <cell r="E384">
            <v>41407</v>
          </cell>
          <cell r="F384">
            <v>9</v>
          </cell>
          <cell r="G384" t="str">
            <v/>
          </cell>
          <cell r="I384">
            <v>1.2857142857142858</v>
          </cell>
          <cell r="J384">
            <v>2</v>
          </cell>
        </row>
        <row r="385">
          <cell r="A385" t="str">
            <v>CY2013</v>
          </cell>
          <cell r="B385" t="str">
            <v>River Road</v>
          </cell>
          <cell r="C385">
            <v>240</v>
          </cell>
          <cell r="D385">
            <v>41398</v>
          </cell>
          <cell r="E385">
            <v>41408</v>
          </cell>
          <cell r="F385">
            <v>10</v>
          </cell>
          <cell r="G385" t="str">
            <v>Combustion Inspection</v>
          </cell>
          <cell r="I385">
            <v>1.4285714285714286</v>
          </cell>
          <cell r="J385">
            <v>2</v>
          </cell>
        </row>
        <row r="386">
          <cell r="A386" t="str">
            <v>CY2013</v>
          </cell>
          <cell r="B386" t="str">
            <v>Dave Johnston 4</v>
          </cell>
          <cell r="C386">
            <v>330</v>
          </cell>
          <cell r="D386">
            <v>41426</v>
          </cell>
          <cell r="E386">
            <v>41426</v>
          </cell>
          <cell r="F386">
            <v>0</v>
          </cell>
          <cell r="G386" t="str">
            <v>Inspection outage; Cancelled Outage</v>
          </cell>
          <cell r="H386" t="str">
            <v>x</v>
          </cell>
          <cell r="I386">
            <v>0</v>
          </cell>
          <cell r="J386">
            <v>2</v>
          </cell>
        </row>
        <row r="387">
          <cell r="A387" t="str">
            <v>CY2013</v>
          </cell>
          <cell r="B387" t="str">
            <v>Sunnyside</v>
          </cell>
          <cell r="C387">
            <v>50</v>
          </cell>
          <cell r="D387">
            <v>41432</v>
          </cell>
          <cell r="E387">
            <v>41446</v>
          </cell>
          <cell r="F387">
            <v>14</v>
          </cell>
          <cell r="G387" t="str">
            <v/>
          </cell>
          <cell r="I387">
            <v>2</v>
          </cell>
          <cell r="J387">
            <v>2</v>
          </cell>
        </row>
        <row r="388">
          <cell r="A388" t="str">
            <v>CY2013</v>
          </cell>
          <cell r="B388" t="str">
            <v>Little Mountain</v>
          </cell>
          <cell r="C388">
            <v>14</v>
          </cell>
          <cell r="D388">
            <v>41462</v>
          </cell>
          <cell r="E388">
            <v>41490</v>
          </cell>
          <cell r="F388">
            <v>28</v>
          </cell>
          <cell r="G388" t="str">
            <v>Hot Gas Inspection 25000</v>
          </cell>
          <cell r="I388">
            <v>4</v>
          </cell>
          <cell r="J388">
            <v>3</v>
          </cell>
        </row>
        <row r="389">
          <cell r="A389" t="str">
            <v>CY2013</v>
          </cell>
          <cell r="B389" t="str">
            <v>Sunnyside</v>
          </cell>
          <cell r="C389">
            <v>50</v>
          </cell>
          <cell r="D389">
            <v>41537</v>
          </cell>
          <cell r="E389">
            <v>41544</v>
          </cell>
          <cell r="F389">
            <v>7</v>
          </cell>
          <cell r="G389" t="str">
            <v/>
          </cell>
          <cell r="I389">
            <v>1</v>
          </cell>
          <cell r="J389">
            <v>3</v>
          </cell>
        </row>
        <row r="390">
          <cell r="A390" t="str">
            <v>CY2013</v>
          </cell>
          <cell r="B390" t="str">
            <v>CurrantCrk-1B</v>
          </cell>
          <cell r="C390">
            <v>262</v>
          </cell>
          <cell r="D390">
            <v>41538</v>
          </cell>
          <cell r="E390">
            <v>41540</v>
          </cell>
          <cell r="F390">
            <v>2</v>
          </cell>
          <cell r="G390" t="str">
            <v>CTG Borescope</v>
          </cell>
          <cell r="I390">
            <v>0.2857142857142857</v>
          </cell>
          <cell r="J390">
            <v>3</v>
          </cell>
        </row>
        <row r="391">
          <cell r="A391" t="str">
            <v>CY2013</v>
          </cell>
          <cell r="B391" t="str">
            <v>Hunter 3</v>
          </cell>
          <cell r="C391">
            <v>460</v>
          </cell>
          <cell r="D391">
            <v>41538</v>
          </cell>
          <cell r="E391">
            <v>41545</v>
          </cell>
          <cell r="F391">
            <v>7</v>
          </cell>
          <cell r="G391" t="str">
            <v>Boiler Inspection Outage</v>
          </cell>
          <cell r="I391">
            <v>1</v>
          </cell>
          <cell r="J391">
            <v>3</v>
          </cell>
        </row>
        <row r="392">
          <cell r="A392" t="str">
            <v>CY2013</v>
          </cell>
          <cell r="B392" t="str">
            <v>Carbon 1</v>
          </cell>
          <cell r="C392">
            <v>67</v>
          </cell>
          <cell r="D392">
            <v>41545</v>
          </cell>
          <cell r="E392">
            <v>41573</v>
          </cell>
          <cell r="F392">
            <v>28</v>
          </cell>
          <cell r="G392" t="str">
            <v xml:space="preserve">Major - Boiler and Turbine - </v>
          </cell>
          <cell r="I392">
            <v>4</v>
          </cell>
          <cell r="J392">
            <v>3</v>
          </cell>
        </row>
        <row r="393">
          <cell r="A393" t="str">
            <v>CY2013</v>
          </cell>
          <cell r="B393" t="str">
            <v>Huntington 1</v>
          </cell>
          <cell r="C393">
            <v>445</v>
          </cell>
          <cell r="D393">
            <v>41545</v>
          </cell>
          <cell r="E393">
            <v>41589</v>
          </cell>
          <cell r="F393">
            <v>44</v>
          </cell>
          <cell r="G393" t="str">
            <v>Major - Boiler OH, HP Nozzle Box, GSU, LP Rotor, Economizer replacement</v>
          </cell>
          <cell r="I393">
            <v>6.2857142857142856</v>
          </cell>
          <cell r="J393">
            <v>3</v>
          </cell>
        </row>
        <row r="394">
          <cell r="A394" t="str">
            <v>CY2013</v>
          </cell>
          <cell r="B394" t="str">
            <v>Blundell</v>
          </cell>
          <cell r="C394">
            <v>23</v>
          </cell>
          <cell r="D394">
            <v>41551</v>
          </cell>
          <cell r="E394">
            <v>41554</v>
          </cell>
          <cell r="F394">
            <v>3</v>
          </cell>
          <cell r="G394" t="str">
            <v xml:space="preserve">Mini </v>
          </cell>
          <cell r="I394">
            <v>0.42857142857142855</v>
          </cell>
          <cell r="J394">
            <v>4</v>
          </cell>
        </row>
        <row r="395">
          <cell r="A395" t="str">
            <v>CY2013</v>
          </cell>
          <cell r="B395" t="str">
            <v>CurrantCrk-1B</v>
          </cell>
          <cell r="C395">
            <v>263</v>
          </cell>
          <cell r="D395">
            <v>41552</v>
          </cell>
          <cell r="E395">
            <v>41562.5</v>
          </cell>
          <cell r="F395">
            <v>10.5</v>
          </cell>
          <cell r="G395" t="str">
            <v>HGP</v>
          </cell>
          <cell r="I395">
            <v>1.5</v>
          </cell>
          <cell r="J395">
            <v>4</v>
          </cell>
        </row>
        <row r="396">
          <cell r="A396" t="str">
            <v>CY2013</v>
          </cell>
          <cell r="B396" t="str">
            <v>Hayden 2</v>
          </cell>
          <cell r="C396">
            <v>33</v>
          </cell>
          <cell r="D396">
            <v>41559</v>
          </cell>
          <cell r="E396">
            <v>41589</v>
          </cell>
          <cell r="F396">
            <v>30</v>
          </cell>
          <cell r="G396" t="str">
            <v>(date?) Boiler Outage, Valves, Safeties, Chemical Clean</v>
          </cell>
          <cell r="I396">
            <v>4.2857142857142856</v>
          </cell>
          <cell r="J396">
            <v>4</v>
          </cell>
        </row>
        <row r="397">
          <cell r="A397" t="str">
            <v>CY2014</v>
          </cell>
          <cell r="B397" t="str">
            <v>Hermiston 1</v>
          </cell>
          <cell r="C397">
            <v>237</v>
          </cell>
          <cell r="D397">
            <v>41706</v>
          </cell>
          <cell r="E397">
            <v>41714</v>
          </cell>
          <cell r="F397">
            <v>8</v>
          </cell>
          <cell r="G397" t="str">
            <v>Combustion Inspection</v>
          </cell>
          <cell r="I397">
            <v>1.1428571428571428</v>
          </cell>
          <cell r="J397">
            <v>1</v>
          </cell>
        </row>
        <row r="398">
          <cell r="A398" t="str">
            <v>CY2014</v>
          </cell>
          <cell r="B398" t="str">
            <v>Hunter 2</v>
          </cell>
          <cell r="C398">
            <v>259</v>
          </cell>
          <cell r="D398">
            <v>41706</v>
          </cell>
          <cell r="E398">
            <v>41734</v>
          </cell>
          <cell r="F398">
            <v>28</v>
          </cell>
          <cell r="G398" t="str">
            <v>Boiler &amp; Balance of Plant, Turbine Valves</v>
          </cell>
          <cell r="I398">
            <v>4</v>
          </cell>
          <cell r="J398">
            <v>1</v>
          </cell>
        </row>
        <row r="399">
          <cell r="A399" t="str">
            <v>CY2014</v>
          </cell>
          <cell r="B399" t="str">
            <v>Cholla 4</v>
          </cell>
          <cell r="C399">
            <v>380</v>
          </cell>
          <cell r="D399">
            <v>41734</v>
          </cell>
          <cell r="E399">
            <v>41739</v>
          </cell>
          <cell r="F399">
            <v>5</v>
          </cell>
          <cell r="G399" t="str">
            <v>Reliability Outage- Fan repairs, Scrubber cleaning, Inspections</v>
          </cell>
          <cell r="I399">
            <v>0.7142857142857143</v>
          </cell>
          <cell r="J399">
            <v>2</v>
          </cell>
        </row>
        <row r="400">
          <cell r="A400" t="str">
            <v>CY2014</v>
          </cell>
          <cell r="B400" t="str">
            <v>Jim Bridger 4</v>
          </cell>
          <cell r="C400">
            <v>353</v>
          </cell>
          <cell r="D400">
            <v>41734</v>
          </cell>
          <cell r="E400">
            <v>41743</v>
          </cell>
          <cell r="F400">
            <v>9</v>
          </cell>
          <cell r="G400" t="str">
            <v>Mini - AH wash</v>
          </cell>
          <cell r="I400">
            <v>1.2857142857142858</v>
          </cell>
          <cell r="J400">
            <v>2</v>
          </cell>
        </row>
        <row r="401">
          <cell r="A401" t="str">
            <v>CY2014</v>
          </cell>
          <cell r="B401" t="str">
            <v>Little Mountain</v>
          </cell>
          <cell r="C401">
            <v>14</v>
          </cell>
          <cell r="D401">
            <v>41833</v>
          </cell>
          <cell r="E401">
            <v>41840</v>
          </cell>
          <cell r="F401">
            <v>7</v>
          </cell>
          <cell r="G401" t="str">
            <v>Combustion Inspection</v>
          </cell>
          <cell r="I401">
            <v>1</v>
          </cell>
          <cell r="J401">
            <v>3</v>
          </cell>
        </row>
        <row r="402">
          <cell r="A402" t="str">
            <v>CY2014</v>
          </cell>
          <cell r="B402" t="str">
            <v>Naughton 2</v>
          </cell>
          <cell r="C402">
            <v>210</v>
          </cell>
          <cell r="D402">
            <v>41734</v>
          </cell>
          <cell r="E402">
            <v>41764</v>
          </cell>
          <cell r="F402">
            <v>30</v>
          </cell>
          <cell r="G402" t="str">
            <v>Major HP/IP turbine, vlvs &amp; brgs,Blr, Burners,Air htr</v>
          </cell>
          <cell r="I402">
            <v>4.2857142857142856</v>
          </cell>
          <cell r="J402">
            <v>2</v>
          </cell>
        </row>
        <row r="403">
          <cell r="A403" t="str">
            <v>CY2014</v>
          </cell>
          <cell r="B403" t="str">
            <v>Dave Johnston 2</v>
          </cell>
          <cell r="C403">
            <v>106</v>
          </cell>
          <cell r="D403">
            <v>41741</v>
          </cell>
          <cell r="E403">
            <v>41741</v>
          </cell>
          <cell r="F403">
            <v>0</v>
          </cell>
          <cell r="G403" t="str">
            <v>Boiler inspection, turbine valve maintenance and condensor clean; Cancelled Outage</v>
          </cell>
          <cell r="H403" t="str">
            <v>x</v>
          </cell>
          <cell r="I403">
            <v>0</v>
          </cell>
          <cell r="J403">
            <v>2</v>
          </cell>
        </row>
        <row r="404">
          <cell r="A404" t="str">
            <v>CY2014</v>
          </cell>
          <cell r="B404" t="str">
            <v>LakeSide-1A</v>
          </cell>
          <cell r="C404">
            <v>282</v>
          </cell>
          <cell r="D404">
            <v>41741</v>
          </cell>
          <cell r="E404">
            <v>41749</v>
          </cell>
          <cell r="F404">
            <v>8</v>
          </cell>
          <cell r="G404" t="str">
            <v>CTG Combustion Inspection &amp; Off line wash</v>
          </cell>
          <cell r="I404">
            <v>1.1428571428571428</v>
          </cell>
          <cell r="J404">
            <v>2</v>
          </cell>
        </row>
        <row r="405">
          <cell r="A405" t="str">
            <v>CY2014</v>
          </cell>
          <cell r="B405" t="str">
            <v>Sunnyside</v>
          </cell>
          <cell r="C405">
            <v>50</v>
          </cell>
          <cell r="D405">
            <v>41741</v>
          </cell>
          <cell r="E405">
            <v>41755</v>
          </cell>
          <cell r="F405">
            <v>14</v>
          </cell>
          <cell r="G405" t="str">
            <v/>
          </cell>
          <cell r="I405">
            <v>2</v>
          </cell>
          <cell r="J405">
            <v>2</v>
          </cell>
        </row>
        <row r="406">
          <cell r="A406" t="str">
            <v>CY2014</v>
          </cell>
          <cell r="B406" t="str">
            <v>Jim Bridger 1</v>
          </cell>
          <cell r="C406">
            <v>353</v>
          </cell>
          <cell r="D406">
            <v>41755</v>
          </cell>
          <cell r="E406">
            <v>41792</v>
          </cell>
          <cell r="F406">
            <v>37</v>
          </cell>
          <cell r="G406" t="str">
            <v>Major</v>
          </cell>
          <cell r="I406">
            <v>5.2857142857142856</v>
          </cell>
          <cell r="J406">
            <v>2</v>
          </cell>
        </row>
        <row r="407">
          <cell r="A407" t="str">
            <v>CY2014</v>
          </cell>
          <cell r="B407" t="str">
            <v>LakeSide-1B</v>
          </cell>
          <cell r="C407">
            <v>282</v>
          </cell>
          <cell r="D407">
            <v>41762</v>
          </cell>
          <cell r="E407">
            <v>41770</v>
          </cell>
          <cell r="F407">
            <v>8</v>
          </cell>
          <cell r="G407" t="str">
            <v>CTG Combustion Inspection &amp; Off line wash</v>
          </cell>
          <cell r="I407">
            <v>1.1428571428571428</v>
          </cell>
          <cell r="J407">
            <v>2</v>
          </cell>
        </row>
        <row r="408">
          <cell r="A408" t="str">
            <v>CY2014</v>
          </cell>
          <cell r="B408" t="str">
            <v>Hermiston 2</v>
          </cell>
          <cell r="C408">
            <v>237</v>
          </cell>
          <cell r="D408">
            <v>41769</v>
          </cell>
          <cell r="E408">
            <v>41777</v>
          </cell>
          <cell r="F408">
            <v>8</v>
          </cell>
          <cell r="G408" t="str">
            <v>Combustion Inspection; Changed HGP to CI, 14d10May14 to 8d10May14</v>
          </cell>
          <cell r="H408" t="str">
            <v>x</v>
          </cell>
          <cell r="I408">
            <v>1.1428571428571428</v>
          </cell>
          <cell r="J408">
            <v>2</v>
          </cell>
        </row>
        <row r="409">
          <cell r="A409" t="str">
            <v>CY2014</v>
          </cell>
          <cell r="B409" t="str">
            <v>River Road</v>
          </cell>
          <cell r="C409">
            <v>240</v>
          </cell>
          <cell r="D409">
            <v>41776</v>
          </cell>
          <cell r="E409">
            <v>41786</v>
          </cell>
          <cell r="F409">
            <v>10</v>
          </cell>
          <cell r="G409" t="str">
            <v>Combustion Inspection</v>
          </cell>
          <cell r="I409">
            <v>1.4285714285714286</v>
          </cell>
          <cell r="J409">
            <v>2</v>
          </cell>
        </row>
        <row r="410">
          <cell r="A410" t="str">
            <v>CY2014</v>
          </cell>
          <cell r="B410" t="str">
            <v>Carbon 2</v>
          </cell>
          <cell r="C410">
            <v>105</v>
          </cell>
          <cell r="D410">
            <v>41902</v>
          </cell>
          <cell r="E410">
            <v>41909</v>
          </cell>
          <cell r="F410">
            <v>7</v>
          </cell>
          <cell r="G410" t="str">
            <v>Mini</v>
          </cell>
          <cell r="I410">
            <v>1</v>
          </cell>
          <cell r="J410">
            <v>3</v>
          </cell>
        </row>
        <row r="411">
          <cell r="A411" t="str">
            <v>CY2014</v>
          </cell>
          <cell r="B411" t="str">
            <v>Dave Johnston 3</v>
          </cell>
          <cell r="C411">
            <v>220</v>
          </cell>
          <cell r="D411">
            <v>41902</v>
          </cell>
          <cell r="E411">
            <v>41939</v>
          </cell>
          <cell r="F411">
            <v>37</v>
          </cell>
          <cell r="G411" t="str">
            <v>HP/IP and Turbine valve overhaul, boiler overhaul, chemical clean; Changed 37d07Sep13 to 37d20Sep14</v>
          </cell>
          <cell r="H411" t="str">
            <v>x</v>
          </cell>
          <cell r="I411">
            <v>5.2857142857142856</v>
          </cell>
          <cell r="J411">
            <v>3</v>
          </cell>
        </row>
        <row r="412">
          <cell r="A412" t="str">
            <v>CY2014</v>
          </cell>
          <cell r="B412" t="str">
            <v>Huntington 2</v>
          </cell>
          <cell r="C412">
            <v>450</v>
          </cell>
          <cell r="D412">
            <v>41902</v>
          </cell>
          <cell r="E412">
            <v>41946</v>
          </cell>
          <cell r="F412">
            <v>44</v>
          </cell>
          <cell r="G412" t="str">
            <v xml:space="preserve">Major - Boiler OH, </v>
          </cell>
          <cell r="I412">
            <v>6.2857142857142856</v>
          </cell>
          <cell r="J412">
            <v>3</v>
          </cell>
        </row>
        <row r="413">
          <cell r="A413" t="str">
            <v>CY2014</v>
          </cell>
          <cell r="B413" t="str">
            <v>CurrantCrk-1B</v>
          </cell>
          <cell r="C413">
            <v>262</v>
          </cell>
          <cell r="D413">
            <v>41909</v>
          </cell>
          <cell r="E413">
            <v>41911</v>
          </cell>
          <cell r="F413">
            <v>2</v>
          </cell>
          <cell r="G413" t="str">
            <v>CTG Borescope</v>
          </cell>
          <cell r="I413">
            <v>0.2857142857142857</v>
          </cell>
          <cell r="J413">
            <v>3</v>
          </cell>
        </row>
        <row r="414">
          <cell r="A414" t="str">
            <v>CY2014</v>
          </cell>
          <cell r="B414" t="str">
            <v>Blundell</v>
          </cell>
          <cell r="C414">
            <v>23</v>
          </cell>
          <cell r="D414">
            <v>41923</v>
          </cell>
          <cell r="E414">
            <v>41929</v>
          </cell>
          <cell r="F414">
            <v>6</v>
          </cell>
          <cell r="G414" t="str">
            <v>Mini</v>
          </cell>
          <cell r="I414">
            <v>0.8571428571428571</v>
          </cell>
          <cell r="J414">
            <v>4</v>
          </cell>
        </row>
        <row r="415">
          <cell r="A415" t="str">
            <v>CY2014</v>
          </cell>
          <cell r="B415" t="str">
            <v>Sunnyside</v>
          </cell>
          <cell r="C415">
            <v>50</v>
          </cell>
          <cell r="D415">
            <v>41937</v>
          </cell>
          <cell r="E415">
            <v>41944</v>
          </cell>
          <cell r="F415">
            <v>7</v>
          </cell>
          <cell r="G415" t="str">
            <v/>
          </cell>
          <cell r="I415">
            <v>1</v>
          </cell>
          <cell r="J415">
            <v>4</v>
          </cell>
        </row>
        <row r="416">
          <cell r="A416" t="str">
            <v>CY2014</v>
          </cell>
          <cell r="B416" t="str">
            <v>CurrantCrk-1A</v>
          </cell>
          <cell r="C416">
            <v>262</v>
          </cell>
          <cell r="D416">
            <v>41944</v>
          </cell>
          <cell r="E416">
            <v>41984</v>
          </cell>
          <cell r="F416">
            <v>40</v>
          </cell>
          <cell r="G416" t="str">
            <v xml:space="preserve"> ST Major OH, Switch yard, Off Line wash </v>
          </cell>
          <cell r="I416">
            <v>5.7142857142857144</v>
          </cell>
          <cell r="J416">
            <v>4</v>
          </cell>
        </row>
        <row r="417">
          <cell r="A417" t="str">
            <v>CY2014</v>
          </cell>
          <cell r="B417" t="str">
            <v>CurrantCrk-1B</v>
          </cell>
          <cell r="C417">
            <v>262</v>
          </cell>
          <cell r="D417">
            <v>41944</v>
          </cell>
          <cell r="E417">
            <v>41984</v>
          </cell>
          <cell r="F417">
            <v>40</v>
          </cell>
          <cell r="G417" t="str">
            <v xml:space="preserve"> ST Major OH, Switch yard, Off Line wash</v>
          </cell>
          <cell r="I417">
            <v>5.7142857142857144</v>
          </cell>
          <cell r="J417">
            <v>4</v>
          </cell>
        </row>
        <row r="418">
          <cell r="A418" t="str">
            <v>CY2015</v>
          </cell>
          <cell r="B418" t="str">
            <v>Gadsby 4</v>
          </cell>
          <cell r="C418">
            <v>40</v>
          </cell>
          <cell r="D418">
            <v>42014</v>
          </cell>
          <cell r="E418">
            <v>42024</v>
          </cell>
          <cell r="F418">
            <v>10</v>
          </cell>
          <cell r="G418" t="str">
            <v xml:space="preserve">Major, Hot section 1st stage disc, CO, Nox catalyst Oh </v>
          </cell>
          <cell r="I418">
            <v>1.4285714285714286</v>
          </cell>
          <cell r="J418">
            <v>1</v>
          </cell>
        </row>
        <row r="419">
          <cell r="A419" t="str">
            <v>CY2015</v>
          </cell>
          <cell r="B419" t="str">
            <v>Gadsby 3</v>
          </cell>
          <cell r="C419">
            <v>100</v>
          </cell>
          <cell r="D419">
            <v>42033</v>
          </cell>
          <cell r="E419">
            <v>42068</v>
          </cell>
          <cell r="F419">
            <v>35</v>
          </cell>
          <cell r="G419" t="str">
            <v>Major - HP Turbine, LP Turbine, Generator</v>
          </cell>
          <cell r="I419">
            <v>5</v>
          </cell>
          <cell r="J419">
            <v>1</v>
          </cell>
        </row>
        <row r="420">
          <cell r="A420" t="str">
            <v>CY2015</v>
          </cell>
          <cell r="B420" t="str">
            <v>Hermiston 2</v>
          </cell>
          <cell r="C420">
            <v>237</v>
          </cell>
          <cell r="D420">
            <v>42070</v>
          </cell>
          <cell r="E420">
            <v>42078</v>
          </cell>
          <cell r="F420">
            <v>8</v>
          </cell>
          <cell r="G420" t="str">
            <v>Combustion Inspection</v>
          </cell>
          <cell r="I420">
            <v>1.1428571428571428</v>
          </cell>
          <cell r="J420">
            <v>1</v>
          </cell>
        </row>
        <row r="421">
          <cell r="A421" t="str">
            <v>CY2015</v>
          </cell>
          <cell r="B421" t="str">
            <v>CurrantCrk-1A</v>
          </cell>
          <cell r="C421">
            <v>263</v>
          </cell>
          <cell r="D421">
            <v>42077</v>
          </cell>
          <cell r="E421">
            <v>42079</v>
          </cell>
          <cell r="F421">
            <v>2</v>
          </cell>
          <cell r="G421" t="str">
            <v>Borescope</v>
          </cell>
          <cell r="I421">
            <v>0.2857142857142857</v>
          </cell>
          <cell r="J421">
            <v>1</v>
          </cell>
        </row>
        <row r="422">
          <cell r="A422" t="str">
            <v>CY2015</v>
          </cell>
          <cell r="B422" t="str">
            <v>West Valley 3</v>
          </cell>
          <cell r="C422">
            <v>40</v>
          </cell>
          <cell r="D422">
            <v>42081</v>
          </cell>
          <cell r="E422">
            <v>42091</v>
          </cell>
          <cell r="F422">
            <v>10</v>
          </cell>
          <cell r="G422" t="str">
            <v>Major</v>
          </cell>
          <cell r="I422">
            <v>1.4285714285714286</v>
          </cell>
          <cell r="J422">
            <v>1</v>
          </cell>
        </row>
        <row r="423">
          <cell r="A423" t="str">
            <v>CY2015</v>
          </cell>
          <cell r="B423" t="str">
            <v>West Valley 4</v>
          </cell>
          <cell r="C423">
            <v>40</v>
          </cell>
          <cell r="D423">
            <v>42081</v>
          </cell>
          <cell r="E423">
            <v>42091</v>
          </cell>
          <cell r="F423">
            <v>10</v>
          </cell>
          <cell r="G423" t="str">
            <v>Major</v>
          </cell>
          <cell r="I423">
            <v>1.4285714285714286</v>
          </cell>
          <cell r="J423">
            <v>1</v>
          </cell>
        </row>
        <row r="424">
          <cell r="A424" t="str">
            <v>CY2015</v>
          </cell>
          <cell r="B424" t="str">
            <v>Craig 1</v>
          </cell>
          <cell r="C424">
            <v>83</v>
          </cell>
          <cell r="D424">
            <v>42098</v>
          </cell>
          <cell r="E424">
            <v>42114</v>
          </cell>
          <cell r="F424">
            <v>16</v>
          </cell>
          <cell r="G424" t="str">
            <v>Minor; Changed from 14d04Apr15 to 16d04Apr15</v>
          </cell>
          <cell r="H424" t="str">
            <v>x</v>
          </cell>
          <cell r="I424">
            <v>2.2857142857142856</v>
          </cell>
          <cell r="J424">
            <v>2</v>
          </cell>
        </row>
        <row r="425">
          <cell r="A425" t="str">
            <v>CY2015</v>
          </cell>
          <cell r="B425" t="str">
            <v>CurrantCrk-1A</v>
          </cell>
          <cell r="C425">
            <v>263</v>
          </cell>
          <cell r="D425">
            <v>42098</v>
          </cell>
          <cell r="E425">
            <v>42130</v>
          </cell>
          <cell r="F425">
            <v>32</v>
          </cell>
          <cell r="G425" t="str">
            <v>Major CT OH , off line wash</v>
          </cell>
          <cell r="I425">
            <v>4.5714285714285712</v>
          </cell>
          <cell r="J425">
            <v>2</v>
          </cell>
        </row>
        <row r="426">
          <cell r="A426" t="str">
            <v>CY2015</v>
          </cell>
          <cell r="B426" t="str">
            <v>Hunter 3</v>
          </cell>
          <cell r="C426">
            <v>460</v>
          </cell>
          <cell r="D426">
            <v>42098</v>
          </cell>
          <cell r="E426">
            <v>42140</v>
          </cell>
          <cell r="F426">
            <v>42</v>
          </cell>
          <cell r="G426" t="str">
            <v>Major</v>
          </cell>
          <cell r="I426">
            <v>6</v>
          </cell>
          <cell r="J426">
            <v>2</v>
          </cell>
        </row>
        <row r="427">
          <cell r="A427" t="str">
            <v>CY2015</v>
          </cell>
          <cell r="B427" t="str">
            <v>Jim Bridger 2</v>
          </cell>
          <cell r="C427">
            <v>353</v>
          </cell>
          <cell r="D427">
            <v>42098</v>
          </cell>
          <cell r="E427">
            <v>42107</v>
          </cell>
          <cell r="F427">
            <v>9</v>
          </cell>
          <cell r="G427" t="str">
            <v>Mini - AH wash</v>
          </cell>
          <cell r="I427">
            <v>1.2857142857142858</v>
          </cell>
          <cell r="J427">
            <v>2</v>
          </cell>
        </row>
        <row r="428">
          <cell r="A428" t="str">
            <v>CY2015</v>
          </cell>
          <cell r="B428" t="str">
            <v>Colstrip 4</v>
          </cell>
          <cell r="C428">
            <v>74</v>
          </cell>
          <cell r="D428">
            <v>42112</v>
          </cell>
          <cell r="E428">
            <v>42156</v>
          </cell>
          <cell r="F428">
            <v>44</v>
          </cell>
          <cell r="G428" t="str">
            <v/>
          </cell>
          <cell r="I428">
            <v>6.2857142857142856</v>
          </cell>
          <cell r="J428">
            <v>2</v>
          </cell>
        </row>
        <row r="429">
          <cell r="A429" t="str">
            <v>CY2015</v>
          </cell>
          <cell r="B429" t="str">
            <v>Dave Johnston 3</v>
          </cell>
          <cell r="C429">
            <v>220</v>
          </cell>
          <cell r="D429">
            <v>42112</v>
          </cell>
          <cell r="E429">
            <v>42112</v>
          </cell>
          <cell r="F429">
            <v>0</v>
          </cell>
          <cell r="G429" t="str">
            <v>Inspection outage, Air Heater Wash, boiler inspection and condensor cleaning; Cancelled Outage</v>
          </cell>
          <cell r="H429" t="str">
            <v>x</v>
          </cell>
          <cell r="I429">
            <v>0</v>
          </cell>
          <cell r="J429">
            <v>2</v>
          </cell>
        </row>
        <row r="430">
          <cell r="A430" t="str">
            <v>CY2015</v>
          </cell>
          <cell r="B430" t="str">
            <v>Naughton 1</v>
          </cell>
          <cell r="C430">
            <v>160</v>
          </cell>
          <cell r="D430">
            <v>42112</v>
          </cell>
          <cell r="E430">
            <v>42142</v>
          </cell>
          <cell r="F430">
            <v>30</v>
          </cell>
          <cell r="G430" t="str">
            <v xml:space="preserve">Major </v>
          </cell>
          <cell r="I430">
            <v>4.2857142857142856</v>
          </cell>
          <cell r="J430">
            <v>2</v>
          </cell>
        </row>
        <row r="431">
          <cell r="A431" t="str">
            <v>CY2015</v>
          </cell>
          <cell r="B431" t="str">
            <v>Sunnyside</v>
          </cell>
          <cell r="C431">
            <v>50</v>
          </cell>
          <cell r="D431">
            <v>42112</v>
          </cell>
          <cell r="E431">
            <v>42126</v>
          </cell>
          <cell r="F431">
            <v>14</v>
          </cell>
          <cell r="G431" t="str">
            <v/>
          </cell>
          <cell r="I431">
            <v>2</v>
          </cell>
          <cell r="J431">
            <v>2</v>
          </cell>
        </row>
        <row r="432">
          <cell r="A432" t="str">
            <v>CY2015</v>
          </cell>
          <cell r="B432" t="str">
            <v>Jim Bridger 3</v>
          </cell>
          <cell r="C432">
            <v>353</v>
          </cell>
          <cell r="D432">
            <v>42119</v>
          </cell>
          <cell r="E432">
            <v>42156</v>
          </cell>
          <cell r="F432">
            <v>37</v>
          </cell>
          <cell r="G432" t="str">
            <v>Turbine OH,</v>
          </cell>
          <cell r="I432">
            <v>5.2857142857142856</v>
          </cell>
          <cell r="J432">
            <v>2</v>
          </cell>
        </row>
        <row r="433">
          <cell r="A433" t="str">
            <v>CY2015</v>
          </cell>
          <cell r="B433" t="str">
            <v>Camas Cogen</v>
          </cell>
          <cell r="C433">
            <v>52</v>
          </cell>
          <cell r="D433">
            <v>42133</v>
          </cell>
          <cell r="E433">
            <v>42161</v>
          </cell>
          <cell r="F433">
            <v>28</v>
          </cell>
          <cell r="G433" t="str">
            <v>Major Turbine and Generator Testing; Changed from 14d02May15 to 28d09May15</v>
          </cell>
          <cell r="H433" t="str">
            <v>x</v>
          </cell>
          <cell r="I433">
            <v>4</v>
          </cell>
          <cell r="J433">
            <v>2</v>
          </cell>
        </row>
        <row r="434">
          <cell r="A434" t="str">
            <v>CY2015</v>
          </cell>
          <cell r="B434" t="str">
            <v>Hermiston 1</v>
          </cell>
          <cell r="C434">
            <v>237</v>
          </cell>
          <cell r="D434">
            <v>42140</v>
          </cell>
          <cell r="E434">
            <v>42156</v>
          </cell>
          <cell r="F434">
            <v>16</v>
          </cell>
          <cell r="G434" t="str">
            <v>Minor; Changed from Major to minor, 28d02May15 to 16d16May15</v>
          </cell>
          <cell r="H434" t="str">
            <v>x</v>
          </cell>
          <cell r="I434">
            <v>2.2857142857142856</v>
          </cell>
          <cell r="J434">
            <v>2</v>
          </cell>
        </row>
        <row r="435">
          <cell r="A435" t="str">
            <v>CY2015</v>
          </cell>
          <cell r="B435" t="str">
            <v>River Road</v>
          </cell>
          <cell r="C435">
            <v>240</v>
          </cell>
          <cell r="D435">
            <v>42126</v>
          </cell>
          <cell r="E435">
            <v>42147</v>
          </cell>
          <cell r="F435">
            <v>21</v>
          </cell>
          <cell r="G435" t="str">
            <v>Major</v>
          </cell>
          <cell r="I435">
            <v>3</v>
          </cell>
          <cell r="J435">
            <v>2</v>
          </cell>
        </row>
        <row r="436">
          <cell r="A436" t="str">
            <v>CY2015</v>
          </cell>
          <cell r="B436" t="str">
            <v>Wyodak</v>
          </cell>
          <cell r="C436">
            <v>268</v>
          </cell>
          <cell r="D436">
            <v>42147</v>
          </cell>
          <cell r="E436">
            <v>42156</v>
          </cell>
          <cell r="F436">
            <v>9</v>
          </cell>
          <cell r="G436" t="str">
            <v/>
          </cell>
          <cell r="I436">
            <v>1.2857142857142858</v>
          </cell>
          <cell r="J436">
            <v>2</v>
          </cell>
        </row>
        <row r="437">
          <cell r="A437" t="str">
            <v>CY2015</v>
          </cell>
          <cell r="B437" t="str">
            <v>Little Mountain</v>
          </cell>
          <cell r="C437">
            <v>14</v>
          </cell>
          <cell r="D437">
            <v>42197</v>
          </cell>
          <cell r="E437">
            <v>42204</v>
          </cell>
          <cell r="F437">
            <v>7</v>
          </cell>
          <cell r="G437" t="str">
            <v>Combustion Inspection</v>
          </cell>
          <cell r="I437">
            <v>1</v>
          </cell>
          <cell r="J437">
            <v>3</v>
          </cell>
        </row>
        <row r="438">
          <cell r="A438" t="str">
            <v>CY2015</v>
          </cell>
          <cell r="B438" t="str">
            <v>Dave Johnston 4</v>
          </cell>
          <cell r="C438">
            <v>330</v>
          </cell>
          <cell r="D438">
            <v>42259</v>
          </cell>
          <cell r="E438">
            <v>42296</v>
          </cell>
          <cell r="F438">
            <v>37</v>
          </cell>
          <cell r="G438" t="str">
            <v>HP/IP inspection, turbine valve overhaul, boiler overhaul, cooling tower overhaul</v>
          </cell>
          <cell r="I438">
            <v>5.2857142857142856</v>
          </cell>
          <cell r="J438">
            <v>3</v>
          </cell>
        </row>
        <row r="439">
          <cell r="A439" t="str">
            <v>CY2015</v>
          </cell>
          <cell r="B439" t="str">
            <v>Hunter 1</v>
          </cell>
          <cell r="C439">
            <v>403</v>
          </cell>
          <cell r="D439">
            <v>42266</v>
          </cell>
          <cell r="E439">
            <v>42273</v>
          </cell>
          <cell r="F439">
            <v>7</v>
          </cell>
          <cell r="G439" t="str">
            <v>Boiler Inspection Outage</v>
          </cell>
          <cell r="I439">
            <v>1</v>
          </cell>
          <cell r="J439">
            <v>3</v>
          </cell>
        </row>
        <row r="440">
          <cell r="A440" t="str">
            <v>CY2015</v>
          </cell>
          <cell r="B440" t="str">
            <v>Huntington 1</v>
          </cell>
          <cell r="C440">
            <v>445</v>
          </cell>
          <cell r="D440">
            <v>42266</v>
          </cell>
          <cell r="E440">
            <v>42274</v>
          </cell>
          <cell r="F440">
            <v>8</v>
          </cell>
          <cell r="G440" t="str">
            <v>Minor - Inspection</v>
          </cell>
          <cell r="I440">
            <v>1.1428571428571428</v>
          </cell>
          <cell r="J440">
            <v>3</v>
          </cell>
        </row>
        <row r="441">
          <cell r="A441" t="str">
            <v>CY2015</v>
          </cell>
          <cell r="B441" t="str">
            <v>LakeSide-1A</v>
          </cell>
          <cell r="C441">
            <v>282</v>
          </cell>
          <cell r="D441">
            <v>42266</v>
          </cell>
          <cell r="E441">
            <v>42281</v>
          </cell>
          <cell r="F441">
            <v>15</v>
          </cell>
          <cell r="G441" t="str">
            <v>CT OH ( HGP), Off Line Wash</v>
          </cell>
          <cell r="I441">
            <v>2.1428571428571428</v>
          </cell>
          <cell r="J441">
            <v>3</v>
          </cell>
        </row>
        <row r="442">
          <cell r="A442" t="str">
            <v>CY2015</v>
          </cell>
          <cell r="B442" t="str">
            <v>Carbon 1</v>
          </cell>
          <cell r="C442">
            <v>67</v>
          </cell>
          <cell r="D442">
            <v>42280</v>
          </cell>
          <cell r="E442">
            <v>42287</v>
          </cell>
          <cell r="F442">
            <v>7</v>
          </cell>
          <cell r="G442" t="str">
            <v>Mini</v>
          </cell>
          <cell r="I442">
            <v>1</v>
          </cell>
          <cell r="J442">
            <v>4</v>
          </cell>
        </row>
        <row r="443">
          <cell r="A443" t="str">
            <v>CY2015</v>
          </cell>
          <cell r="B443" t="str">
            <v>Naughton 3</v>
          </cell>
          <cell r="C443">
            <v>330</v>
          </cell>
          <cell r="D443">
            <v>42280</v>
          </cell>
          <cell r="E443">
            <v>42295</v>
          </cell>
          <cell r="F443">
            <v>15</v>
          </cell>
          <cell r="G443" t="str">
            <v>Air Htr, Economizer, Scrubber Clean</v>
          </cell>
          <cell r="I443">
            <v>2.1428571428571428</v>
          </cell>
          <cell r="J443">
            <v>4</v>
          </cell>
        </row>
        <row r="444">
          <cell r="A444" t="str">
            <v>CY2015</v>
          </cell>
          <cell r="B444" t="str">
            <v>Sunnyside</v>
          </cell>
          <cell r="C444">
            <v>50</v>
          </cell>
          <cell r="D444">
            <v>42287</v>
          </cell>
          <cell r="E444">
            <v>42294</v>
          </cell>
          <cell r="F444">
            <v>7</v>
          </cell>
          <cell r="G444" t="str">
            <v/>
          </cell>
          <cell r="I444">
            <v>1</v>
          </cell>
          <cell r="J444">
            <v>4</v>
          </cell>
        </row>
        <row r="445">
          <cell r="A445" t="str">
            <v>CY2015</v>
          </cell>
          <cell r="B445" t="str">
            <v>Hayden 1</v>
          </cell>
          <cell r="C445">
            <v>45</v>
          </cell>
          <cell r="D445">
            <v>42280</v>
          </cell>
          <cell r="E445">
            <v>42308</v>
          </cell>
          <cell r="F445">
            <v>28</v>
          </cell>
          <cell r="G445" t="str">
            <v>(dates?)  Throttle, governor, IV repairs, DA&amp;14FWH NDE, Boiler Insp, Sect 1 Safeties, SectVIII safeties, chem clean, Scrubber duct repairs, DCS upgrades; Changed 28d04Oct14 to 28d03Oct15</v>
          </cell>
          <cell r="H445" t="str">
            <v>x</v>
          </cell>
          <cell r="I445">
            <v>4</v>
          </cell>
          <cell r="J445">
            <v>4</v>
          </cell>
        </row>
        <row r="446">
          <cell r="A446" t="str">
            <v>CY2015</v>
          </cell>
          <cell r="B446" t="str">
            <v>LakeSide-1B</v>
          </cell>
          <cell r="C446">
            <v>282</v>
          </cell>
          <cell r="D446">
            <v>42294</v>
          </cell>
          <cell r="E446">
            <v>42309</v>
          </cell>
          <cell r="F446">
            <v>15</v>
          </cell>
          <cell r="G446" t="str">
            <v>CT OH ( HGP), Off Line Wash</v>
          </cell>
          <cell r="I446">
            <v>2.1428571428571428</v>
          </cell>
          <cell r="J446">
            <v>4</v>
          </cell>
        </row>
        <row r="447">
          <cell r="A447" t="str">
            <v>CY2015</v>
          </cell>
          <cell r="B447" t="str">
            <v>Blundell</v>
          </cell>
          <cell r="C447">
            <v>23</v>
          </cell>
          <cell r="D447">
            <v>42305</v>
          </cell>
          <cell r="E447">
            <v>42311</v>
          </cell>
          <cell r="F447">
            <v>6</v>
          </cell>
          <cell r="G447" t="str">
            <v>Mini</v>
          </cell>
          <cell r="I447">
            <v>0.8571428571428571</v>
          </cell>
          <cell r="J447">
            <v>4</v>
          </cell>
        </row>
        <row r="448">
          <cell r="A448" t="str">
            <v>CY2016</v>
          </cell>
          <cell r="B448" t="str">
            <v>Gadsby 5</v>
          </cell>
          <cell r="C448">
            <v>40</v>
          </cell>
          <cell r="D448">
            <v>42382</v>
          </cell>
          <cell r="E448">
            <v>42392</v>
          </cell>
          <cell r="F448">
            <v>10</v>
          </cell>
          <cell r="G448" t="str">
            <v>Major</v>
          </cell>
          <cell r="I448">
            <v>1.4285714285714286</v>
          </cell>
          <cell r="J448">
            <v>1</v>
          </cell>
        </row>
        <row r="449">
          <cell r="A449" t="str">
            <v>CY2016</v>
          </cell>
          <cell r="B449" t="str">
            <v>Gadsby 1</v>
          </cell>
          <cell r="C449">
            <v>60</v>
          </cell>
          <cell r="D449">
            <v>42407</v>
          </cell>
          <cell r="E449">
            <v>42442</v>
          </cell>
          <cell r="F449">
            <v>35</v>
          </cell>
          <cell r="G449" t="str">
            <v>Major turbine overhaul ( 6 year intervals)</v>
          </cell>
          <cell r="I449">
            <v>5</v>
          </cell>
          <cell r="J449">
            <v>1</v>
          </cell>
        </row>
        <row r="450">
          <cell r="A450" t="str">
            <v>CY2016</v>
          </cell>
          <cell r="B450" t="str">
            <v>Hermiston 1</v>
          </cell>
          <cell r="C450">
            <v>237</v>
          </cell>
          <cell r="D450">
            <v>42434</v>
          </cell>
          <cell r="E450">
            <v>42442</v>
          </cell>
          <cell r="F450">
            <v>8</v>
          </cell>
          <cell r="G450" t="str">
            <v>Combustion Inspection</v>
          </cell>
          <cell r="I450">
            <v>1.1428571428571428</v>
          </cell>
          <cell r="J450">
            <v>1</v>
          </cell>
        </row>
        <row r="451">
          <cell r="A451" t="str">
            <v>CY2016</v>
          </cell>
          <cell r="B451" t="str">
            <v>CurrantCrk-1A</v>
          </cell>
          <cell r="C451">
            <v>263</v>
          </cell>
          <cell r="D451">
            <v>42448</v>
          </cell>
          <cell r="E451">
            <v>42450</v>
          </cell>
          <cell r="F451">
            <v>2</v>
          </cell>
          <cell r="G451" t="str">
            <v>CTG Borescope</v>
          </cell>
          <cell r="I451">
            <v>0.2857142857142857</v>
          </cell>
          <cell r="J451">
            <v>1</v>
          </cell>
        </row>
        <row r="452">
          <cell r="A452" t="str">
            <v>CY2016</v>
          </cell>
          <cell r="B452" t="str">
            <v>Colstrip 3</v>
          </cell>
          <cell r="C452">
            <v>74</v>
          </cell>
          <cell r="D452">
            <v>42462</v>
          </cell>
          <cell r="E452">
            <v>42506</v>
          </cell>
          <cell r="F452">
            <v>44</v>
          </cell>
          <cell r="G452" t="str">
            <v/>
          </cell>
          <cell r="I452">
            <v>6.2857142857142856</v>
          </cell>
          <cell r="J452">
            <v>2</v>
          </cell>
        </row>
        <row r="453">
          <cell r="A453" t="str">
            <v>CY2016</v>
          </cell>
          <cell r="B453" t="str">
            <v>CurrantCrk-1A</v>
          </cell>
          <cell r="C453">
            <v>263</v>
          </cell>
          <cell r="D453">
            <v>42462</v>
          </cell>
          <cell r="E453">
            <v>42474</v>
          </cell>
          <cell r="F453">
            <v>12</v>
          </cell>
          <cell r="G453" t="str">
            <v>ST Minor O/H, CT OH, Off Line Wash, switchyard</v>
          </cell>
          <cell r="I453">
            <v>1.7142857142857142</v>
          </cell>
          <cell r="J453">
            <v>2</v>
          </cell>
        </row>
        <row r="454">
          <cell r="A454" t="str">
            <v>CY2016</v>
          </cell>
          <cell r="B454" t="str">
            <v>CurrantCrk-1B</v>
          </cell>
          <cell r="C454">
            <v>262</v>
          </cell>
          <cell r="D454">
            <v>42462</v>
          </cell>
          <cell r="E454">
            <v>42474</v>
          </cell>
          <cell r="F454">
            <v>12</v>
          </cell>
          <cell r="G454" t="str">
            <v>ST Minor O/H,  Off Line Wash, switchyard</v>
          </cell>
          <cell r="I454">
            <v>1.7142857142857142</v>
          </cell>
          <cell r="J454">
            <v>2</v>
          </cell>
        </row>
        <row r="455">
          <cell r="A455" t="str">
            <v>CY2016</v>
          </cell>
          <cell r="B455" t="str">
            <v>Hermiston 2</v>
          </cell>
          <cell r="C455">
            <v>237</v>
          </cell>
          <cell r="D455">
            <v>42469</v>
          </cell>
          <cell r="E455">
            <v>42485</v>
          </cell>
          <cell r="F455">
            <v>16</v>
          </cell>
          <cell r="G455" t="str">
            <v>Combustion Inspection; Changed CI to HGP, 8d09Apr16 to 16d09Apr16</v>
          </cell>
          <cell r="H455" t="str">
            <v>x</v>
          </cell>
          <cell r="I455">
            <v>2.2857142857142856</v>
          </cell>
          <cell r="J455">
            <v>2</v>
          </cell>
        </row>
        <row r="456">
          <cell r="A456" t="str">
            <v>CY2016</v>
          </cell>
          <cell r="B456" t="str">
            <v>Jim Bridger 1</v>
          </cell>
          <cell r="C456">
            <v>353</v>
          </cell>
          <cell r="D456">
            <v>42462</v>
          </cell>
          <cell r="E456">
            <v>42471</v>
          </cell>
          <cell r="F456">
            <v>9</v>
          </cell>
          <cell r="G456" t="str">
            <v>Mini - AH wash</v>
          </cell>
          <cell r="I456">
            <v>1.2857142857142858</v>
          </cell>
          <cell r="J456">
            <v>2</v>
          </cell>
        </row>
        <row r="457">
          <cell r="A457" t="str">
            <v>CY2016</v>
          </cell>
          <cell r="B457" t="str">
            <v>Craig 2</v>
          </cell>
          <cell r="C457">
            <v>83</v>
          </cell>
          <cell r="D457">
            <v>42469</v>
          </cell>
          <cell r="E457">
            <v>42485</v>
          </cell>
          <cell r="F457">
            <v>16</v>
          </cell>
          <cell r="G457" t="str">
            <v>; Added to Schedule</v>
          </cell>
          <cell r="H457" t="str">
            <v>x</v>
          </cell>
          <cell r="I457">
            <v>2.2857142857142856</v>
          </cell>
          <cell r="J457">
            <v>2</v>
          </cell>
        </row>
        <row r="458">
          <cell r="A458" t="str">
            <v>CY2016</v>
          </cell>
          <cell r="B458" t="str">
            <v>Dave Johnston 1</v>
          </cell>
          <cell r="C458">
            <v>106</v>
          </cell>
          <cell r="D458">
            <v>42469</v>
          </cell>
          <cell r="E458">
            <v>42469</v>
          </cell>
          <cell r="F458">
            <v>0</v>
          </cell>
          <cell r="G458" t="str">
            <v>Boiler inspection, turbine valve maintenance and condensor clean; Cancelled Outage</v>
          </cell>
          <cell r="H458" t="str">
            <v>x</v>
          </cell>
          <cell r="I458">
            <v>0</v>
          </cell>
          <cell r="J458">
            <v>2</v>
          </cell>
        </row>
        <row r="459">
          <cell r="A459" t="str">
            <v>CY2016</v>
          </cell>
          <cell r="B459" t="str">
            <v>Jim Bridger 4</v>
          </cell>
          <cell r="C459">
            <v>353</v>
          </cell>
          <cell r="D459">
            <v>42476</v>
          </cell>
          <cell r="E459">
            <v>42520</v>
          </cell>
          <cell r="F459">
            <v>44</v>
          </cell>
          <cell r="G459" t="str">
            <v>Turbine OH</v>
          </cell>
          <cell r="I459">
            <v>6.2857142857142856</v>
          </cell>
          <cell r="J459">
            <v>2</v>
          </cell>
        </row>
        <row r="460">
          <cell r="A460" t="str">
            <v>CY2016</v>
          </cell>
          <cell r="B460" t="str">
            <v>Sunnyside</v>
          </cell>
          <cell r="C460">
            <v>50</v>
          </cell>
          <cell r="D460">
            <v>42476</v>
          </cell>
          <cell r="E460">
            <v>42490</v>
          </cell>
          <cell r="F460">
            <v>14</v>
          </cell>
          <cell r="G460" t="str">
            <v>Spring Outage</v>
          </cell>
          <cell r="I460">
            <v>2</v>
          </cell>
          <cell r="J460">
            <v>2</v>
          </cell>
        </row>
        <row r="461">
          <cell r="A461" t="str">
            <v>CY2016</v>
          </cell>
          <cell r="B461" t="str">
            <v>Little Mountain</v>
          </cell>
          <cell r="C461">
            <v>14</v>
          </cell>
          <cell r="D461">
            <v>42568</v>
          </cell>
          <cell r="E461">
            <v>42575</v>
          </cell>
          <cell r="F461">
            <v>7</v>
          </cell>
          <cell r="G461" t="str">
            <v>Combustion Inspection</v>
          </cell>
          <cell r="I461">
            <v>1</v>
          </cell>
          <cell r="J461">
            <v>3</v>
          </cell>
        </row>
        <row r="462">
          <cell r="A462" t="str">
            <v>CY2016</v>
          </cell>
          <cell r="B462" t="str">
            <v>Carbon 2</v>
          </cell>
          <cell r="C462">
            <v>105</v>
          </cell>
          <cell r="D462">
            <v>42630</v>
          </cell>
          <cell r="E462">
            <v>42658</v>
          </cell>
          <cell r="F462">
            <v>28</v>
          </cell>
          <cell r="G462" t="str">
            <v>Major: Boiler &amp; Turbine</v>
          </cell>
          <cell r="I462">
            <v>4</v>
          </cell>
          <cell r="J462">
            <v>3</v>
          </cell>
        </row>
        <row r="463">
          <cell r="A463" t="str">
            <v>CY2016</v>
          </cell>
          <cell r="B463" t="str">
            <v>Dave Johnston 2</v>
          </cell>
          <cell r="C463">
            <v>106</v>
          </cell>
          <cell r="D463">
            <v>42630</v>
          </cell>
          <cell r="E463">
            <v>42672</v>
          </cell>
          <cell r="F463">
            <v>42</v>
          </cell>
          <cell r="G463" t="str">
            <v>Boiler major</v>
          </cell>
          <cell r="I463">
            <v>6</v>
          </cell>
          <cell r="J463">
            <v>3</v>
          </cell>
        </row>
        <row r="464">
          <cell r="A464" t="str">
            <v>CY2016</v>
          </cell>
          <cell r="B464" t="str">
            <v>Huntington 2</v>
          </cell>
          <cell r="C464">
            <v>450</v>
          </cell>
          <cell r="D464">
            <v>42630</v>
          </cell>
          <cell r="E464">
            <v>42639</v>
          </cell>
          <cell r="F464">
            <v>9</v>
          </cell>
          <cell r="G464" t="str">
            <v>Minor - Inspection</v>
          </cell>
          <cell r="I464">
            <v>1.2857142857142858</v>
          </cell>
          <cell r="J464">
            <v>3</v>
          </cell>
        </row>
        <row r="465">
          <cell r="A465" t="str">
            <v>CY2016</v>
          </cell>
          <cell r="B465" t="str">
            <v>Naughton 2</v>
          </cell>
          <cell r="C465">
            <v>210</v>
          </cell>
          <cell r="D465">
            <v>42630</v>
          </cell>
          <cell r="E465">
            <v>42639</v>
          </cell>
          <cell r="F465">
            <v>9</v>
          </cell>
          <cell r="G465" t="str">
            <v>Inspection outage</v>
          </cell>
          <cell r="I465">
            <v>1.2857142857142858</v>
          </cell>
          <cell r="J465">
            <v>3</v>
          </cell>
        </row>
        <row r="466">
          <cell r="A466" t="str">
            <v>CY2016</v>
          </cell>
          <cell r="B466" t="str">
            <v>Cholla 4</v>
          </cell>
          <cell r="C466">
            <v>380</v>
          </cell>
          <cell r="D466">
            <v>42637</v>
          </cell>
          <cell r="E466">
            <v>42679</v>
          </cell>
          <cell r="F466">
            <v>42</v>
          </cell>
          <cell r="G466" t="str">
            <v>Major Outage, Generator Stator Rotor Rewind</v>
          </cell>
          <cell r="I466">
            <v>6</v>
          </cell>
          <cell r="J466">
            <v>3</v>
          </cell>
        </row>
        <row r="467">
          <cell r="A467" t="str">
            <v>CY2016</v>
          </cell>
          <cell r="B467" t="str">
            <v xml:space="preserve">Hunter 2 </v>
          </cell>
          <cell r="C467">
            <v>259</v>
          </cell>
          <cell r="D467">
            <v>42637</v>
          </cell>
          <cell r="E467">
            <v>42644</v>
          </cell>
          <cell r="F467">
            <v>7</v>
          </cell>
          <cell r="G467" t="str">
            <v>Boiler Inspection, Minor repairs</v>
          </cell>
          <cell r="I467">
            <v>1</v>
          </cell>
          <cell r="J467">
            <v>3</v>
          </cell>
        </row>
        <row r="468">
          <cell r="A468" t="str">
            <v>CY2016</v>
          </cell>
          <cell r="B468" t="str">
            <v>Blundell</v>
          </cell>
          <cell r="C468">
            <v>23</v>
          </cell>
          <cell r="D468">
            <v>42644</v>
          </cell>
          <cell r="E468">
            <v>42650</v>
          </cell>
          <cell r="F468">
            <v>6</v>
          </cell>
          <cell r="G468" t="str">
            <v>Mini</v>
          </cell>
          <cell r="I468">
            <v>0.8571428571428571</v>
          </cell>
          <cell r="J468">
            <v>4</v>
          </cell>
        </row>
        <row r="469">
          <cell r="A469" t="str">
            <v>CY2016</v>
          </cell>
          <cell r="B469" t="str">
            <v>Hayden 2</v>
          </cell>
          <cell r="C469">
            <v>33</v>
          </cell>
          <cell r="D469">
            <v>42651</v>
          </cell>
          <cell r="E469">
            <v>42681</v>
          </cell>
          <cell r="F469">
            <v>30</v>
          </cell>
          <cell r="G469" t="str">
            <v>(date?) Throttle Valve, Dog-Bone, XtrnStm Expn Joints, DA/23FWH NDE, Scrubber duct, Safeties, DCS upgrages</v>
          </cell>
          <cell r="I469">
            <v>4.2857142857142856</v>
          </cell>
          <cell r="J469">
            <v>4</v>
          </cell>
        </row>
        <row r="470">
          <cell r="A470" t="str">
            <v>CY2016</v>
          </cell>
          <cell r="B470" t="str">
            <v>Sunnyside</v>
          </cell>
          <cell r="C470">
            <v>50</v>
          </cell>
          <cell r="D470">
            <v>42651</v>
          </cell>
          <cell r="E470">
            <v>42658</v>
          </cell>
          <cell r="F470">
            <v>7</v>
          </cell>
          <cell r="G470" t="str">
            <v>Fall Outage</v>
          </cell>
          <cell r="I470">
            <v>1</v>
          </cell>
          <cell r="J470">
            <v>4</v>
          </cell>
        </row>
        <row r="471">
          <cell r="A471" t="str">
            <v>CY2017</v>
          </cell>
          <cell r="B471" t="str">
            <v>Gadsby 6</v>
          </cell>
          <cell r="C471">
            <v>40</v>
          </cell>
          <cell r="D471">
            <v>42752</v>
          </cell>
          <cell r="E471">
            <v>42762</v>
          </cell>
          <cell r="F471">
            <v>10</v>
          </cell>
          <cell r="G471" t="str">
            <v>Major</v>
          </cell>
          <cell r="I471">
            <v>1.4285714285714286</v>
          </cell>
          <cell r="J471">
            <v>1</v>
          </cell>
        </row>
        <row r="472">
          <cell r="A472" t="str">
            <v>CY2017</v>
          </cell>
          <cell r="B472" t="str">
            <v>Gadsby 2</v>
          </cell>
          <cell r="C472">
            <v>75</v>
          </cell>
          <cell r="D472">
            <v>42777</v>
          </cell>
          <cell r="E472">
            <v>42812</v>
          </cell>
          <cell r="F472">
            <v>35</v>
          </cell>
          <cell r="G472" t="str">
            <v>Major</v>
          </cell>
          <cell r="I472">
            <v>5</v>
          </cell>
          <cell r="J472">
            <v>1</v>
          </cell>
        </row>
        <row r="473">
          <cell r="A473" t="str">
            <v>CY2017</v>
          </cell>
          <cell r="B473" t="str">
            <v>Hermiston 1</v>
          </cell>
          <cell r="C473">
            <v>237</v>
          </cell>
          <cell r="D473">
            <v>42798</v>
          </cell>
          <cell r="E473">
            <v>42806</v>
          </cell>
          <cell r="F473">
            <v>8</v>
          </cell>
          <cell r="G473" t="str">
            <v>Combustion Inspection</v>
          </cell>
          <cell r="I473">
            <v>1.1428571428571428</v>
          </cell>
          <cell r="J473">
            <v>1</v>
          </cell>
        </row>
        <row r="474">
          <cell r="A474" t="str">
            <v>CY2017</v>
          </cell>
          <cell r="B474" t="str">
            <v>Camas Cogen</v>
          </cell>
          <cell r="C474">
            <v>52</v>
          </cell>
          <cell r="D474">
            <v>42861</v>
          </cell>
          <cell r="E474">
            <v>42871</v>
          </cell>
          <cell r="F474">
            <v>10</v>
          </cell>
          <cell r="G474" t="str">
            <v>Turbine Valves; Added to Schedule</v>
          </cell>
          <cell r="H474" t="str">
            <v>x</v>
          </cell>
          <cell r="I474">
            <v>1.4285714285714286</v>
          </cell>
          <cell r="J474">
            <v>2</v>
          </cell>
        </row>
        <row r="475">
          <cell r="A475" t="str">
            <v>CY2017</v>
          </cell>
          <cell r="B475" t="str">
            <v>Hermiston 2</v>
          </cell>
          <cell r="C475">
            <v>237</v>
          </cell>
          <cell r="D475">
            <v>42861</v>
          </cell>
          <cell r="E475">
            <v>42869</v>
          </cell>
          <cell r="F475">
            <v>8</v>
          </cell>
          <cell r="G475" t="str">
            <v>Combustion Inspection</v>
          </cell>
          <cell r="I475">
            <v>1.1428571428571428</v>
          </cell>
          <cell r="J475">
            <v>2</v>
          </cell>
        </row>
        <row r="476">
          <cell r="A476" t="str">
            <v>CY2017</v>
          </cell>
          <cell r="B476" t="str">
            <v>CurrantCrk-1A</v>
          </cell>
          <cell r="C476">
            <v>263</v>
          </cell>
          <cell r="D476">
            <v>42812</v>
          </cell>
          <cell r="E476">
            <v>42814</v>
          </cell>
          <cell r="F476">
            <v>2</v>
          </cell>
          <cell r="G476" t="str">
            <v>CTG Borescope</v>
          </cell>
          <cell r="I476">
            <v>0.2857142857142857</v>
          </cell>
          <cell r="J476">
            <v>1</v>
          </cell>
        </row>
        <row r="477">
          <cell r="A477" t="str">
            <v>CY2017</v>
          </cell>
          <cell r="B477" t="str">
            <v>Jim Bridger 3</v>
          </cell>
          <cell r="C477">
            <v>353</v>
          </cell>
          <cell r="D477">
            <v>42826</v>
          </cell>
          <cell r="E477">
            <v>42835</v>
          </cell>
          <cell r="F477">
            <v>9</v>
          </cell>
          <cell r="G477" t="str">
            <v>Mini - AH wash</v>
          </cell>
          <cell r="I477">
            <v>1.2857142857142858</v>
          </cell>
          <cell r="J477">
            <v>2</v>
          </cell>
        </row>
        <row r="478">
          <cell r="A478" t="str">
            <v>CY2017</v>
          </cell>
          <cell r="B478" t="str">
            <v>Jim Bridger 2</v>
          </cell>
          <cell r="C478">
            <v>353</v>
          </cell>
          <cell r="D478">
            <v>42847</v>
          </cell>
          <cell r="E478">
            <v>42884</v>
          </cell>
          <cell r="F478">
            <v>37</v>
          </cell>
          <cell r="G478" t="str">
            <v>Major</v>
          </cell>
          <cell r="I478">
            <v>5.2857142857142856</v>
          </cell>
          <cell r="J478">
            <v>2</v>
          </cell>
        </row>
        <row r="479">
          <cell r="A479" t="str">
            <v>CY2017</v>
          </cell>
          <cell r="B479" t="str">
            <v>Carbon 1</v>
          </cell>
          <cell r="C479">
            <v>67</v>
          </cell>
          <cell r="D479">
            <v>43001</v>
          </cell>
          <cell r="E479">
            <v>43029</v>
          </cell>
          <cell r="F479">
            <v>28</v>
          </cell>
          <cell r="G479" t="str">
            <v>Boiler, valve inspection</v>
          </cell>
          <cell r="I479">
            <v>4</v>
          </cell>
          <cell r="J479">
            <v>3</v>
          </cell>
        </row>
        <row r="480">
          <cell r="A480" t="str">
            <v>CY2017</v>
          </cell>
          <cell r="B480" t="str">
            <v>CurrantCrk-1B</v>
          </cell>
          <cell r="C480">
            <v>262</v>
          </cell>
          <cell r="D480">
            <v>43001</v>
          </cell>
          <cell r="E480">
            <v>43003</v>
          </cell>
          <cell r="F480">
            <v>2</v>
          </cell>
          <cell r="G480" t="str">
            <v>CTG Borescope</v>
          </cell>
          <cell r="I480">
            <v>0.2857142857142857</v>
          </cell>
          <cell r="J480">
            <v>3</v>
          </cell>
        </row>
        <row r="481">
          <cell r="A481" t="str">
            <v>CY2017</v>
          </cell>
          <cell r="B481" t="str">
            <v>Blundell</v>
          </cell>
          <cell r="C481">
            <v>23</v>
          </cell>
          <cell r="D481">
            <v>43015</v>
          </cell>
          <cell r="E481">
            <v>43021</v>
          </cell>
          <cell r="F481">
            <v>6</v>
          </cell>
          <cell r="G481" t="str">
            <v>Mini</v>
          </cell>
          <cell r="I481">
            <v>0.8571428571428571</v>
          </cell>
          <cell r="J481">
            <v>4</v>
          </cell>
        </row>
        <row r="482">
          <cell r="A482" t="str">
            <v>CY2017</v>
          </cell>
          <cell r="B482" t="str">
            <v>CurrantCrk-1B</v>
          </cell>
          <cell r="C482">
            <v>262</v>
          </cell>
          <cell r="D482">
            <v>43029</v>
          </cell>
          <cell r="E482">
            <v>43047</v>
          </cell>
          <cell r="F482">
            <v>18</v>
          </cell>
          <cell r="G482" t="str">
            <v>CTG Combustion Inspection &amp; Off line wash</v>
          </cell>
          <cell r="I482">
            <v>2.5714285714285716</v>
          </cell>
          <cell r="J482">
            <v>4</v>
          </cell>
        </row>
        <row r="483">
          <cell r="A483" t="str">
            <v>CY2018</v>
          </cell>
          <cell r="B483" t="str">
            <v>Hayden 1</v>
          </cell>
          <cell r="C483">
            <v>45</v>
          </cell>
          <cell r="D483">
            <v>43379</v>
          </cell>
          <cell r="E483">
            <v>43409</v>
          </cell>
          <cell r="F483">
            <v>30</v>
          </cell>
          <cell r="G483" t="str">
            <v>(dates?)  LPoh, Throttle, governor, IV rebuild/grit blast, DA NDE, Boiler Insp, Sect 1 Safeties, Scrubber duct repairs, DCS upgrades</v>
          </cell>
          <cell r="I483">
            <v>4.2857142857142856</v>
          </cell>
          <cell r="J483">
            <v>4</v>
          </cell>
        </row>
        <row r="484">
          <cell r="B484" t="str">
            <v>END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M-FOM Premium Results"/>
      <sheetName val="VOM-FOM Premium Model"/>
      <sheetName val="SSR Table"/>
      <sheetName val="Resource Name List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4">
          <cell r="E14">
            <v>0.37951000000000001</v>
          </cell>
        </row>
        <row r="15">
          <cell r="E15">
            <v>1.2E-2</v>
          </cell>
        </row>
        <row r="16">
          <cell r="E16">
            <v>2.2200000000000001E-2</v>
          </cell>
        </row>
        <row r="17">
          <cell r="E17">
            <v>6.5699999999999995E-2</v>
          </cell>
        </row>
        <row r="18">
          <cell r="E18">
            <v>7.5300000000000006E-2</v>
          </cell>
        </row>
        <row r="19">
          <cell r="E19">
            <v>0.05</v>
          </cell>
        </row>
        <row r="20">
          <cell r="E20">
            <v>4.2555272940716149E-2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M-FOM Premium Results"/>
      <sheetName val="VOM-FOM Premium Model"/>
      <sheetName val="SSR Table"/>
      <sheetName val="Resource Name List"/>
    </sheetNames>
    <sheetDataSet>
      <sheetData sheetId="0">
        <row r="6">
          <cell r="A6" t="str">
            <v>I_PNC_SC_AER</v>
          </cell>
        </row>
      </sheetData>
      <sheetData sheetId="1">
        <row r="12">
          <cell r="E12">
            <v>0</v>
          </cell>
        </row>
        <row r="13">
          <cell r="E13">
            <v>28.675999999999998</v>
          </cell>
        </row>
        <row r="14">
          <cell r="E14">
            <v>0.37951000000000001</v>
          </cell>
        </row>
        <row r="15">
          <cell r="E15">
            <v>1.2E-2</v>
          </cell>
        </row>
        <row r="16">
          <cell r="E16">
            <v>2.2200000000000001E-2</v>
          </cell>
        </row>
        <row r="17">
          <cell r="E17">
            <v>6.5699999999999995E-2</v>
          </cell>
        </row>
        <row r="18">
          <cell r="E18">
            <v>7.5300000000000006E-2</v>
          </cell>
        </row>
        <row r="19">
          <cell r="E19">
            <v>0.05</v>
          </cell>
        </row>
        <row r="20">
          <cell r="E20">
            <v>4.2555272940716149E-2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Results"/>
      <sheetName val="Levelized IRP"/>
      <sheetName val="Model"/>
      <sheetName val="CAI Tax Lives &amp; Prop Tax Rates"/>
      <sheetName val="Model (10% ITC)"/>
      <sheetName val="Model (30% ITC)"/>
      <sheetName val="Rev Reqt Compare"/>
      <sheetName val="Cumulative PVRR Compare"/>
      <sheetName val="Comparison Graph"/>
    </sheetNames>
    <sheetDataSet>
      <sheetData sheetId="0"/>
      <sheetData sheetId="1"/>
      <sheetData sheetId="2">
        <row r="271">
          <cell r="B271" t="str">
            <v>Options</v>
          </cell>
        </row>
        <row r="272">
          <cell r="B272" t="str">
            <v>5-yr MACRS</v>
          </cell>
        </row>
        <row r="273">
          <cell r="B273" t="str">
            <v>7-yr MACRS</v>
          </cell>
        </row>
        <row r="274">
          <cell r="B274" t="str">
            <v>10-yr MACRS</v>
          </cell>
        </row>
        <row r="275">
          <cell r="B275" t="str">
            <v>15-yr MACRS</v>
          </cell>
        </row>
        <row r="276">
          <cell r="B276" t="str">
            <v>20-yr MACRS</v>
          </cell>
        </row>
        <row r="277">
          <cell r="B277" t="str">
            <v>CAI5 (blend)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3:R95"/>
  <sheetViews>
    <sheetView showGridLines="0" tabSelected="1" zoomScaleNormal="100" workbookViewId="0"/>
  </sheetViews>
  <sheetFormatPr defaultRowHeight="15"/>
  <cols>
    <col min="1" max="1" width="3.85546875" style="117" bestFit="1" customWidth="1"/>
    <col min="2" max="2" width="13.5703125" style="117" bestFit="1" customWidth="1"/>
    <col min="3" max="3" width="63.28515625" style="117" bestFit="1" customWidth="1"/>
    <col min="4" max="4" width="11.5703125" style="93" customWidth="1"/>
    <col min="5" max="5" width="9.7109375" style="93" bestFit="1" customWidth="1"/>
    <col min="6" max="6" width="14" style="117" customWidth="1"/>
    <col min="7" max="7" width="11.7109375" style="117" bestFit="1" customWidth="1"/>
    <col min="8" max="8" width="14.85546875" style="117" customWidth="1"/>
    <col min="9" max="9" width="9.7109375" style="117" bestFit="1" customWidth="1"/>
    <col min="10" max="10" width="11.5703125" style="117" bestFit="1" customWidth="1"/>
    <col min="11" max="11" width="20.42578125" style="119" customWidth="1"/>
    <col min="12" max="12" width="16.7109375" style="117" bestFit="1" customWidth="1"/>
    <col min="13" max="13" width="9" style="117" customWidth="1"/>
    <col min="14" max="14" width="19" style="117" customWidth="1"/>
    <col min="15" max="15" width="15" style="117" customWidth="1"/>
    <col min="16" max="16" width="14.7109375" style="117" customWidth="1"/>
    <col min="17" max="17" width="11.28515625" style="117" customWidth="1"/>
    <col min="18" max="18" width="13.5703125" style="117" customWidth="1"/>
    <col min="19" max="16384" width="9.140625" style="117"/>
  </cols>
  <sheetData>
    <row r="3" spans="1:18" ht="20.25">
      <c r="B3" s="118" t="s">
        <v>592</v>
      </c>
    </row>
    <row r="4" spans="1:18" ht="18.75">
      <c r="A4" s="120"/>
      <c r="B4" s="121" t="str">
        <f>Database!B4</f>
        <v>Description</v>
      </c>
      <c r="C4" s="122"/>
      <c r="D4" s="121" t="str">
        <f>Database!D4</f>
        <v>Resource Characteristics</v>
      </c>
      <c r="E4" s="123"/>
      <c r="F4" s="123"/>
      <c r="G4" s="124"/>
      <c r="H4" s="121" t="str">
        <f>Database!J4</f>
        <v>Costs</v>
      </c>
      <c r="I4" s="123"/>
      <c r="J4" s="124"/>
      <c r="K4" s="121" t="str">
        <f>Database!P4</f>
        <v>Operating Characteristics</v>
      </c>
      <c r="L4" s="123"/>
      <c r="M4" s="123"/>
      <c r="N4" s="125"/>
      <c r="O4" s="121" t="str">
        <f>Database!T4</f>
        <v>Environmental</v>
      </c>
      <c r="P4" s="126"/>
      <c r="Q4" s="123"/>
      <c r="R4" s="124"/>
    </row>
    <row r="5" spans="1:18" ht="45">
      <c r="A5" s="127"/>
      <c r="B5" s="128" t="str">
        <f>Database!B5</f>
        <v>Fuel</v>
      </c>
      <c r="C5" s="129" t="str">
        <f>Database!C5</f>
        <v>Resource</v>
      </c>
      <c r="D5" s="128" t="str">
        <f>Database!D5</f>
        <v>Elevation (AFSL)</v>
      </c>
      <c r="E5" s="129" t="str">
        <f>Database!E5</f>
        <v>Net Capacity (MW)</v>
      </c>
      <c r="F5" s="129" t="str">
        <f>Database!H5</f>
        <v>Commercial Operation Year</v>
      </c>
      <c r="G5" s="130" t="str">
        <f>Database!I5</f>
        <v>Design Life (yrs)</v>
      </c>
      <c r="H5" s="128" t="str">
        <f>Database!J5</f>
        <v>Base Capital ($/KW)</v>
      </c>
      <c r="I5" s="129" t="str">
        <f>Database!K5</f>
        <v>Var O&amp;M ($/MWh)</v>
      </c>
      <c r="J5" s="130" t="str">
        <f>Database!N5</f>
        <v>Fixed O&amp;M ($/KW-yr)</v>
      </c>
      <c r="K5" s="128" t="str">
        <f>Database!P5</f>
        <v>Average Full Load Heat Rate (HHV Btu/KWh)/Efficiency</v>
      </c>
      <c r="L5" s="129" t="str">
        <f>Database!Q5</f>
        <v>EFOR (%)</v>
      </c>
      <c r="M5" s="129" t="str">
        <f>Database!R5</f>
        <v>POR (%)</v>
      </c>
      <c r="N5" s="130" t="str">
        <f>Database!S5</f>
        <v>Water Consumed (Gal/MWh)</v>
      </c>
      <c r="O5" s="128" t="str">
        <f>Database!T5</f>
        <v>SO2 (lbs/MMBtu)</v>
      </c>
      <c r="P5" s="129" t="str">
        <f>Database!U5</f>
        <v>NOx (lbs/MMBtu)</v>
      </c>
      <c r="Q5" s="129" t="str">
        <f>Database!V5</f>
        <v>Hg (lbs/TBTu)</v>
      </c>
      <c r="R5" s="130" t="str">
        <f>Database!W5</f>
        <v>CO2 (lbs/MMBtu)</v>
      </c>
    </row>
    <row r="6" spans="1:18">
      <c r="A6" s="128">
        <v>1</v>
      </c>
      <c r="B6" s="77" t="str">
        <f>Database!B6</f>
        <v>Natural Gas</v>
      </c>
      <c r="C6" s="131" t="str">
        <f>Database!C6</f>
        <v>SCCT Aero x3, ISO</v>
      </c>
      <c r="D6" s="78">
        <f>Database!D6</f>
        <v>0</v>
      </c>
      <c r="E6" s="79">
        <f>Database!E6</f>
        <v>141.90965896492537</v>
      </c>
      <c r="F6" s="107">
        <f>Database!H6</f>
        <v>2021.0844838921762</v>
      </c>
      <c r="G6" s="80">
        <f>Database!I6</f>
        <v>30</v>
      </c>
      <c r="H6" s="78">
        <f>Database!J6</f>
        <v>1420.5566636776575</v>
      </c>
      <c r="I6" s="132">
        <f>Database!K6</f>
        <v>7.54</v>
      </c>
      <c r="J6" s="133">
        <f>Database!N6</f>
        <v>27.14</v>
      </c>
      <c r="K6" s="134">
        <f>Database!P6</f>
        <v>9204</v>
      </c>
      <c r="L6" s="135">
        <f>Database!Q6</f>
        <v>2.6</v>
      </c>
      <c r="M6" s="136">
        <f>Database!R6</f>
        <v>3.85</v>
      </c>
      <c r="N6" s="80">
        <f>Database!S6</f>
        <v>58</v>
      </c>
      <c r="O6" s="86">
        <f>Database!T6</f>
        <v>5.9999999999999995E-4</v>
      </c>
      <c r="P6" s="135">
        <f>Database!U6</f>
        <v>8.9999999999999993E-3</v>
      </c>
      <c r="Q6" s="87">
        <f>Database!V6</f>
        <v>0.255</v>
      </c>
      <c r="R6" s="137">
        <f>Database!W6</f>
        <v>117</v>
      </c>
    </row>
    <row r="7" spans="1:18">
      <c r="A7" s="128">
        <v>2</v>
      </c>
      <c r="B7" s="88" t="str">
        <f>Database!B7</f>
        <v>Natural Gas</v>
      </c>
      <c r="C7" s="138" t="str">
        <f>Database!C7</f>
        <v>Intercooled SCCT Aero x2, ISO</v>
      </c>
      <c r="D7" s="52">
        <f>Database!D7</f>
        <v>0</v>
      </c>
      <c r="E7" s="54">
        <f>Database!E7</f>
        <v>220.67445919106103</v>
      </c>
      <c r="F7" s="105">
        <f>Database!H7</f>
        <v>2021.0844838921762</v>
      </c>
      <c r="G7" s="89">
        <f>Database!I7</f>
        <v>30</v>
      </c>
      <c r="H7" s="52">
        <f>Database!J7</f>
        <v>1036.2994315038293</v>
      </c>
      <c r="I7" s="139">
        <f>Database!K7</f>
        <v>5.05</v>
      </c>
      <c r="J7" s="140">
        <f>Database!N7</f>
        <v>18.78</v>
      </c>
      <c r="K7" s="141">
        <f>Database!P7</f>
        <v>8981</v>
      </c>
      <c r="L7" s="129">
        <f>Database!Q7</f>
        <v>2.9</v>
      </c>
      <c r="M7" s="142">
        <f>Database!R7</f>
        <v>3.85</v>
      </c>
      <c r="N7" s="89">
        <f>Database!S7</f>
        <v>80</v>
      </c>
      <c r="O7" s="92">
        <f>Database!T7</f>
        <v>5.9999999999999995E-4</v>
      </c>
      <c r="P7" s="129">
        <f>Database!U7</f>
        <v>8.9999999999999993E-3</v>
      </c>
      <c r="Q7" s="93">
        <f>Database!V7</f>
        <v>0.255</v>
      </c>
      <c r="R7" s="130">
        <f>Database!W7</f>
        <v>117</v>
      </c>
    </row>
    <row r="8" spans="1:18">
      <c r="A8" s="128">
        <v>3</v>
      </c>
      <c r="B8" s="88" t="str">
        <f>Database!B8</f>
        <v>Natural Gas</v>
      </c>
      <c r="C8" s="138" t="str">
        <f>Database!C8</f>
        <v>SCCT Frame "F" x1, ISO</v>
      </c>
      <c r="D8" s="52">
        <f>Database!D8</f>
        <v>0</v>
      </c>
      <c r="E8" s="54">
        <f>Database!E8</f>
        <v>240.2940625</v>
      </c>
      <c r="F8" s="105">
        <f>Database!H8</f>
        <v>2021.0844838921762</v>
      </c>
      <c r="G8" s="89">
        <f>Database!I8</f>
        <v>35</v>
      </c>
      <c r="H8" s="52">
        <f>Database!J8</f>
        <v>583.72884787432224</v>
      </c>
      <c r="I8" s="139">
        <f>Database!K8</f>
        <v>5.5</v>
      </c>
      <c r="J8" s="140">
        <f>Database!N8</f>
        <v>13.28</v>
      </c>
      <c r="K8" s="141">
        <f>Database!P8</f>
        <v>9604</v>
      </c>
      <c r="L8" s="129">
        <f>Database!Q8</f>
        <v>2.7</v>
      </c>
      <c r="M8" s="142">
        <f>Database!R8</f>
        <v>3.85</v>
      </c>
      <c r="N8" s="89">
        <f>Database!S8</f>
        <v>20</v>
      </c>
      <c r="O8" s="92">
        <f>Database!T8</f>
        <v>5.9999999999999995E-4</v>
      </c>
      <c r="P8" s="129">
        <f>Database!U8</f>
        <v>8.9999999999999993E-3</v>
      </c>
      <c r="Q8" s="93">
        <f>Database!V8</f>
        <v>0.255</v>
      </c>
      <c r="R8" s="130">
        <f>Database!W8</f>
        <v>117</v>
      </c>
    </row>
    <row r="9" spans="1:18">
      <c r="A9" s="128">
        <v>4</v>
      </c>
      <c r="B9" s="88" t="str">
        <f>Database!B9</f>
        <v>Natural Gas</v>
      </c>
      <c r="C9" s="138" t="str">
        <f>Database!C9</f>
        <v>IC Recips x 6, ISO</v>
      </c>
      <c r="D9" s="52">
        <f>Database!D9</f>
        <v>0</v>
      </c>
      <c r="E9" s="54">
        <f>Database!E9</f>
        <v>110.55349000000001</v>
      </c>
      <c r="F9" s="105">
        <f>Database!H9</f>
        <v>2021.0844838921762</v>
      </c>
      <c r="G9" s="89">
        <f>Database!I9</f>
        <v>35</v>
      </c>
      <c r="H9" s="52">
        <f>Database!J9</f>
        <v>1572.4256360581114</v>
      </c>
      <c r="I9" s="139">
        <f>Database!K9</f>
        <v>7.45</v>
      </c>
      <c r="J9" s="140">
        <f>Database!N9</f>
        <v>29.82</v>
      </c>
      <c r="K9" s="141">
        <f>Database!P9</f>
        <v>8279</v>
      </c>
      <c r="L9" s="129">
        <f>Database!Q9</f>
        <v>2.5</v>
      </c>
      <c r="M9" s="142">
        <f>Database!R9</f>
        <v>5</v>
      </c>
      <c r="N9" s="89">
        <f>Database!S9</f>
        <v>5</v>
      </c>
      <c r="O9" s="92">
        <f>Database!T9</f>
        <v>5.9999999999999995E-4</v>
      </c>
      <c r="P9" s="129">
        <f>Database!U9</f>
        <v>2.8799999999999996E-2</v>
      </c>
      <c r="Q9" s="93">
        <f>Database!V9</f>
        <v>0.255</v>
      </c>
      <c r="R9" s="130">
        <f>Database!W9</f>
        <v>117</v>
      </c>
    </row>
    <row r="10" spans="1:18">
      <c r="A10" s="128">
        <v>5</v>
      </c>
      <c r="B10" s="88" t="str">
        <f>Database!B10</f>
        <v>Natural Gas</v>
      </c>
      <c r="C10" s="138" t="str">
        <f>Database!C10</f>
        <v>CCCT Dry "G/H", 1x1, ISO</v>
      </c>
      <c r="D10" s="52">
        <f>Database!D10</f>
        <v>0</v>
      </c>
      <c r="E10" s="54">
        <f>Database!E10</f>
        <v>407.14646875</v>
      </c>
      <c r="F10" s="105">
        <f>Database!H10</f>
        <v>2021.5036160420775</v>
      </c>
      <c r="G10" s="130">
        <f>Database!I10</f>
        <v>40</v>
      </c>
      <c r="H10" s="52">
        <f>Database!J10</f>
        <v>1404.8871672617361</v>
      </c>
      <c r="I10" s="139">
        <f>Database!K10</f>
        <v>1.76</v>
      </c>
      <c r="J10" s="140">
        <f>Database!N10</f>
        <v>20.52</v>
      </c>
      <c r="K10" s="141">
        <f>Database!P10</f>
        <v>6363</v>
      </c>
      <c r="L10" s="129">
        <f>Database!Q10</f>
        <v>2.5</v>
      </c>
      <c r="M10" s="142">
        <f>Database!R10</f>
        <v>3.8</v>
      </c>
      <c r="N10" s="89">
        <f>Database!S10</f>
        <v>11</v>
      </c>
      <c r="O10" s="92">
        <f>Database!T10</f>
        <v>5.9999999999999995E-4</v>
      </c>
      <c r="P10" s="129">
        <f>Database!U10</f>
        <v>7.1999999999999998E-3</v>
      </c>
      <c r="Q10" s="93">
        <f>Database!V10</f>
        <v>0.255</v>
      </c>
      <c r="R10" s="130">
        <f>Database!W10</f>
        <v>117</v>
      </c>
    </row>
    <row r="11" spans="1:18">
      <c r="A11" s="128">
        <v>6</v>
      </c>
      <c r="B11" s="88" t="str">
        <f>Database!B11</f>
        <v>Natural Gas</v>
      </c>
      <c r="C11" s="138" t="str">
        <f>Database!C11</f>
        <v>CCCT Dry "G/H", DF, 1x1, ISO</v>
      </c>
      <c r="D11" s="52">
        <f>Database!D11</f>
        <v>0</v>
      </c>
      <c r="E11" s="54">
        <f>Database!E11</f>
        <v>51.00028125</v>
      </c>
      <c r="F11" s="105">
        <f>Database!H11</f>
        <v>2021.5036160420775</v>
      </c>
      <c r="G11" s="130">
        <f>Database!I11</f>
        <v>40</v>
      </c>
      <c r="H11" s="52">
        <f>Database!J11</f>
        <v>443.0342562807856</v>
      </c>
      <c r="I11" s="139">
        <f>Database!K11</f>
        <v>0.15</v>
      </c>
      <c r="J11" s="140">
        <f>Database!N11</f>
        <v>5.39</v>
      </c>
      <c r="K11" s="141">
        <f>Database!P11</f>
        <v>8865</v>
      </c>
      <c r="L11" s="129">
        <f>Database!Q11</f>
        <v>0.8</v>
      </c>
      <c r="M11" s="142">
        <f>Database!R11</f>
        <v>3.8</v>
      </c>
      <c r="N11" s="89">
        <f>Database!S11</f>
        <v>11</v>
      </c>
      <c r="O11" s="92">
        <f>Database!T11</f>
        <v>5.9999999999999995E-4</v>
      </c>
      <c r="P11" s="129">
        <f>Database!U11</f>
        <v>7.1999999999999998E-3</v>
      </c>
      <c r="Q11" s="93">
        <f>Database!V11</f>
        <v>0.255</v>
      </c>
      <c r="R11" s="130">
        <f>Database!W11</f>
        <v>117</v>
      </c>
    </row>
    <row r="12" spans="1:18">
      <c r="A12" s="128">
        <v>7</v>
      </c>
      <c r="B12" s="88" t="str">
        <f>Database!B12</f>
        <v>Natural Gas</v>
      </c>
      <c r="C12" s="138" t="str">
        <f>Database!C12</f>
        <v>CCCT Dry "G/H", 2x1, ISO</v>
      </c>
      <c r="D12" s="52">
        <f>Database!D12</f>
        <v>0</v>
      </c>
      <c r="E12" s="54">
        <f>Database!E12</f>
        <v>815.69218750000005</v>
      </c>
      <c r="F12" s="105">
        <f>Database!H12</f>
        <v>2022.5035064650449</v>
      </c>
      <c r="G12" s="130">
        <f>Database!I12</f>
        <v>40</v>
      </c>
      <c r="H12" s="52">
        <f>Database!J12</f>
        <v>1042.9757318781842</v>
      </c>
      <c r="I12" s="139">
        <f>Database!K12</f>
        <v>1.67</v>
      </c>
      <c r="J12" s="140">
        <f>Database!N12</f>
        <v>13.79</v>
      </c>
      <c r="K12" s="141">
        <f>Database!P12</f>
        <v>6352</v>
      </c>
      <c r="L12" s="129">
        <f>Database!Q12</f>
        <v>2.5</v>
      </c>
      <c r="M12" s="142">
        <f>Database!R12</f>
        <v>3.8</v>
      </c>
      <c r="N12" s="89">
        <f>Database!S12</f>
        <v>11</v>
      </c>
      <c r="O12" s="92">
        <f>Database!T12</f>
        <v>5.9999999999999995E-4</v>
      </c>
      <c r="P12" s="129">
        <f>Database!U12</f>
        <v>7.1999999999999998E-3</v>
      </c>
      <c r="Q12" s="93">
        <f>Database!V12</f>
        <v>0.255</v>
      </c>
      <c r="R12" s="130">
        <f>Database!W12</f>
        <v>117</v>
      </c>
    </row>
    <row r="13" spans="1:18">
      <c r="A13" s="128">
        <v>8</v>
      </c>
      <c r="B13" s="88" t="str">
        <f>Database!B13</f>
        <v>Natural Gas</v>
      </c>
      <c r="C13" s="138" t="str">
        <f>Database!C13</f>
        <v>CCCT Dry "G/H", DF, 2x1, ISO</v>
      </c>
      <c r="D13" s="52">
        <f>Database!D13</f>
        <v>0</v>
      </c>
      <c r="E13" s="54">
        <f>Database!E13</f>
        <v>101.9939375</v>
      </c>
      <c r="F13" s="105">
        <f>Database!H13</f>
        <v>2022.5035064650449</v>
      </c>
      <c r="G13" s="130">
        <f>Database!I13</f>
        <v>40</v>
      </c>
      <c r="H13" s="52">
        <f>Database!J13</f>
        <v>348.06463190082314</v>
      </c>
      <c r="I13" s="139">
        <f>Database!K13</f>
        <v>0.16</v>
      </c>
      <c r="J13" s="140">
        <f>Database!N13</f>
        <v>4.4400000000000004</v>
      </c>
      <c r="K13" s="141">
        <f>Database!P13</f>
        <v>8812</v>
      </c>
      <c r="L13" s="129">
        <f>Database!Q13</f>
        <v>0.8</v>
      </c>
      <c r="M13" s="142">
        <f>Database!R13</f>
        <v>3.8</v>
      </c>
      <c r="N13" s="89">
        <f>Database!S13</f>
        <v>11</v>
      </c>
      <c r="O13" s="92">
        <f>Database!T13</f>
        <v>5.9999999999999995E-4</v>
      </c>
      <c r="P13" s="129">
        <f>Database!U13</f>
        <v>7.1999999999999998E-3</v>
      </c>
      <c r="Q13" s="93">
        <f>Database!V13</f>
        <v>0.255</v>
      </c>
      <c r="R13" s="130">
        <f>Database!W13</f>
        <v>117</v>
      </c>
    </row>
    <row r="14" spans="1:18">
      <c r="A14" s="128">
        <v>9</v>
      </c>
      <c r="B14" s="88" t="str">
        <f>Database!B14</f>
        <v>Natural Gas</v>
      </c>
      <c r="C14" s="138" t="str">
        <f>Database!C14</f>
        <v>CCCT Dry "J/HA.02", 1x1, ISO</v>
      </c>
      <c r="D14" s="52">
        <f>Database!D14</f>
        <v>0</v>
      </c>
      <c r="E14" s="54">
        <f>Database!E14</f>
        <v>498.02996875000002</v>
      </c>
      <c r="F14" s="105">
        <f>Database!H14</f>
        <v>2021.5036160420775</v>
      </c>
      <c r="G14" s="130">
        <f>Database!I14</f>
        <v>40</v>
      </c>
      <c r="H14" s="52">
        <f>Database!J14</f>
        <v>1226.2066188960371</v>
      </c>
      <c r="I14" s="139">
        <f>Database!K14</f>
        <v>1.7</v>
      </c>
      <c r="J14" s="140">
        <f>Database!N14</f>
        <v>17.66</v>
      </c>
      <c r="K14" s="141">
        <f>Database!P14</f>
        <v>6317</v>
      </c>
      <c r="L14" s="129">
        <f>Database!Q14</f>
        <v>2.5</v>
      </c>
      <c r="M14" s="142">
        <f>Database!R14</f>
        <v>3.8</v>
      </c>
      <c r="N14" s="89">
        <f>Database!S14</f>
        <v>0</v>
      </c>
      <c r="O14" s="92">
        <f>Database!T14</f>
        <v>5.9999999999999995E-4</v>
      </c>
      <c r="P14" s="129">
        <f>Database!U14</f>
        <v>7.1999999999999998E-3</v>
      </c>
      <c r="Q14" s="93">
        <f>Database!V14</f>
        <v>0.255</v>
      </c>
      <c r="R14" s="130">
        <f>Database!W14</f>
        <v>117</v>
      </c>
    </row>
    <row r="15" spans="1:18">
      <c r="A15" s="128">
        <v>10</v>
      </c>
      <c r="B15" s="88" t="str">
        <f>Database!B15</f>
        <v>Natural Gas</v>
      </c>
      <c r="C15" s="138" t="str">
        <f>Database!C15</f>
        <v>CCCT Dry "J/HA.02", DF, 1x1, ISO</v>
      </c>
      <c r="D15" s="52">
        <f>Database!D15</f>
        <v>0</v>
      </c>
      <c r="E15" s="54">
        <f>Database!E15</f>
        <v>62.999906250000002</v>
      </c>
      <c r="F15" s="105">
        <f>Database!H15</f>
        <v>2021.5036160420775</v>
      </c>
      <c r="G15" s="130">
        <f>Database!I15</f>
        <v>40</v>
      </c>
      <c r="H15" s="52">
        <f>Database!J15</f>
        <v>378.12459594071305</v>
      </c>
      <c r="I15" s="139">
        <f>Database!K15</f>
        <v>0.16</v>
      </c>
      <c r="J15" s="140">
        <f>Database!N15</f>
        <v>4.8600000000000003</v>
      </c>
      <c r="K15" s="141">
        <f>Database!P15</f>
        <v>8878</v>
      </c>
      <c r="L15" s="129">
        <f>Database!Q15</f>
        <v>0.8</v>
      </c>
      <c r="M15" s="142">
        <f>Database!R15</f>
        <v>3.8</v>
      </c>
      <c r="N15" s="89">
        <f>Database!S15</f>
        <v>0</v>
      </c>
      <c r="O15" s="92">
        <f>Database!T15</f>
        <v>5.9999999999999995E-4</v>
      </c>
      <c r="P15" s="129">
        <f>Database!U15</f>
        <v>7.1999999999999998E-3</v>
      </c>
      <c r="Q15" s="93">
        <f>Database!V15</f>
        <v>0.255</v>
      </c>
      <c r="R15" s="130">
        <f>Database!W15</f>
        <v>117</v>
      </c>
    </row>
    <row r="16" spans="1:18">
      <c r="A16" s="128">
        <v>11</v>
      </c>
      <c r="B16" s="88" t="str">
        <f>Database!B16</f>
        <v>Natural Gas</v>
      </c>
      <c r="C16" s="138" t="str">
        <f>Database!C16</f>
        <v>CCCT Dry, "J/HA.02" 2X1, ISO</v>
      </c>
      <c r="D16" s="52">
        <f>Database!D16</f>
        <v>0</v>
      </c>
      <c r="E16" s="54">
        <f>Database!E16</f>
        <v>997.61918749999995</v>
      </c>
      <c r="F16" s="105">
        <f>Database!H16</f>
        <v>2022.5035064650449</v>
      </c>
      <c r="G16" s="130">
        <f>Database!I16</f>
        <v>40</v>
      </c>
      <c r="H16" s="52">
        <f>Database!J16</f>
        <v>913.06112373095459</v>
      </c>
      <c r="I16" s="139">
        <f>Database!K16</f>
        <v>1.62</v>
      </c>
      <c r="J16" s="140">
        <f>Database!N16</f>
        <v>12</v>
      </c>
      <c r="K16" s="141">
        <f>Database!P16</f>
        <v>6308</v>
      </c>
      <c r="L16" s="129">
        <f>Database!Q16</f>
        <v>2.5</v>
      </c>
      <c r="M16" s="142">
        <f>Database!R16</f>
        <v>3.8</v>
      </c>
      <c r="N16" s="89">
        <f>Database!S16</f>
        <v>0</v>
      </c>
      <c r="O16" s="92">
        <f>Database!T16</f>
        <v>5.9999999999999995E-4</v>
      </c>
      <c r="P16" s="129">
        <f>Database!U16</f>
        <v>7.1999999999999998E-3</v>
      </c>
      <c r="Q16" s="93">
        <f>Database!V16</f>
        <v>0.255</v>
      </c>
      <c r="R16" s="130">
        <f>Database!W16</f>
        <v>117</v>
      </c>
    </row>
    <row r="17" spans="1:18">
      <c r="A17" s="128">
        <v>12</v>
      </c>
      <c r="B17" s="94" t="str">
        <f>Database!B17</f>
        <v>Natural Gas</v>
      </c>
      <c r="C17" s="143" t="str">
        <f>Database!C17</f>
        <v>CCCT Dry "J/HA.02", DF, 2X1, ISO</v>
      </c>
      <c r="D17" s="95">
        <f>Database!D17</f>
        <v>0</v>
      </c>
      <c r="E17" s="96">
        <f>Database!E17</f>
        <v>125.9959375</v>
      </c>
      <c r="F17" s="109">
        <f>Database!H17</f>
        <v>2022.5035064650449</v>
      </c>
      <c r="G17" s="144">
        <f>Database!I17</f>
        <v>40</v>
      </c>
      <c r="H17" s="95">
        <f>Database!J17</f>
        <v>301.60211589100686</v>
      </c>
      <c r="I17" s="145">
        <f>Database!K17</f>
        <v>0.16</v>
      </c>
      <c r="J17" s="146">
        <f>Database!N17</f>
        <v>4.05</v>
      </c>
      <c r="K17" s="147">
        <f>Database!P17</f>
        <v>8830</v>
      </c>
      <c r="L17" s="148">
        <f>Database!Q17</f>
        <v>0.8</v>
      </c>
      <c r="M17" s="149">
        <f>Database!R17</f>
        <v>3.8</v>
      </c>
      <c r="N17" s="97">
        <f>Database!S17</f>
        <v>0</v>
      </c>
      <c r="O17" s="103">
        <f>Database!T17</f>
        <v>5.9999999999999995E-4</v>
      </c>
      <c r="P17" s="148">
        <f>Database!U17</f>
        <v>7.1999999999999998E-3</v>
      </c>
      <c r="Q17" s="104">
        <f>Database!V17</f>
        <v>0.255</v>
      </c>
      <c r="R17" s="144">
        <f>Database!W17</f>
        <v>117</v>
      </c>
    </row>
    <row r="18" spans="1:18">
      <c r="A18" s="128">
        <v>13</v>
      </c>
      <c r="B18" s="88" t="str">
        <f>Database!B18</f>
        <v>Natural Gas</v>
      </c>
      <c r="C18" s="138" t="str">
        <f>Database!C18</f>
        <v>SCCT Aero x3</v>
      </c>
      <c r="D18" s="52">
        <f>Database!D18</f>
        <v>1500</v>
      </c>
      <c r="E18" s="54">
        <f>Database!E18</f>
        <v>137.73936066995208</v>
      </c>
      <c r="F18" s="105">
        <f>Database!H18</f>
        <v>2021.0844838921762</v>
      </c>
      <c r="G18" s="130">
        <f>Database!I18</f>
        <v>30</v>
      </c>
      <c r="H18" s="52">
        <f>Database!J18</f>
        <v>1463.5664831194886</v>
      </c>
      <c r="I18" s="139">
        <f>Database!K18</f>
        <v>7.76</v>
      </c>
      <c r="J18" s="140">
        <f>Database!N18</f>
        <v>27.96</v>
      </c>
      <c r="K18" s="141">
        <f>Database!P18</f>
        <v>9169</v>
      </c>
      <c r="L18" s="129">
        <f>Database!Q18</f>
        <v>2.6</v>
      </c>
      <c r="M18" s="142">
        <f>Database!R18</f>
        <v>3.85</v>
      </c>
      <c r="N18" s="89">
        <f>Database!S18</f>
        <v>58</v>
      </c>
      <c r="O18" s="92">
        <f>Database!T18</f>
        <v>5.9999999999999995E-4</v>
      </c>
      <c r="P18" s="129">
        <f>Database!U18</f>
        <v>8.9999999999999993E-3</v>
      </c>
      <c r="Q18" s="93">
        <f>Database!V18</f>
        <v>0.255</v>
      </c>
      <c r="R18" s="130">
        <f>Database!W18</f>
        <v>117</v>
      </c>
    </row>
    <row r="19" spans="1:18">
      <c r="A19" s="128">
        <v>14</v>
      </c>
      <c r="B19" s="88" t="str">
        <f>Database!B19</f>
        <v>Natural Gas</v>
      </c>
      <c r="C19" s="138" t="str">
        <f>Database!C19</f>
        <v>Intercooled SCCT Aero x2</v>
      </c>
      <c r="D19" s="52">
        <f>Database!D19</f>
        <v>1500</v>
      </c>
      <c r="E19" s="54">
        <f>Database!E19</f>
        <v>208.44911332677577</v>
      </c>
      <c r="F19" s="105">
        <f>Database!H19</f>
        <v>2021.0844838921762</v>
      </c>
      <c r="G19" s="130">
        <f>Database!I19</f>
        <v>30</v>
      </c>
      <c r="H19" s="52">
        <f>Database!J19</f>
        <v>1097.0774255518813</v>
      </c>
      <c r="I19" s="139">
        <f>Database!K19</f>
        <v>5.35</v>
      </c>
      <c r="J19" s="140">
        <f>Database!N19</f>
        <v>19.88</v>
      </c>
      <c r="K19" s="141">
        <f>Database!P19</f>
        <v>9000</v>
      </c>
      <c r="L19" s="129">
        <f>Database!Q19</f>
        <v>2.9</v>
      </c>
      <c r="M19" s="142">
        <f>Database!R19</f>
        <v>3.85</v>
      </c>
      <c r="N19" s="89">
        <f>Database!S19</f>
        <v>80</v>
      </c>
      <c r="O19" s="92">
        <f>Database!T19</f>
        <v>5.9999999999999995E-4</v>
      </c>
      <c r="P19" s="129">
        <f>Database!U19</f>
        <v>8.9999999999999993E-3</v>
      </c>
      <c r="Q19" s="93">
        <f>Database!V19</f>
        <v>0.255</v>
      </c>
      <c r="R19" s="130">
        <f>Database!W19</f>
        <v>117</v>
      </c>
    </row>
    <row r="20" spans="1:18">
      <c r="A20" s="128">
        <v>15</v>
      </c>
      <c r="B20" s="88" t="str">
        <f>Database!B20</f>
        <v>Natural Gas</v>
      </c>
      <c r="C20" s="138" t="str">
        <f>Database!C20</f>
        <v>SCCT Frame "F" x1</v>
      </c>
      <c r="D20" s="52">
        <f>Database!D20</f>
        <v>1500</v>
      </c>
      <c r="E20" s="54">
        <f>Database!E20</f>
        <v>227.654578125</v>
      </c>
      <c r="F20" s="105">
        <f>Database!H20</f>
        <v>2021.0844838921762</v>
      </c>
      <c r="G20" s="130">
        <f>Database!I20</f>
        <v>35</v>
      </c>
      <c r="H20" s="52">
        <f>Database!J20</f>
        <v>616.13773555279954</v>
      </c>
      <c r="I20" s="139">
        <f>Database!K20</f>
        <v>5.81</v>
      </c>
      <c r="J20" s="140">
        <f>Database!N20</f>
        <v>14.02</v>
      </c>
      <c r="K20" s="141">
        <f>Database!P20</f>
        <v>9604</v>
      </c>
      <c r="L20" s="129">
        <f>Database!Q20</f>
        <v>2.7</v>
      </c>
      <c r="M20" s="142">
        <f>Database!R20</f>
        <v>3.85</v>
      </c>
      <c r="N20" s="89">
        <f>Database!S20</f>
        <v>20</v>
      </c>
      <c r="O20" s="92">
        <f>Database!T20</f>
        <v>5.9999999999999995E-4</v>
      </c>
      <c r="P20" s="129">
        <f>Database!U20</f>
        <v>8.9999999999999993E-3</v>
      </c>
      <c r="Q20" s="93">
        <f>Database!V20</f>
        <v>0.255</v>
      </c>
      <c r="R20" s="130">
        <f>Database!W20</f>
        <v>117</v>
      </c>
    </row>
    <row r="21" spans="1:18">
      <c r="A21" s="128">
        <v>16</v>
      </c>
      <c r="B21" s="88" t="str">
        <f>Database!B21</f>
        <v>Natural Gas</v>
      </c>
      <c r="C21" s="138" t="str">
        <f>Database!C21</f>
        <v>IC Recips x 6</v>
      </c>
      <c r="D21" s="52">
        <f>Database!D21</f>
        <v>1500</v>
      </c>
      <c r="E21" s="54">
        <f>Database!E21</f>
        <v>110.55349000000001</v>
      </c>
      <c r="F21" s="105">
        <f>Database!H21</f>
        <v>2021.0844838921762</v>
      </c>
      <c r="G21" s="130">
        <f>Database!I21</f>
        <v>35</v>
      </c>
      <c r="H21" s="52">
        <f>Database!J21</f>
        <v>1572.4256360581114</v>
      </c>
      <c r="I21" s="139">
        <f>Database!K21</f>
        <v>7.45</v>
      </c>
      <c r="J21" s="140">
        <f>Database!N21</f>
        <v>29.82</v>
      </c>
      <c r="K21" s="141">
        <f>Database!P21</f>
        <v>8279</v>
      </c>
      <c r="L21" s="129">
        <f>Database!Q21</f>
        <v>2.5</v>
      </c>
      <c r="M21" s="142">
        <f>Database!R21</f>
        <v>5</v>
      </c>
      <c r="N21" s="89">
        <f>Database!S21</f>
        <v>5</v>
      </c>
      <c r="O21" s="92">
        <f>Database!T21</f>
        <v>5.9999999999999995E-4</v>
      </c>
      <c r="P21" s="129">
        <f>Database!U21</f>
        <v>2.8799999999999996E-2</v>
      </c>
      <c r="Q21" s="93">
        <f>Database!V21</f>
        <v>0.255</v>
      </c>
      <c r="R21" s="130">
        <f>Database!W21</f>
        <v>117</v>
      </c>
    </row>
    <row r="22" spans="1:18">
      <c r="A22" s="128">
        <v>17</v>
      </c>
      <c r="B22" s="88" t="str">
        <f>Database!B22</f>
        <v>Natural Gas</v>
      </c>
      <c r="C22" s="138" t="str">
        <f>Database!C22</f>
        <v>CCCT Dry "G/H", 1x1</v>
      </c>
      <c r="D22" s="52">
        <f>Database!D22</f>
        <v>1500</v>
      </c>
      <c r="E22" s="54">
        <f>Database!E22</f>
        <v>385.35346874999999</v>
      </c>
      <c r="F22" s="105">
        <f>Database!H22</f>
        <v>2021.5036160420775</v>
      </c>
      <c r="G22" s="130">
        <f>Database!I22</f>
        <v>40</v>
      </c>
      <c r="H22" s="52">
        <f>Database!J22</f>
        <v>1484.338135058779</v>
      </c>
      <c r="I22" s="139">
        <f>Database!K22</f>
        <v>1.86</v>
      </c>
      <c r="J22" s="140">
        <f>Database!N22</f>
        <v>21.68</v>
      </c>
      <c r="K22" s="141">
        <f>Database!P22</f>
        <v>6362</v>
      </c>
      <c r="L22" s="129">
        <f>Database!Q22</f>
        <v>2.5</v>
      </c>
      <c r="M22" s="142">
        <f>Database!R22</f>
        <v>3.8</v>
      </c>
      <c r="N22" s="89">
        <f>Database!S22</f>
        <v>11</v>
      </c>
      <c r="O22" s="92">
        <f>Database!T22</f>
        <v>5.9999999999999995E-4</v>
      </c>
      <c r="P22" s="129">
        <f>Database!U22</f>
        <v>7.1999999999999998E-3</v>
      </c>
      <c r="Q22" s="93">
        <f>Database!V22</f>
        <v>0.255</v>
      </c>
      <c r="R22" s="130">
        <f>Database!W22</f>
        <v>117</v>
      </c>
    </row>
    <row r="23" spans="1:18">
      <c r="A23" s="128">
        <v>18</v>
      </c>
      <c r="B23" s="88" t="str">
        <f>Database!B23</f>
        <v>Natural Gas</v>
      </c>
      <c r="C23" s="138" t="str">
        <f>Database!C23</f>
        <v>CCCT Dry "G/H", DF, 1x1</v>
      </c>
      <c r="D23" s="52">
        <f>Database!D23</f>
        <v>1500</v>
      </c>
      <c r="E23" s="54">
        <f>Database!E23</f>
        <v>51.003718749999997</v>
      </c>
      <c r="F23" s="105">
        <f>Database!H23</f>
        <v>2021.5036160420775</v>
      </c>
      <c r="G23" s="130">
        <f>Database!I23</f>
        <v>40</v>
      </c>
      <c r="H23" s="52">
        <f>Database!J23</f>
        <v>443.00439708045104</v>
      </c>
      <c r="I23" s="139">
        <f>Database!K23</f>
        <v>0.15</v>
      </c>
      <c r="J23" s="140">
        <f>Database!N23</f>
        <v>5.39</v>
      </c>
      <c r="K23" s="141">
        <f>Database!P23</f>
        <v>9012</v>
      </c>
      <c r="L23" s="129">
        <f>Database!Q23</f>
        <v>0.8</v>
      </c>
      <c r="M23" s="142">
        <f>Database!R23</f>
        <v>3.8</v>
      </c>
      <c r="N23" s="89">
        <f>Database!S23</f>
        <v>11</v>
      </c>
      <c r="O23" s="92">
        <f>Database!T23</f>
        <v>5.9999999999999995E-4</v>
      </c>
      <c r="P23" s="129">
        <f>Database!U23</f>
        <v>7.1999999999999998E-3</v>
      </c>
      <c r="Q23" s="93">
        <f>Database!V23</f>
        <v>0.255</v>
      </c>
      <c r="R23" s="130">
        <f>Database!W23</f>
        <v>117</v>
      </c>
    </row>
    <row r="24" spans="1:18">
      <c r="A24" s="128">
        <v>19</v>
      </c>
      <c r="B24" s="88" t="str">
        <f>Database!B24</f>
        <v>Natural Gas</v>
      </c>
      <c r="C24" s="138" t="str">
        <f>Database!C24</f>
        <v>CCCT Dry "G/H", 2x1</v>
      </c>
      <c r="D24" s="52">
        <f>Database!D24</f>
        <v>1500</v>
      </c>
      <c r="E24" s="54">
        <f>Database!E24</f>
        <v>771.82731249999995</v>
      </c>
      <c r="F24" s="105">
        <f>Database!H24</f>
        <v>2022.5035064650449</v>
      </c>
      <c r="G24" s="130">
        <f>Database!I24</f>
        <v>40</v>
      </c>
      <c r="H24" s="52">
        <f>Database!J24</f>
        <v>1102.2506491633512</v>
      </c>
      <c r="I24" s="139">
        <f>Database!K24</f>
        <v>1.77</v>
      </c>
      <c r="J24" s="140">
        <f>Database!N24</f>
        <v>14.57</v>
      </c>
      <c r="K24" s="141">
        <f>Database!P24</f>
        <v>6353</v>
      </c>
      <c r="L24" s="129">
        <f>Database!Q24</f>
        <v>2.5</v>
      </c>
      <c r="M24" s="142">
        <f>Database!R24</f>
        <v>3.8</v>
      </c>
      <c r="N24" s="89">
        <f>Database!S24</f>
        <v>11</v>
      </c>
      <c r="O24" s="92">
        <f>Database!T24</f>
        <v>5.9999999999999995E-4</v>
      </c>
      <c r="P24" s="129">
        <f>Database!U24</f>
        <v>7.1999999999999998E-3</v>
      </c>
      <c r="Q24" s="93">
        <f>Database!V24</f>
        <v>0.255</v>
      </c>
      <c r="R24" s="130">
        <f>Database!W24</f>
        <v>117</v>
      </c>
    </row>
    <row r="25" spans="1:18">
      <c r="A25" s="128">
        <v>20</v>
      </c>
      <c r="B25" s="88" t="str">
        <f>Database!B25</f>
        <v>Natural Gas</v>
      </c>
      <c r="C25" s="138" t="str">
        <f>Database!C25</f>
        <v>CCCT Dry "G/H", DF, 2x1</v>
      </c>
      <c r="D25" s="52">
        <f>Database!D25</f>
        <v>1500</v>
      </c>
      <c r="E25" s="54">
        <f>Database!E25</f>
        <v>101.99368749999999</v>
      </c>
      <c r="F25" s="105">
        <f>Database!H25</f>
        <v>2022.5035064650449</v>
      </c>
      <c r="G25" s="130">
        <f>Database!I25</f>
        <v>40</v>
      </c>
      <c r="H25" s="52">
        <f>Database!J25</f>
        <v>348.06548505321041</v>
      </c>
      <c r="I25" s="139">
        <f>Database!K25</f>
        <v>0.16</v>
      </c>
      <c r="J25" s="140">
        <f>Database!N25</f>
        <v>4.4400000000000004</v>
      </c>
      <c r="K25" s="141">
        <f>Database!P25</f>
        <v>8969</v>
      </c>
      <c r="L25" s="129">
        <f>Database!Q25</f>
        <v>0.8</v>
      </c>
      <c r="M25" s="142">
        <f>Database!R25</f>
        <v>3.8</v>
      </c>
      <c r="N25" s="89">
        <f>Database!S25</f>
        <v>11</v>
      </c>
      <c r="O25" s="92">
        <f>Database!T25</f>
        <v>5.9999999999999995E-4</v>
      </c>
      <c r="P25" s="129">
        <f>Database!U25</f>
        <v>7.1999999999999998E-3</v>
      </c>
      <c r="Q25" s="93">
        <f>Database!V25</f>
        <v>0.255</v>
      </c>
      <c r="R25" s="130">
        <f>Database!W25</f>
        <v>117</v>
      </c>
    </row>
    <row r="26" spans="1:18">
      <c r="A26" s="128">
        <v>21</v>
      </c>
      <c r="B26" s="88" t="str">
        <f>Database!B26</f>
        <v>Natural Gas</v>
      </c>
      <c r="C26" s="138" t="str">
        <f>Database!C26</f>
        <v>CCCT Dry "J/HA.02", 1x1</v>
      </c>
      <c r="D26" s="52">
        <f>Database!D26</f>
        <v>1500</v>
      </c>
      <c r="E26" s="54">
        <f>Database!E26</f>
        <v>470.94381249999998</v>
      </c>
      <c r="F26" s="105">
        <f>Database!H26</f>
        <v>2021.5036160420775</v>
      </c>
      <c r="G26" s="130">
        <f>Database!I26</f>
        <v>40</v>
      </c>
      <c r="H26" s="52">
        <f>Database!J26</f>
        <v>1296.7314313951977</v>
      </c>
      <c r="I26" s="139">
        <f>Database!K26</f>
        <v>1.8</v>
      </c>
      <c r="J26" s="140">
        <f>Database!N26</f>
        <v>18.670000000000002</v>
      </c>
      <c r="K26" s="141">
        <f>Database!P26</f>
        <v>6317</v>
      </c>
      <c r="L26" s="129">
        <f>Database!Q26</f>
        <v>2.5</v>
      </c>
      <c r="M26" s="142">
        <f>Database!R26</f>
        <v>3.8</v>
      </c>
      <c r="N26" s="89">
        <f>Database!S26</f>
        <v>11</v>
      </c>
      <c r="O26" s="92">
        <f>Database!T26</f>
        <v>5.9999999999999995E-4</v>
      </c>
      <c r="P26" s="129">
        <f>Database!U26</f>
        <v>7.1999999999999998E-3</v>
      </c>
      <c r="Q26" s="93">
        <f>Database!V26</f>
        <v>0.255</v>
      </c>
      <c r="R26" s="130">
        <f>Database!W26</f>
        <v>117</v>
      </c>
    </row>
    <row r="27" spans="1:18">
      <c r="A27" s="128">
        <v>22</v>
      </c>
      <c r="B27" s="88" t="str">
        <f>Database!B27</f>
        <v>Natural Gas</v>
      </c>
      <c r="C27" s="138" t="str">
        <f>Database!C27</f>
        <v>CCCT Dry "J/HA.02", DF, 1x1</v>
      </c>
      <c r="D27" s="52">
        <f>Database!D27</f>
        <v>1500</v>
      </c>
      <c r="E27" s="54">
        <f>Database!E27</f>
        <v>63.003999999999998</v>
      </c>
      <c r="F27" s="105">
        <f>Database!H27</f>
        <v>2021.5036160420775</v>
      </c>
      <c r="G27" s="130">
        <f>Database!I27</f>
        <v>40</v>
      </c>
      <c r="H27" s="52">
        <f>Database!J27</f>
        <v>378.1000269043879</v>
      </c>
      <c r="I27" s="139">
        <f>Database!K27</f>
        <v>0.16</v>
      </c>
      <c r="J27" s="140">
        <f>Database!N27</f>
        <v>4.8600000000000003</v>
      </c>
      <c r="K27" s="141">
        <f>Database!P27</f>
        <v>9035</v>
      </c>
      <c r="L27" s="129">
        <f>Database!Q27</f>
        <v>0.8</v>
      </c>
      <c r="M27" s="142">
        <f>Database!R27</f>
        <v>3.8</v>
      </c>
      <c r="N27" s="89">
        <f>Database!S27</f>
        <v>11</v>
      </c>
      <c r="O27" s="92">
        <f>Database!T27</f>
        <v>5.9999999999999995E-4</v>
      </c>
      <c r="P27" s="129">
        <f>Database!U27</f>
        <v>7.1999999999999998E-3</v>
      </c>
      <c r="Q27" s="93">
        <f>Database!V27</f>
        <v>0.255</v>
      </c>
      <c r="R27" s="130">
        <f>Database!W27</f>
        <v>117</v>
      </c>
    </row>
    <row r="28" spans="1:18">
      <c r="A28" s="128">
        <v>23</v>
      </c>
      <c r="B28" s="88" t="str">
        <f>Database!B28</f>
        <v>Natural Gas</v>
      </c>
      <c r="C28" s="138" t="str">
        <f>Database!C28</f>
        <v>CCCT Dry, "J/HA.02" 2X1</v>
      </c>
      <c r="D28" s="52">
        <f>Database!D28</f>
        <v>1500</v>
      </c>
      <c r="E28" s="54">
        <f>Database!E28</f>
        <v>943.72443750000002</v>
      </c>
      <c r="F28" s="105">
        <f>Database!H28</f>
        <v>2022.5035064650449</v>
      </c>
      <c r="G28" s="130">
        <f>Database!I28</f>
        <v>40</v>
      </c>
      <c r="H28" s="52">
        <f>Database!J28</f>
        <v>965.2047358308572</v>
      </c>
      <c r="I28" s="139">
        <f>Database!K28</f>
        <v>1.71</v>
      </c>
      <c r="J28" s="140">
        <f>Database!N28</f>
        <v>12.69</v>
      </c>
      <c r="K28" s="141">
        <f>Database!P28</f>
        <v>6304</v>
      </c>
      <c r="L28" s="129">
        <f>Database!Q28</f>
        <v>2.5</v>
      </c>
      <c r="M28" s="142">
        <f>Database!R28</f>
        <v>3.8</v>
      </c>
      <c r="N28" s="89">
        <f>Database!S28</f>
        <v>11</v>
      </c>
      <c r="O28" s="92">
        <f>Database!T28</f>
        <v>5.9999999999999995E-4</v>
      </c>
      <c r="P28" s="129">
        <f>Database!U28</f>
        <v>7.1999999999999998E-3</v>
      </c>
      <c r="Q28" s="93">
        <f>Database!V28</f>
        <v>0.255</v>
      </c>
      <c r="R28" s="130">
        <f>Database!W28</f>
        <v>117</v>
      </c>
    </row>
    <row r="29" spans="1:18">
      <c r="A29" s="128">
        <v>24</v>
      </c>
      <c r="B29" s="88" t="str">
        <f>Database!B29</f>
        <v>Natural Gas</v>
      </c>
      <c r="C29" s="138" t="str">
        <f>Database!C29</f>
        <v>CCCT Dry "J/HA.02", DF, 2X1</v>
      </c>
      <c r="D29" s="52">
        <f>Database!D29</f>
        <v>1500</v>
      </c>
      <c r="E29" s="54">
        <f>Database!E29</f>
        <v>126.0048125</v>
      </c>
      <c r="F29" s="105">
        <f>Database!H29</f>
        <v>2022.5035064650449</v>
      </c>
      <c r="G29" s="130">
        <f>Database!I29</f>
        <v>40</v>
      </c>
      <c r="H29" s="52">
        <f>Database!J29</f>
        <v>301.58087290254139</v>
      </c>
      <c r="I29" s="139">
        <f>Database!K29</f>
        <v>0.16</v>
      </c>
      <c r="J29" s="140">
        <f>Database!N29</f>
        <v>4.05</v>
      </c>
      <c r="K29" s="141">
        <f>Database!P29</f>
        <v>8906</v>
      </c>
      <c r="L29" s="129">
        <f>Database!Q29</f>
        <v>0.8</v>
      </c>
      <c r="M29" s="142">
        <f>Database!R29</f>
        <v>3.8</v>
      </c>
      <c r="N29" s="89">
        <f>Database!S29</f>
        <v>11</v>
      </c>
      <c r="O29" s="92">
        <f>Database!T29</f>
        <v>5.9999999999999995E-4</v>
      </c>
      <c r="P29" s="129">
        <f>Database!U29</f>
        <v>7.1999999999999998E-3</v>
      </c>
      <c r="Q29" s="93">
        <f>Database!V29</f>
        <v>0.255</v>
      </c>
      <c r="R29" s="130">
        <f>Database!W29</f>
        <v>117</v>
      </c>
    </row>
    <row r="30" spans="1:18">
      <c r="A30" s="128">
        <v>25</v>
      </c>
      <c r="B30" s="77" t="str">
        <f>Database!B30</f>
        <v>Natural Gas</v>
      </c>
      <c r="C30" s="131" t="str">
        <f>Database!C30</f>
        <v>SCCT Aero x3</v>
      </c>
      <c r="D30" s="78">
        <f>Database!D30</f>
        <v>3000</v>
      </c>
      <c r="E30" s="79">
        <f>Database!E30</f>
        <v>130.20741295943458</v>
      </c>
      <c r="F30" s="107">
        <f>Database!H30</f>
        <v>2021.0844838921762</v>
      </c>
      <c r="G30" s="80">
        <f>Database!I30</f>
        <v>30</v>
      </c>
      <c r="H30" s="78">
        <f>Database!J30</f>
        <v>1548.2276093270748</v>
      </c>
      <c r="I30" s="81">
        <f>Database!K30</f>
        <v>8.2100000000000009</v>
      </c>
      <c r="J30" s="82">
        <f>Database!N30</f>
        <v>29.58</v>
      </c>
      <c r="K30" s="83">
        <f>Database!P30</f>
        <v>9183</v>
      </c>
      <c r="L30" s="87">
        <f>Database!Q30</f>
        <v>2.6</v>
      </c>
      <c r="M30" s="136">
        <f>Database!R30</f>
        <v>3.85</v>
      </c>
      <c r="N30" s="80">
        <f>Database!S30</f>
        <v>58</v>
      </c>
      <c r="O30" s="86">
        <f>Database!T30</f>
        <v>5.9999999999999995E-4</v>
      </c>
      <c r="P30" s="87">
        <f>Database!U30</f>
        <v>8.9999999999999993E-3</v>
      </c>
      <c r="Q30" s="87">
        <f>Database!V30</f>
        <v>0.255</v>
      </c>
      <c r="R30" s="80">
        <f>Database!W30</f>
        <v>117</v>
      </c>
    </row>
    <row r="31" spans="1:18">
      <c r="A31" s="128">
        <v>26</v>
      </c>
      <c r="B31" s="88" t="str">
        <f>Database!B31</f>
        <v>Natural Gas</v>
      </c>
      <c r="C31" s="138" t="str">
        <f>Database!C31</f>
        <v>Intercooled SCCT Aero x2</v>
      </c>
      <c r="D31" s="52">
        <f>Database!D31</f>
        <v>3000</v>
      </c>
      <c r="E31" s="54">
        <f>Database!E31</f>
        <v>196.43881652557351</v>
      </c>
      <c r="F31" s="105">
        <f>Database!H31</f>
        <v>2021.0844838921762</v>
      </c>
      <c r="G31" s="89">
        <f>Database!I31</f>
        <v>30</v>
      </c>
      <c r="H31" s="52">
        <f>Database!J31</f>
        <v>1164.1528932615008</v>
      </c>
      <c r="I31" s="74">
        <f>Database!K31</f>
        <v>5.67</v>
      </c>
      <c r="J31" s="75">
        <f>Database!N31</f>
        <v>21.1</v>
      </c>
      <c r="K31" s="76">
        <f>Database!P31</f>
        <v>9016</v>
      </c>
      <c r="L31" s="93">
        <f>Database!Q31</f>
        <v>2.9</v>
      </c>
      <c r="M31" s="142">
        <f>Database!R31</f>
        <v>3.85</v>
      </c>
      <c r="N31" s="89">
        <f>Database!S31</f>
        <v>80</v>
      </c>
      <c r="O31" s="92">
        <f>Database!T31</f>
        <v>5.9999999999999995E-4</v>
      </c>
      <c r="P31" s="93">
        <f>Database!U31</f>
        <v>8.9999999999999993E-3</v>
      </c>
      <c r="Q31" s="93">
        <f>Database!V31</f>
        <v>0.255</v>
      </c>
      <c r="R31" s="89">
        <f>Database!W31</f>
        <v>117</v>
      </c>
    </row>
    <row r="32" spans="1:18">
      <c r="A32" s="128">
        <v>27</v>
      </c>
      <c r="B32" s="88" t="str">
        <f>Database!B32</f>
        <v>Natural Gas</v>
      </c>
      <c r="C32" s="138" t="str">
        <f>Database!C32</f>
        <v>SCCT Frame "F" x1</v>
      </c>
      <c r="D32" s="52">
        <f>Database!D32</f>
        <v>3000</v>
      </c>
      <c r="E32" s="54">
        <f>Database!E32</f>
        <v>215.60165624999999</v>
      </c>
      <c r="F32" s="105">
        <f>Database!H32</f>
        <v>2021.0844838921762</v>
      </c>
      <c r="G32" s="89">
        <f>Database!I32</f>
        <v>35</v>
      </c>
      <c r="H32" s="52">
        <f>Database!J32</f>
        <v>650.58209057318129</v>
      </c>
      <c r="I32" s="74">
        <f>Database!K32</f>
        <v>6.13</v>
      </c>
      <c r="J32" s="75">
        <f>Database!N32</f>
        <v>14.81</v>
      </c>
      <c r="K32" s="76">
        <f>Database!P32</f>
        <v>9611</v>
      </c>
      <c r="L32" s="93">
        <f>Database!Q32</f>
        <v>2.7</v>
      </c>
      <c r="M32" s="142">
        <f>Database!R32</f>
        <v>3.85</v>
      </c>
      <c r="N32" s="89">
        <f>Database!S32</f>
        <v>20</v>
      </c>
      <c r="O32" s="92">
        <f>Database!T32</f>
        <v>5.9999999999999995E-4</v>
      </c>
      <c r="P32" s="93">
        <f>Database!U32</f>
        <v>8.9999999999999993E-3</v>
      </c>
      <c r="Q32" s="93">
        <f>Database!V32</f>
        <v>0.255</v>
      </c>
      <c r="R32" s="89">
        <f>Database!W32</f>
        <v>117</v>
      </c>
    </row>
    <row r="33" spans="1:18">
      <c r="A33" s="128">
        <v>28</v>
      </c>
      <c r="B33" s="88" t="str">
        <f>Database!B33</f>
        <v>Natural Gas</v>
      </c>
      <c r="C33" s="138" t="str">
        <f>Database!C33</f>
        <v>IC Recips x 6</v>
      </c>
      <c r="D33" s="52">
        <f>Database!D33</f>
        <v>3000</v>
      </c>
      <c r="E33" s="54">
        <f>Database!E33</f>
        <v>110.55349000000001</v>
      </c>
      <c r="F33" s="105">
        <f>Database!H33</f>
        <v>2021.0844838921762</v>
      </c>
      <c r="G33" s="89">
        <f>Database!I33</f>
        <v>35</v>
      </c>
      <c r="H33" s="52">
        <f>Database!J33</f>
        <v>1572.4256360581114</v>
      </c>
      <c r="I33" s="74">
        <f>Database!K33</f>
        <v>7.45</v>
      </c>
      <c r="J33" s="75">
        <f>Database!N33</f>
        <v>29.82</v>
      </c>
      <c r="K33" s="76">
        <f>Database!P33</f>
        <v>8279</v>
      </c>
      <c r="L33" s="93">
        <f>Database!Q33</f>
        <v>2.5</v>
      </c>
      <c r="M33" s="142">
        <f>Database!R33</f>
        <v>5</v>
      </c>
      <c r="N33" s="89">
        <f>Database!S33</f>
        <v>5</v>
      </c>
      <c r="O33" s="92">
        <f>Database!T33</f>
        <v>5.9999999999999995E-4</v>
      </c>
      <c r="P33" s="93">
        <f>Database!U33</f>
        <v>2.8799999999999996E-2</v>
      </c>
      <c r="Q33" s="93">
        <f>Database!V33</f>
        <v>0.255</v>
      </c>
      <c r="R33" s="89">
        <f>Database!W33</f>
        <v>117</v>
      </c>
    </row>
    <row r="34" spans="1:18">
      <c r="A34" s="128">
        <v>29</v>
      </c>
      <c r="B34" s="88" t="str">
        <f>Database!B34</f>
        <v>Natural Gas</v>
      </c>
      <c r="C34" s="138" t="str">
        <f>Database!C34</f>
        <v>CCCT Dry "G/H", 1x1</v>
      </c>
      <c r="D34" s="52">
        <f>Database!D34</f>
        <v>3000</v>
      </c>
      <c r="E34" s="54">
        <f>Database!E34</f>
        <v>364.53193750000003</v>
      </c>
      <c r="F34" s="105">
        <f>Database!H34</f>
        <v>2021.5036160420775</v>
      </c>
      <c r="G34" s="89">
        <f>Database!I34</f>
        <v>40</v>
      </c>
      <c r="H34" s="52">
        <f>Database!J34</f>
        <v>1569.1213589284107</v>
      </c>
      <c r="I34" s="74">
        <f>Database!K34</f>
        <v>1.97</v>
      </c>
      <c r="J34" s="75">
        <f>Database!N34</f>
        <v>22.92</v>
      </c>
      <c r="K34" s="76">
        <f>Database!P34</f>
        <v>6366</v>
      </c>
      <c r="L34" s="93">
        <f>Database!Q34</f>
        <v>2.5</v>
      </c>
      <c r="M34" s="142">
        <f>Database!R34</f>
        <v>3.8</v>
      </c>
      <c r="N34" s="89">
        <f>Database!S34</f>
        <v>11</v>
      </c>
      <c r="O34" s="92">
        <f>Database!T34</f>
        <v>5.9999999999999995E-4</v>
      </c>
      <c r="P34" s="93">
        <f>Database!U34</f>
        <v>7.1999999999999998E-3</v>
      </c>
      <c r="Q34" s="93">
        <f>Database!V34</f>
        <v>0.255</v>
      </c>
      <c r="R34" s="89">
        <f>Database!W34</f>
        <v>117</v>
      </c>
    </row>
    <row r="35" spans="1:18">
      <c r="A35" s="128">
        <v>30</v>
      </c>
      <c r="B35" s="88" t="str">
        <f>Database!B35</f>
        <v>Natural Gas</v>
      </c>
      <c r="C35" s="138" t="str">
        <f>Database!C35</f>
        <v>CCCT Dry "G/H", DF, 1x1</v>
      </c>
      <c r="D35" s="52">
        <f>Database!D35</f>
        <v>3000</v>
      </c>
      <c r="E35" s="54">
        <f>Database!E35</f>
        <v>51.001312499999997</v>
      </c>
      <c r="F35" s="105">
        <f>Database!H35</f>
        <v>2021.5036160420775</v>
      </c>
      <c r="G35" s="89">
        <f>Database!I35</f>
        <v>40</v>
      </c>
      <c r="H35" s="52">
        <f>Database!J35</f>
        <v>443.02529809805674</v>
      </c>
      <c r="I35" s="74">
        <f>Database!K35</f>
        <v>0.15</v>
      </c>
      <c r="J35" s="75">
        <f>Database!N35</f>
        <v>5.39</v>
      </c>
      <c r="K35" s="76">
        <f>Database!P35</f>
        <v>9055</v>
      </c>
      <c r="L35" s="93">
        <f>Database!Q35</f>
        <v>0.8</v>
      </c>
      <c r="M35" s="142">
        <f>Database!R35</f>
        <v>3.8</v>
      </c>
      <c r="N35" s="89">
        <f>Database!S35</f>
        <v>11</v>
      </c>
      <c r="O35" s="92">
        <f>Database!T35</f>
        <v>5.9999999999999995E-4</v>
      </c>
      <c r="P35" s="93">
        <f>Database!U35</f>
        <v>7.1999999999999998E-3</v>
      </c>
      <c r="Q35" s="93">
        <f>Database!V35</f>
        <v>0.255</v>
      </c>
      <c r="R35" s="89">
        <f>Database!W35</f>
        <v>117</v>
      </c>
    </row>
    <row r="36" spans="1:18">
      <c r="A36" s="128">
        <v>31</v>
      </c>
      <c r="B36" s="88" t="str">
        <f>Database!B36</f>
        <v>Natural Gas</v>
      </c>
      <c r="C36" s="138" t="str">
        <f>Database!C36</f>
        <v>CCCT Dry "G/H", 2x1</v>
      </c>
      <c r="D36" s="52">
        <f>Database!D36</f>
        <v>3000</v>
      </c>
      <c r="E36" s="54">
        <f>Database!E36</f>
        <v>730.70825000000002</v>
      </c>
      <c r="F36" s="105">
        <f>Database!H36</f>
        <v>2022.5035064650449</v>
      </c>
      <c r="G36" s="89">
        <f>Database!I36</f>
        <v>40</v>
      </c>
      <c r="H36" s="52">
        <f>Database!J36</f>
        <v>1164.2774749636803</v>
      </c>
      <c r="I36" s="74">
        <f>Database!K36</f>
        <v>1.86</v>
      </c>
      <c r="J36" s="75">
        <f>Database!N36</f>
        <v>15.39</v>
      </c>
      <c r="K36" s="76">
        <f>Database!P36</f>
        <v>6352</v>
      </c>
      <c r="L36" s="93">
        <f>Database!Q36</f>
        <v>2.5</v>
      </c>
      <c r="M36" s="142">
        <f>Database!R36</f>
        <v>3.8</v>
      </c>
      <c r="N36" s="89">
        <f>Database!S36</f>
        <v>11</v>
      </c>
      <c r="O36" s="92">
        <f>Database!T36</f>
        <v>5.9999999999999995E-4</v>
      </c>
      <c r="P36" s="93">
        <f>Database!U36</f>
        <v>7.1999999999999998E-3</v>
      </c>
      <c r="Q36" s="93">
        <f>Database!V36</f>
        <v>0.255</v>
      </c>
      <c r="R36" s="89">
        <f>Database!W36</f>
        <v>117</v>
      </c>
    </row>
    <row r="37" spans="1:18">
      <c r="A37" s="128">
        <v>32</v>
      </c>
      <c r="B37" s="88" t="str">
        <f>Database!B37</f>
        <v>Natural Gas</v>
      </c>
      <c r="C37" s="138" t="str">
        <f>Database!C37</f>
        <v>CCCT Dry "G/H", DF, 2x1</v>
      </c>
      <c r="D37" s="52">
        <f>Database!D37</f>
        <v>3000</v>
      </c>
      <c r="E37" s="54">
        <f>Database!E37</f>
        <v>101.9465625</v>
      </c>
      <c r="F37" s="105">
        <f>Database!H37</f>
        <v>2022.5035064650449</v>
      </c>
      <c r="G37" s="89">
        <f>Database!I37</f>
        <v>40</v>
      </c>
      <c r="H37" s="52">
        <f>Database!J37</f>
        <v>348.22637901158328</v>
      </c>
      <c r="I37" s="74">
        <f>Database!K37</f>
        <v>0.16</v>
      </c>
      <c r="J37" s="75">
        <f>Database!N37</f>
        <v>4.4400000000000004</v>
      </c>
      <c r="K37" s="76">
        <f>Database!P37</f>
        <v>9012</v>
      </c>
      <c r="L37" s="93">
        <f>Database!Q37</f>
        <v>0.8</v>
      </c>
      <c r="M37" s="142">
        <f>Database!R37</f>
        <v>3.8</v>
      </c>
      <c r="N37" s="89">
        <f>Database!S37</f>
        <v>11</v>
      </c>
      <c r="O37" s="92">
        <f>Database!T37</f>
        <v>5.9999999999999995E-4</v>
      </c>
      <c r="P37" s="93">
        <f>Database!U37</f>
        <v>7.1999999999999998E-3</v>
      </c>
      <c r="Q37" s="93">
        <f>Database!V37</f>
        <v>0.255</v>
      </c>
      <c r="R37" s="89">
        <f>Database!W37</f>
        <v>117</v>
      </c>
    </row>
    <row r="38" spans="1:18">
      <c r="A38" s="128">
        <v>33</v>
      </c>
      <c r="B38" s="88" t="str">
        <f>Database!B38</f>
        <v>Natural Gas</v>
      </c>
      <c r="C38" s="138" t="str">
        <f>Database!C38</f>
        <v>CCCT Dry "J/HA.02", 1x1</v>
      </c>
      <c r="D38" s="52">
        <f>Database!D38</f>
        <v>3000</v>
      </c>
      <c r="E38" s="54">
        <f>Database!E38</f>
        <v>445.59878125</v>
      </c>
      <c r="F38" s="105">
        <f>Database!H38</f>
        <v>2021.5036160420775</v>
      </c>
      <c r="G38" s="89">
        <f>Database!I38</f>
        <v>40</v>
      </c>
      <c r="H38" s="52">
        <f>Database!J38</f>
        <v>1370.4876893440482</v>
      </c>
      <c r="I38" s="74">
        <f>Database!K38</f>
        <v>1.9</v>
      </c>
      <c r="J38" s="75">
        <f>Database!N38</f>
        <v>19.73</v>
      </c>
      <c r="K38" s="76">
        <f>Database!P38</f>
        <v>6321</v>
      </c>
      <c r="L38" s="93">
        <f>Database!Q38</f>
        <v>2.5</v>
      </c>
      <c r="M38" s="142">
        <f>Database!R38</f>
        <v>3.8</v>
      </c>
      <c r="N38" s="89">
        <f>Database!S38</f>
        <v>11</v>
      </c>
      <c r="O38" s="92">
        <f>Database!T38</f>
        <v>5.9999999999999995E-4</v>
      </c>
      <c r="P38" s="93">
        <f>Database!U38</f>
        <v>7.1999999999999998E-3</v>
      </c>
      <c r="Q38" s="93">
        <f>Database!V38</f>
        <v>0.255</v>
      </c>
      <c r="R38" s="89">
        <f>Database!W38</f>
        <v>117</v>
      </c>
    </row>
    <row r="39" spans="1:18">
      <c r="A39" s="128">
        <v>34</v>
      </c>
      <c r="B39" s="88" t="str">
        <f>Database!B39</f>
        <v>Natural Gas</v>
      </c>
      <c r="C39" s="138" t="str">
        <f>Database!C39</f>
        <v>CCCT Dry "J/HA.02", DF, 1x1</v>
      </c>
      <c r="D39" s="52">
        <f>Database!D39</f>
        <v>3000</v>
      </c>
      <c r="E39" s="54">
        <f>Database!E39</f>
        <v>62.997781250000003</v>
      </c>
      <c r="F39" s="105">
        <f>Database!H39</f>
        <v>2021.5036160420775</v>
      </c>
      <c r="G39" s="89">
        <f>Database!I39</f>
        <v>40</v>
      </c>
      <c r="H39" s="52">
        <f>Database!J39</f>
        <v>378.13735059255049</v>
      </c>
      <c r="I39" s="74">
        <f>Database!K39</f>
        <v>0.16</v>
      </c>
      <c r="J39" s="75">
        <f>Database!N39</f>
        <v>4.8600000000000003</v>
      </c>
      <c r="K39" s="76">
        <f>Database!P39</f>
        <v>9087</v>
      </c>
      <c r="L39" s="93">
        <f>Database!Q39</f>
        <v>0.8</v>
      </c>
      <c r="M39" s="142">
        <f>Database!R39</f>
        <v>3.8</v>
      </c>
      <c r="N39" s="89">
        <f>Database!S39</f>
        <v>11</v>
      </c>
      <c r="O39" s="92">
        <f>Database!T39</f>
        <v>5.9999999999999995E-4</v>
      </c>
      <c r="P39" s="93">
        <f>Database!U39</f>
        <v>7.1999999999999998E-3</v>
      </c>
      <c r="Q39" s="93">
        <f>Database!V39</f>
        <v>0.255</v>
      </c>
      <c r="R39" s="89">
        <f>Database!W39</f>
        <v>117</v>
      </c>
    </row>
    <row r="40" spans="1:18">
      <c r="A40" s="128">
        <v>35</v>
      </c>
      <c r="B40" s="88" t="str">
        <f>Database!B40</f>
        <v>Natural Gas</v>
      </c>
      <c r="C40" s="138" t="str">
        <f>Database!C40</f>
        <v>CCCT Dry, "J/HA.02" 2X1</v>
      </c>
      <c r="D40" s="52">
        <f>Database!D40</f>
        <v>3000</v>
      </c>
      <c r="E40" s="54">
        <f>Database!E40</f>
        <v>892.92274999999995</v>
      </c>
      <c r="F40" s="105">
        <f>Database!H40</f>
        <v>2022.5035064650449</v>
      </c>
      <c r="G40" s="89">
        <f>Database!I40</f>
        <v>40</v>
      </c>
      <c r="H40" s="52">
        <f>Database!J40</f>
        <v>1020.1188136312037</v>
      </c>
      <c r="I40" s="74">
        <f>Database!K40</f>
        <v>1.81</v>
      </c>
      <c r="J40" s="75">
        <f>Database!N40</f>
        <v>13.41</v>
      </c>
      <c r="K40" s="76">
        <f>Database!P40</f>
        <v>6308</v>
      </c>
      <c r="L40" s="93">
        <f>Database!Q40</f>
        <v>2.5</v>
      </c>
      <c r="M40" s="142">
        <f>Database!R40</f>
        <v>3.8</v>
      </c>
      <c r="N40" s="89">
        <f>Database!S40</f>
        <v>11</v>
      </c>
      <c r="O40" s="92">
        <f>Database!T40</f>
        <v>5.9999999999999995E-4</v>
      </c>
      <c r="P40" s="93">
        <f>Database!U40</f>
        <v>7.1999999999999998E-3</v>
      </c>
      <c r="Q40" s="93">
        <f>Database!V40</f>
        <v>0.255</v>
      </c>
      <c r="R40" s="89">
        <f>Database!W40</f>
        <v>117</v>
      </c>
    </row>
    <row r="41" spans="1:18">
      <c r="A41" s="128">
        <v>36</v>
      </c>
      <c r="B41" s="94" t="str">
        <f>Database!B41</f>
        <v>Natural Gas</v>
      </c>
      <c r="C41" s="143" t="str">
        <f>Database!C41</f>
        <v>CCCT Dry "J/HA.02", DF, 2X1</v>
      </c>
      <c r="D41" s="95">
        <f>Database!D41</f>
        <v>3000</v>
      </c>
      <c r="E41" s="96">
        <f>Database!E41</f>
        <v>126.0005625</v>
      </c>
      <c r="F41" s="109">
        <f>Database!H41</f>
        <v>2022.5035064650449</v>
      </c>
      <c r="G41" s="97">
        <f>Database!I41</f>
        <v>40</v>
      </c>
      <c r="H41" s="95">
        <f>Database!J41</f>
        <v>301.59104522784219</v>
      </c>
      <c r="I41" s="98">
        <f>Database!K41</f>
        <v>0.16</v>
      </c>
      <c r="J41" s="99">
        <f>Database!N41</f>
        <v>4.05</v>
      </c>
      <c r="K41" s="100">
        <f>Database!P41</f>
        <v>9039</v>
      </c>
      <c r="L41" s="104">
        <f>Database!Q41</f>
        <v>0.8</v>
      </c>
      <c r="M41" s="149">
        <f>Database!R41</f>
        <v>3.8</v>
      </c>
      <c r="N41" s="97">
        <f>Database!S41</f>
        <v>11</v>
      </c>
      <c r="O41" s="103">
        <f>Database!T41</f>
        <v>5.9999999999999995E-4</v>
      </c>
      <c r="P41" s="104">
        <f>Database!U41</f>
        <v>7.1999999999999998E-3</v>
      </c>
      <c r="Q41" s="104">
        <f>Database!V41</f>
        <v>0.255</v>
      </c>
      <c r="R41" s="97">
        <f>Database!W41</f>
        <v>117</v>
      </c>
    </row>
    <row r="42" spans="1:18">
      <c r="A42" s="128">
        <v>37</v>
      </c>
      <c r="B42" s="88" t="str">
        <f>Database!B42</f>
        <v>Natural Gas</v>
      </c>
      <c r="C42" s="138" t="str">
        <f>Database!C42</f>
        <v>SCCT Aero x3</v>
      </c>
      <c r="D42" s="52">
        <f>Database!D42</f>
        <v>5050</v>
      </c>
      <c r="E42" s="54">
        <f>Database!E42</f>
        <v>120.86372226931704</v>
      </c>
      <c r="F42" s="105">
        <f>Database!H42</f>
        <v>2021.0844838921762</v>
      </c>
      <c r="G42" s="89">
        <f>Database!I42</f>
        <v>30</v>
      </c>
      <c r="H42" s="52">
        <f>Database!J42</f>
        <v>1667.9174519683415</v>
      </c>
      <c r="I42" s="74">
        <f>Database!K42</f>
        <v>8.85</v>
      </c>
      <c r="J42" s="75">
        <f>Database!N42</f>
        <v>31.86</v>
      </c>
      <c r="K42" s="76">
        <f>Database!P42</f>
        <v>9189</v>
      </c>
      <c r="L42" s="93">
        <f>Database!Q42</f>
        <v>2.6</v>
      </c>
      <c r="M42" s="142">
        <f>Database!R42</f>
        <v>3.85</v>
      </c>
      <c r="N42" s="89">
        <f>Database!S42</f>
        <v>58</v>
      </c>
      <c r="O42" s="92">
        <f>Database!T42</f>
        <v>5.9999999999999995E-4</v>
      </c>
      <c r="P42" s="93">
        <f>Database!U42</f>
        <v>8.9999999999999993E-3</v>
      </c>
      <c r="Q42" s="93">
        <f>Database!V42</f>
        <v>0.255</v>
      </c>
      <c r="R42" s="89">
        <f>Database!W42</f>
        <v>117</v>
      </c>
    </row>
    <row r="43" spans="1:18">
      <c r="A43" s="128">
        <v>38</v>
      </c>
      <c r="B43" s="88" t="str">
        <f>Database!B43</f>
        <v>Natural Gas</v>
      </c>
      <c r="C43" s="138" t="str">
        <f>Database!C43</f>
        <v>Intercooled SCCT Aero x2</v>
      </c>
      <c r="D43" s="52">
        <f>Database!D43</f>
        <v>5050</v>
      </c>
      <c r="E43" s="54">
        <f>Database!E43</f>
        <v>181.6303380682684</v>
      </c>
      <c r="F43" s="105">
        <f>Database!H43</f>
        <v>2021.0844838921762</v>
      </c>
      <c r="G43" s="89">
        <f>Database!I43</f>
        <v>30</v>
      </c>
      <c r="H43" s="52">
        <f>Database!J43</f>
        <v>1259.0672849001528</v>
      </c>
      <c r="I43" s="74">
        <f>Database!K43</f>
        <v>6.14</v>
      </c>
      <c r="J43" s="75">
        <f>Database!N43</f>
        <v>22.82</v>
      </c>
      <c r="K43" s="76">
        <f>Database!P43</f>
        <v>9032</v>
      </c>
      <c r="L43" s="93">
        <f>Database!Q43</f>
        <v>2.9</v>
      </c>
      <c r="M43" s="142">
        <f>Database!R43</f>
        <v>3.85</v>
      </c>
      <c r="N43" s="89">
        <f>Database!S43</f>
        <v>80</v>
      </c>
      <c r="O43" s="92">
        <f>Database!T43</f>
        <v>5.9999999999999995E-4</v>
      </c>
      <c r="P43" s="93">
        <f>Database!U43</f>
        <v>8.9999999999999993E-3</v>
      </c>
      <c r="Q43" s="93">
        <f>Database!V43</f>
        <v>0.255</v>
      </c>
      <c r="R43" s="89">
        <f>Database!W43</f>
        <v>117</v>
      </c>
    </row>
    <row r="44" spans="1:18">
      <c r="A44" s="128">
        <v>39</v>
      </c>
      <c r="B44" s="88" t="str">
        <f>Database!B44</f>
        <v>Natural Gas</v>
      </c>
      <c r="C44" s="138" t="str">
        <f>Database!C44</f>
        <v>SCCT Frame "F" x1</v>
      </c>
      <c r="D44" s="52">
        <f>Database!D44</f>
        <v>5050</v>
      </c>
      <c r="E44" s="54">
        <f>Database!E44</f>
        <v>199.924125</v>
      </c>
      <c r="F44" s="105">
        <f>Database!H44</f>
        <v>2021.0844838921762</v>
      </c>
      <c r="G44" s="89">
        <f>Database!I44</f>
        <v>35</v>
      </c>
      <c r="H44" s="52">
        <f>Database!J44</f>
        <v>701.59905041057641</v>
      </c>
      <c r="I44" s="74">
        <f>Database!K44</f>
        <v>6.61</v>
      </c>
      <c r="J44" s="75">
        <f>Database!N44</f>
        <v>15.97</v>
      </c>
      <c r="K44" s="76">
        <f>Database!P44</f>
        <v>9614</v>
      </c>
      <c r="L44" s="93">
        <f>Database!Q44</f>
        <v>2.7</v>
      </c>
      <c r="M44" s="142">
        <f>Database!R44</f>
        <v>3.85</v>
      </c>
      <c r="N44" s="89">
        <f>Database!S44</f>
        <v>20</v>
      </c>
      <c r="O44" s="92">
        <f>Database!T44</f>
        <v>5.9999999999999995E-4</v>
      </c>
      <c r="P44" s="93">
        <f>Database!U44</f>
        <v>8.9999999999999993E-3</v>
      </c>
      <c r="Q44" s="93">
        <f>Database!V44</f>
        <v>0.255</v>
      </c>
      <c r="R44" s="89">
        <f>Database!W44</f>
        <v>117</v>
      </c>
    </row>
    <row r="45" spans="1:18">
      <c r="A45" s="128">
        <v>40</v>
      </c>
      <c r="B45" s="88" t="str">
        <f>Database!B45</f>
        <v>Natural Gas</v>
      </c>
      <c r="C45" s="138" t="str">
        <f>Database!C45</f>
        <v>IC Recips x 6</v>
      </c>
      <c r="D45" s="52">
        <f>Database!D45</f>
        <v>5050</v>
      </c>
      <c r="E45" s="54">
        <f>Database!E45</f>
        <v>110.55349000000001</v>
      </c>
      <c r="F45" s="105">
        <f>Database!H45</f>
        <v>2021.0844838921762</v>
      </c>
      <c r="G45" s="89">
        <f>Database!I45</f>
        <v>35</v>
      </c>
      <c r="H45" s="52">
        <f>Database!J45</f>
        <v>1572.4256360581114</v>
      </c>
      <c r="I45" s="74">
        <f>Database!K45</f>
        <v>7.45</v>
      </c>
      <c r="J45" s="75">
        <f>Database!N45</f>
        <v>29.82</v>
      </c>
      <c r="K45" s="76">
        <f>Database!P45</f>
        <v>8286</v>
      </c>
      <c r="L45" s="93">
        <f>Database!Q45</f>
        <v>2.5</v>
      </c>
      <c r="M45" s="142">
        <f>Database!R45</f>
        <v>5</v>
      </c>
      <c r="N45" s="89">
        <f>Database!S45</f>
        <v>5</v>
      </c>
      <c r="O45" s="92">
        <f>Database!T45</f>
        <v>5.9999999999999995E-4</v>
      </c>
      <c r="P45" s="93">
        <f>Database!U45</f>
        <v>2.8799999999999996E-2</v>
      </c>
      <c r="Q45" s="93">
        <f>Database!V45</f>
        <v>0.255</v>
      </c>
      <c r="R45" s="89">
        <f>Database!W45</f>
        <v>117</v>
      </c>
    </row>
    <row r="46" spans="1:18">
      <c r="A46" s="128">
        <v>41</v>
      </c>
      <c r="B46" s="88" t="str">
        <f>Database!B46</f>
        <v>Natural Gas</v>
      </c>
      <c r="C46" s="138" t="str">
        <f>Database!C46</f>
        <v>CCCT Dry "G/H", 1x1</v>
      </c>
      <c r="D46" s="52">
        <f>Database!D46</f>
        <v>5050</v>
      </c>
      <c r="E46" s="54">
        <f>Database!E46</f>
        <v>337.79071875</v>
      </c>
      <c r="F46" s="105">
        <f>Database!H46</f>
        <v>2021.5036160420775</v>
      </c>
      <c r="G46" s="89">
        <f>Database!I46</f>
        <v>40</v>
      </c>
      <c r="H46" s="52">
        <f>Database!J46</f>
        <v>1693.3409279552814</v>
      </c>
      <c r="I46" s="74">
        <f>Database!K46</f>
        <v>2.12</v>
      </c>
      <c r="J46" s="75">
        <f>Database!N46</f>
        <v>24.74</v>
      </c>
      <c r="K46" s="76">
        <f>Database!P46</f>
        <v>6374</v>
      </c>
      <c r="L46" s="93">
        <f>Database!Q46</f>
        <v>2.5</v>
      </c>
      <c r="M46" s="142">
        <f>Database!R46</f>
        <v>3.8</v>
      </c>
      <c r="N46" s="89">
        <f>Database!S46</f>
        <v>11</v>
      </c>
      <c r="O46" s="92">
        <f>Database!T46</f>
        <v>5.9999999999999995E-4</v>
      </c>
      <c r="P46" s="93">
        <f>Database!U46</f>
        <v>7.1999999999999998E-3</v>
      </c>
      <c r="Q46" s="93">
        <f>Database!V46</f>
        <v>0.255</v>
      </c>
      <c r="R46" s="89">
        <f>Database!W46</f>
        <v>117</v>
      </c>
    </row>
    <row r="47" spans="1:18">
      <c r="A47" s="128">
        <v>42</v>
      </c>
      <c r="B47" s="88" t="str">
        <f>Database!B47</f>
        <v>Natural Gas</v>
      </c>
      <c r="C47" s="138" t="str">
        <f>Database!C47</f>
        <v>CCCT Dry "G/H", DF, 1x1</v>
      </c>
      <c r="D47" s="52">
        <f>Database!D47</f>
        <v>5050</v>
      </c>
      <c r="E47" s="54">
        <f>Database!E47</f>
        <v>51.019281249999999</v>
      </c>
      <c r="F47" s="105">
        <f>Database!H47</f>
        <v>2021.5036160420775</v>
      </c>
      <c r="G47" s="89">
        <f>Database!I47</f>
        <v>40</v>
      </c>
      <c r="H47" s="52">
        <f>Database!J47</f>
        <v>442.86926667953884</v>
      </c>
      <c r="I47" s="74">
        <f>Database!K47</f>
        <v>0.15</v>
      </c>
      <c r="J47" s="75">
        <f>Database!N47</f>
        <v>5.39</v>
      </c>
      <c r="K47" s="76">
        <f>Database!P47</f>
        <v>9172</v>
      </c>
      <c r="L47" s="93">
        <f>Database!Q47</f>
        <v>0.8</v>
      </c>
      <c r="M47" s="142">
        <f>Database!R47</f>
        <v>3.8</v>
      </c>
      <c r="N47" s="89">
        <f>Database!S47</f>
        <v>11</v>
      </c>
      <c r="O47" s="92">
        <f>Database!T47</f>
        <v>5.9999999999999995E-4</v>
      </c>
      <c r="P47" s="93">
        <f>Database!U47</f>
        <v>7.1999999999999998E-3</v>
      </c>
      <c r="Q47" s="93">
        <f>Database!V47</f>
        <v>0.255</v>
      </c>
      <c r="R47" s="89">
        <f>Database!W47</f>
        <v>117</v>
      </c>
    </row>
    <row r="48" spans="1:18">
      <c r="A48" s="128">
        <v>43</v>
      </c>
      <c r="B48" s="88" t="str">
        <f>Database!B48</f>
        <v>Natural Gas</v>
      </c>
      <c r="C48" s="138" t="str">
        <f>Database!C48</f>
        <v>CCCT Dry "G/H", 2x1</v>
      </c>
      <c r="D48" s="52">
        <f>Database!D48</f>
        <v>5050</v>
      </c>
      <c r="E48" s="54">
        <f>Database!E48</f>
        <v>676.58131249999997</v>
      </c>
      <c r="F48" s="105">
        <f>Database!H48</f>
        <v>2022.5035064650449</v>
      </c>
      <c r="G48" s="89">
        <f>Database!I48</f>
        <v>40</v>
      </c>
      <c r="H48" s="52">
        <f>Database!J48</f>
        <v>1257.4204172172279</v>
      </c>
      <c r="I48" s="74">
        <f>Database!K48</f>
        <v>2.0099999999999998</v>
      </c>
      <c r="J48" s="75">
        <f>Database!N48</f>
        <v>16.63</v>
      </c>
      <c r="K48" s="76">
        <f>Database!P48</f>
        <v>6365</v>
      </c>
      <c r="L48" s="93">
        <f>Database!Q48</f>
        <v>2.5</v>
      </c>
      <c r="M48" s="142">
        <f>Database!R48</f>
        <v>3.8</v>
      </c>
      <c r="N48" s="89">
        <f>Database!S48</f>
        <v>11</v>
      </c>
      <c r="O48" s="92">
        <f>Database!T48</f>
        <v>5.9999999999999995E-4</v>
      </c>
      <c r="P48" s="93">
        <f>Database!U48</f>
        <v>7.1999999999999998E-3</v>
      </c>
      <c r="Q48" s="93">
        <f>Database!V48</f>
        <v>0.255</v>
      </c>
      <c r="R48" s="89">
        <f>Database!W48</f>
        <v>117</v>
      </c>
    </row>
    <row r="49" spans="1:18">
      <c r="A49" s="128">
        <v>44</v>
      </c>
      <c r="B49" s="88" t="str">
        <f>Database!B49</f>
        <v>Natural Gas</v>
      </c>
      <c r="C49" s="138" t="str">
        <f>Database!C49</f>
        <v>CCCT Dry "G/H", DF, 2x1</v>
      </c>
      <c r="D49" s="52">
        <f>Database!D49</f>
        <v>5050</v>
      </c>
      <c r="E49" s="54">
        <f>Database!E49</f>
        <v>102.0031875</v>
      </c>
      <c r="F49" s="105">
        <f>Database!H49</f>
        <v>2022.5035064650449</v>
      </c>
      <c r="G49" s="89">
        <f>Database!I49</f>
        <v>40</v>
      </c>
      <c r="H49" s="52">
        <f>Database!J49</f>
        <v>348.03306820243301</v>
      </c>
      <c r="I49" s="74">
        <f>Database!K49</f>
        <v>0.16</v>
      </c>
      <c r="J49" s="75">
        <f>Database!N49</f>
        <v>4.4400000000000004</v>
      </c>
      <c r="K49" s="76">
        <f>Database!P49</f>
        <v>9141</v>
      </c>
      <c r="L49" s="93">
        <f>Database!Q49</f>
        <v>0.8</v>
      </c>
      <c r="M49" s="142">
        <f>Database!R49</f>
        <v>3.8</v>
      </c>
      <c r="N49" s="89">
        <f>Database!S49</f>
        <v>11</v>
      </c>
      <c r="O49" s="92">
        <f>Database!T49</f>
        <v>5.9999999999999995E-4</v>
      </c>
      <c r="P49" s="93">
        <f>Database!U49</f>
        <v>7.1999999999999998E-3</v>
      </c>
      <c r="Q49" s="93">
        <f>Database!V49</f>
        <v>0.255</v>
      </c>
      <c r="R49" s="89">
        <f>Database!W49</f>
        <v>117</v>
      </c>
    </row>
    <row r="50" spans="1:18">
      <c r="A50" s="128">
        <v>45</v>
      </c>
      <c r="B50" s="88" t="str">
        <f>Database!B50</f>
        <v>Natural Gas</v>
      </c>
      <c r="C50" s="138" t="str">
        <f>Database!C50</f>
        <v>CCCT Dry "J/HA.02", 1x1</v>
      </c>
      <c r="D50" s="52">
        <f>Database!D50</f>
        <v>5050</v>
      </c>
      <c r="E50" s="54">
        <f>Database!E50</f>
        <v>413.5678125</v>
      </c>
      <c r="F50" s="105">
        <f>Database!H50</f>
        <v>2021.5036160420775</v>
      </c>
      <c r="G50" s="89">
        <f>Database!I50</f>
        <v>40</v>
      </c>
      <c r="H50" s="52">
        <f>Database!J50</f>
        <v>1476.6324303582899</v>
      </c>
      <c r="I50" s="74">
        <f>Database!K50</f>
        <v>2.0499999999999998</v>
      </c>
      <c r="J50" s="75">
        <f>Database!N50</f>
        <v>21.26</v>
      </c>
      <c r="K50" s="76">
        <f>Database!P50</f>
        <v>6326</v>
      </c>
      <c r="L50" s="93">
        <f>Database!Q50</f>
        <v>2.5</v>
      </c>
      <c r="M50" s="142">
        <f>Database!R50</f>
        <v>3.8</v>
      </c>
      <c r="N50" s="89">
        <f>Database!S50</f>
        <v>11</v>
      </c>
      <c r="O50" s="92">
        <f>Database!T50</f>
        <v>5.9999999999999995E-4</v>
      </c>
      <c r="P50" s="93">
        <f>Database!U50</f>
        <v>7.1999999999999998E-3</v>
      </c>
      <c r="Q50" s="93">
        <f>Database!V50</f>
        <v>0.255</v>
      </c>
      <c r="R50" s="89">
        <f>Database!W50</f>
        <v>117</v>
      </c>
    </row>
    <row r="51" spans="1:18">
      <c r="A51" s="128">
        <v>46</v>
      </c>
      <c r="B51" s="88" t="str">
        <f>Database!B51</f>
        <v>Natural Gas</v>
      </c>
      <c r="C51" s="138" t="str">
        <f>Database!C51</f>
        <v>CCCT Dry "J/HA.02", DF, 1x1</v>
      </c>
      <c r="D51" s="52">
        <f>Database!D51</f>
        <v>5050</v>
      </c>
      <c r="E51" s="54">
        <f>Database!E51</f>
        <v>63.008625000000002</v>
      </c>
      <c r="F51" s="105">
        <f>Database!H51</f>
        <v>2021.5036160420775</v>
      </c>
      <c r="G51" s="89">
        <f>Database!I51</f>
        <v>40</v>
      </c>
      <c r="H51" s="52">
        <f>Database!J51</f>
        <v>378.07227336073515</v>
      </c>
      <c r="I51" s="74">
        <f>Database!K51</f>
        <v>0.16</v>
      </c>
      <c r="J51" s="75">
        <f>Database!N51</f>
        <v>4.8600000000000003</v>
      </c>
      <c r="K51" s="76">
        <f>Database!P51</f>
        <v>9211</v>
      </c>
      <c r="L51" s="93">
        <f>Database!Q51</f>
        <v>0.8</v>
      </c>
      <c r="M51" s="142">
        <f>Database!R51</f>
        <v>3.8</v>
      </c>
      <c r="N51" s="89">
        <f>Database!S51</f>
        <v>11</v>
      </c>
      <c r="O51" s="92">
        <f>Database!T51</f>
        <v>5.9999999999999995E-4</v>
      </c>
      <c r="P51" s="93">
        <f>Database!U51</f>
        <v>7.1999999999999998E-3</v>
      </c>
      <c r="Q51" s="93">
        <f>Database!V51</f>
        <v>0.255</v>
      </c>
      <c r="R51" s="89">
        <f>Database!W51</f>
        <v>117</v>
      </c>
    </row>
    <row r="52" spans="1:18">
      <c r="A52" s="128">
        <v>47</v>
      </c>
      <c r="B52" s="88" t="str">
        <f>Database!B52</f>
        <v>Natural Gas</v>
      </c>
      <c r="C52" s="138" t="str">
        <f>Database!C52</f>
        <v>CCCT Dry, "J/HA.02" 2X1</v>
      </c>
      <c r="D52" s="52">
        <f>Database!D52</f>
        <v>5050</v>
      </c>
      <c r="E52" s="54">
        <f>Database!E52</f>
        <v>828.31868750000001</v>
      </c>
      <c r="F52" s="105">
        <f>Database!H52</f>
        <v>2022.5035064650449</v>
      </c>
      <c r="G52" s="89">
        <f>Database!I52</f>
        <v>40</v>
      </c>
      <c r="H52" s="52">
        <f>Database!J52</f>
        <v>1099.6821756412587</v>
      </c>
      <c r="I52" s="74">
        <f>Database!K52</f>
        <v>1.95</v>
      </c>
      <c r="J52" s="75">
        <f>Database!N52</f>
        <v>14.45</v>
      </c>
      <c r="K52" s="76">
        <f>Database!P52</f>
        <v>6317</v>
      </c>
      <c r="L52" s="93">
        <f>Database!Q52</f>
        <v>2.5</v>
      </c>
      <c r="M52" s="142">
        <f>Database!R52</f>
        <v>3.8</v>
      </c>
      <c r="N52" s="89">
        <f>Database!S52</f>
        <v>11</v>
      </c>
      <c r="O52" s="92">
        <f>Database!T52</f>
        <v>5.9999999999999995E-4</v>
      </c>
      <c r="P52" s="93">
        <f>Database!U52</f>
        <v>7.1999999999999998E-3</v>
      </c>
      <c r="Q52" s="93">
        <f>Database!V52</f>
        <v>0.255</v>
      </c>
      <c r="R52" s="89">
        <f>Database!W52</f>
        <v>117</v>
      </c>
    </row>
    <row r="53" spans="1:18">
      <c r="A53" s="128">
        <v>48</v>
      </c>
      <c r="B53" s="88" t="str">
        <f>Database!B53</f>
        <v>Natural Gas</v>
      </c>
      <c r="C53" s="138" t="str">
        <f>Database!C53</f>
        <v>CCCT Dry "J/HA.02", DF, 2X1</v>
      </c>
      <c r="D53" s="52">
        <f>Database!D53</f>
        <v>5050</v>
      </c>
      <c r="E53" s="54">
        <f>Database!E53</f>
        <v>126.005</v>
      </c>
      <c r="F53" s="105">
        <f>Database!H53</f>
        <v>2022.5035064650449</v>
      </c>
      <c r="G53" s="89">
        <f>Database!I53</f>
        <v>40</v>
      </c>
      <c r="H53" s="52">
        <f>Database!J53</f>
        <v>301.5804241392886</v>
      </c>
      <c r="I53" s="74">
        <f>Database!K53</f>
        <v>0.16</v>
      </c>
      <c r="J53" s="75">
        <f>Database!N53</f>
        <v>4.05</v>
      </c>
      <c r="K53" s="76">
        <f>Database!P53</f>
        <v>9158</v>
      </c>
      <c r="L53" s="93">
        <f>Database!Q53</f>
        <v>0.8</v>
      </c>
      <c r="M53" s="142">
        <f>Database!R53</f>
        <v>3.8</v>
      </c>
      <c r="N53" s="89">
        <f>Database!S53</f>
        <v>11</v>
      </c>
      <c r="O53" s="92">
        <f>Database!T53</f>
        <v>5.9999999999999995E-4</v>
      </c>
      <c r="P53" s="93">
        <f>Database!U53</f>
        <v>7.1999999999999998E-3</v>
      </c>
      <c r="Q53" s="93">
        <f>Database!V53</f>
        <v>0.255</v>
      </c>
      <c r="R53" s="89">
        <f>Database!W53</f>
        <v>117</v>
      </c>
    </row>
    <row r="54" spans="1:18">
      <c r="A54" s="128">
        <v>49</v>
      </c>
      <c r="B54" s="77" t="str">
        <f>Database!B54</f>
        <v>Natural Gas</v>
      </c>
      <c r="C54" s="131" t="str">
        <f>Database!C54</f>
        <v>SCCT Aero x3</v>
      </c>
      <c r="D54" s="78">
        <f>Database!D54</f>
        <v>6500</v>
      </c>
      <c r="E54" s="79">
        <f>Database!E54</f>
        <v>111.41251938912603</v>
      </c>
      <c r="F54" s="107">
        <f>Database!H54</f>
        <v>2021.0844838921762</v>
      </c>
      <c r="G54" s="80">
        <f>Database!I54</f>
        <v>30</v>
      </c>
      <c r="H54" s="78">
        <f>Database!J54</f>
        <v>1809.4080700101645</v>
      </c>
      <c r="I54" s="81">
        <f>Database!K54</f>
        <v>9.6</v>
      </c>
      <c r="J54" s="82">
        <f>Database!N54</f>
        <v>34.56</v>
      </c>
      <c r="K54" s="83">
        <f>Database!P54</f>
        <v>9195</v>
      </c>
      <c r="L54" s="87">
        <f>Database!Q54</f>
        <v>2.6</v>
      </c>
      <c r="M54" s="136">
        <f>Database!R54</f>
        <v>3.85</v>
      </c>
      <c r="N54" s="80">
        <f>Database!S54</f>
        <v>58</v>
      </c>
      <c r="O54" s="86">
        <f>Database!T54</f>
        <v>5.9999999999999995E-4</v>
      </c>
      <c r="P54" s="87">
        <f>Database!U54</f>
        <v>8.9999999999999993E-3</v>
      </c>
      <c r="Q54" s="87">
        <f>Database!V54</f>
        <v>0.255</v>
      </c>
      <c r="R54" s="80">
        <f>Database!W54</f>
        <v>117</v>
      </c>
    </row>
    <row r="55" spans="1:18">
      <c r="A55" s="128">
        <v>50</v>
      </c>
      <c r="B55" s="88" t="str">
        <f>Database!B55</f>
        <v>Natural Gas</v>
      </c>
      <c r="C55" s="138" t="str">
        <f>Database!C55</f>
        <v>Intercooled SCCT Aero x2</v>
      </c>
      <c r="D55" s="52">
        <f>Database!D55</f>
        <v>6500</v>
      </c>
      <c r="E55" s="54">
        <f>Database!E55</f>
        <v>172.69993120337685</v>
      </c>
      <c r="F55" s="105">
        <f>Database!H55</f>
        <v>2021.0844838921762</v>
      </c>
      <c r="G55" s="89">
        <f>Database!I55</f>
        <v>30</v>
      </c>
      <c r="H55" s="52">
        <f>Database!J55</f>
        <v>1324.1743352972453</v>
      </c>
      <c r="I55" s="74">
        <f>Database!K55</f>
        <v>6.45</v>
      </c>
      <c r="J55" s="75">
        <f>Database!N55</f>
        <v>24</v>
      </c>
      <c r="K55" s="76">
        <f>Database!P55</f>
        <v>9003</v>
      </c>
      <c r="L55" s="93">
        <f>Database!Q55</f>
        <v>2.9</v>
      </c>
      <c r="M55" s="142">
        <f>Database!R55</f>
        <v>3.85</v>
      </c>
      <c r="N55" s="89">
        <f>Database!S55</f>
        <v>80</v>
      </c>
      <c r="O55" s="92">
        <f>Database!T55</f>
        <v>5.9999999999999995E-4</v>
      </c>
      <c r="P55" s="93">
        <f>Database!U55</f>
        <v>8.9999999999999993E-3</v>
      </c>
      <c r="Q55" s="93">
        <f>Database!V55</f>
        <v>0.255</v>
      </c>
      <c r="R55" s="89">
        <f>Database!W55</f>
        <v>117</v>
      </c>
    </row>
    <row r="56" spans="1:18">
      <c r="A56" s="128">
        <v>51</v>
      </c>
      <c r="B56" s="88" t="str">
        <f>Database!B56</f>
        <v>Natural Gas</v>
      </c>
      <c r="C56" s="138" t="str">
        <f>Database!C56</f>
        <v>SCCT Frame "F" x1</v>
      </c>
      <c r="D56" s="52">
        <f>Database!D56</f>
        <v>6500</v>
      </c>
      <c r="E56" s="54">
        <f>Database!E56</f>
        <v>189.84032812500001</v>
      </c>
      <c r="F56" s="105">
        <f>Database!H56</f>
        <v>2021.0844838921762</v>
      </c>
      <c r="G56" s="89">
        <f>Database!I56</f>
        <v>35</v>
      </c>
      <c r="H56" s="52">
        <f>Database!J56</f>
        <v>738.86606517982375</v>
      </c>
      <c r="I56" s="74">
        <f>Database!K56</f>
        <v>6.96</v>
      </c>
      <c r="J56" s="75">
        <f>Database!N56</f>
        <v>16.809999999999999</v>
      </c>
      <c r="K56" s="76">
        <f>Database!P56</f>
        <v>9605</v>
      </c>
      <c r="L56" s="93">
        <f>Database!Q56</f>
        <v>2.7</v>
      </c>
      <c r="M56" s="142">
        <f>Database!R56</f>
        <v>3.85</v>
      </c>
      <c r="N56" s="89">
        <f>Database!S56</f>
        <v>20</v>
      </c>
      <c r="O56" s="92">
        <f>Database!T56</f>
        <v>5.9999999999999995E-4</v>
      </c>
      <c r="P56" s="93">
        <f>Database!U56</f>
        <v>8.9999999999999993E-3</v>
      </c>
      <c r="Q56" s="93">
        <f>Database!V56</f>
        <v>0.255</v>
      </c>
      <c r="R56" s="89">
        <f>Database!W56</f>
        <v>117</v>
      </c>
    </row>
    <row r="57" spans="1:18">
      <c r="A57" s="128">
        <v>52</v>
      </c>
      <c r="B57" s="88" t="str">
        <f>Database!B57</f>
        <v>Natural Gas</v>
      </c>
      <c r="C57" s="138" t="str">
        <f>Database!C57</f>
        <v>IC Recips x 6</v>
      </c>
      <c r="D57" s="52">
        <f>Database!D57</f>
        <v>6500</v>
      </c>
      <c r="E57" s="54">
        <f>Database!E57</f>
        <v>106.18942</v>
      </c>
      <c r="F57" s="105">
        <f>Database!H57</f>
        <v>2021.0844838921762</v>
      </c>
      <c r="G57" s="89">
        <f>Database!I57</f>
        <v>35</v>
      </c>
      <c r="H57" s="52">
        <f>Database!J57</f>
        <v>1637.0476628622143</v>
      </c>
      <c r="I57" s="74">
        <f>Database!K57</f>
        <v>7.75</v>
      </c>
      <c r="J57" s="75">
        <f>Database!N57</f>
        <v>31.04</v>
      </c>
      <c r="K57" s="76">
        <f>Database!P57</f>
        <v>8377</v>
      </c>
      <c r="L57" s="93">
        <f>Database!Q57</f>
        <v>2.5</v>
      </c>
      <c r="M57" s="142">
        <f>Database!R57</f>
        <v>5</v>
      </c>
      <c r="N57" s="89">
        <f>Database!S57</f>
        <v>5</v>
      </c>
      <c r="O57" s="92">
        <f>Database!T57</f>
        <v>5.9999999999999995E-4</v>
      </c>
      <c r="P57" s="93">
        <f>Database!U57</f>
        <v>2.8799999999999996E-2</v>
      </c>
      <c r="Q57" s="93">
        <f>Database!V57</f>
        <v>0.255</v>
      </c>
      <c r="R57" s="89">
        <f>Database!W57</f>
        <v>117</v>
      </c>
    </row>
    <row r="58" spans="1:18">
      <c r="A58" s="128">
        <v>53</v>
      </c>
      <c r="B58" s="88" t="str">
        <f>Database!B58</f>
        <v>Natural Gas</v>
      </c>
      <c r="C58" s="138" t="str">
        <f>Database!C58</f>
        <v>CCCT Dry "G/H", 1x1</v>
      </c>
      <c r="D58" s="52">
        <f>Database!D58</f>
        <v>6500</v>
      </c>
      <c r="E58" s="54">
        <f>Database!E58</f>
        <v>318.93793749999998</v>
      </c>
      <c r="F58" s="105">
        <f>Database!H58</f>
        <v>2021.5036160420775</v>
      </c>
      <c r="G58" s="89">
        <f>Database!I58</f>
        <v>40</v>
      </c>
      <c r="H58" s="52">
        <f>Database!J58</f>
        <v>1793.436220307929</v>
      </c>
      <c r="I58" s="74">
        <f>Database!K58</f>
        <v>2.25</v>
      </c>
      <c r="J58" s="75">
        <f>Database!N58</f>
        <v>26.2</v>
      </c>
      <c r="K58" s="76">
        <f>Database!P58</f>
        <v>6395</v>
      </c>
      <c r="L58" s="93">
        <f>Database!Q58</f>
        <v>2.5</v>
      </c>
      <c r="M58" s="142">
        <f>Database!R58</f>
        <v>3.8</v>
      </c>
      <c r="N58" s="89">
        <f>Database!S58</f>
        <v>11</v>
      </c>
      <c r="O58" s="92">
        <f>Database!T58</f>
        <v>5.9999999999999995E-4</v>
      </c>
      <c r="P58" s="93">
        <f>Database!U58</f>
        <v>7.1999999999999998E-3</v>
      </c>
      <c r="Q58" s="93">
        <f>Database!V58</f>
        <v>0.255</v>
      </c>
      <c r="R58" s="89">
        <f>Database!W58</f>
        <v>117</v>
      </c>
    </row>
    <row r="59" spans="1:18">
      <c r="A59" s="128">
        <v>54</v>
      </c>
      <c r="B59" s="88" t="str">
        <f>Database!B59</f>
        <v>Natural Gas</v>
      </c>
      <c r="C59" s="138" t="str">
        <f>Database!C59</f>
        <v>CCCT Dry "G/H", DF, 1x1</v>
      </c>
      <c r="D59" s="52">
        <f>Database!D59</f>
        <v>6500</v>
      </c>
      <c r="E59" s="54">
        <f>Database!E59</f>
        <v>51.005218749999997</v>
      </c>
      <c r="F59" s="105">
        <f>Database!H59</f>
        <v>2021.5036160420775</v>
      </c>
      <c r="G59" s="89">
        <f>Database!I59</f>
        <v>40</v>
      </c>
      <c r="H59" s="52">
        <f>Database!J59</f>
        <v>442.99136887251655</v>
      </c>
      <c r="I59" s="74">
        <f>Database!K59</f>
        <v>0.15</v>
      </c>
      <c r="J59" s="75">
        <f>Database!N59</f>
        <v>5.39</v>
      </c>
      <c r="K59" s="76">
        <f>Database!P59</f>
        <v>9524</v>
      </c>
      <c r="L59" s="93">
        <f>Database!Q59</f>
        <v>0.8</v>
      </c>
      <c r="M59" s="142">
        <f>Database!R59</f>
        <v>3.8</v>
      </c>
      <c r="N59" s="89">
        <f>Database!S59</f>
        <v>11</v>
      </c>
      <c r="O59" s="92">
        <f>Database!T59</f>
        <v>5.9999999999999995E-4</v>
      </c>
      <c r="P59" s="93">
        <f>Database!U59</f>
        <v>7.1999999999999998E-3</v>
      </c>
      <c r="Q59" s="93">
        <f>Database!V59</f>
        <v>0.255</v>
      </c>
      <c r="R59" s="89">
        <f>Database!W59</f>
        <v>117</v>
      </c>
    </row>
    <row r="60" spans="1:18">
      <c r="A60" s="128">
        <v>55</v>
      </c>
      <c r="B60" s="88" t="str">
        <f>Database!B60</f>
        <v>Natural Gas</v>
      </c>
      <c r="C60" s="138" t="str">
        <f>Database!C60</f>
        <v>CCCT Dry "G/H", 2x1</v>
      </c>
      <c r="D60" s="52">
        <f>Database!D60</f>
        <v>6500</v>
      </c>
      <c r="E60" s="54">
        <f>Database!E60</f>
        <v>638.87324999999998</v>
      </c>
      <c r="F60" s="105">
        <f>Database!H60</f>
        <v>2022.5035064650449</v>
      </c>
      <c r="G60" s="89">
        <f>Database!I60</f>
        <v>40</v>
      </c>
      <c r="H60" s="52">
        <f>Database!J60</f>
        <v>1331.6368407115647</v>
      </c>
      <c r="I60" s="74">
        <f>Database!K60</f>
        <v>2.13</v>
      </c>
      <c r="J60" s="75">
        <f>Database!N60</f>
        <v>17.61</v>
      </c>
      <c r="K60" s="76">
        <f>Database!P60</f>
        <v>6385</v>
      </c>
      <c r="L60" s="93">
        <f>Database!Q60</f>
        <v>2.5</v>
      </c>
      <c r="M60" s="142">
        <f>Database!R60</f>
        <v>3.8</v>
      </c>
      <c r="N60" s="89">
        <f>Database!S60</f>
        <v>11</v>
      </c>
      <c r="O60" s="92">
        <f>Database!T60</f>
        <v>5.9999999999999995E-4</v>
      </c>
      <c r="P60" s="93">
        <f>Database!U60</f>
        <v>7.1999999999999998E-3</v>
      </c>
      <c r="Q60" s="93">
        <f>Database!V60</f>
        <v>0.255</v>
      </c>
      <c r="R60" s="89">
        <f>Database!W60</f>
        <v>117</v>
      </c>
    </row>
    <row r="61" spans="1:18">
      <c r="A61" s="128">
        <v>56</v>
      </c>
      <c r="B61" s="88" t="str">
        <f>Database!B61</f>
        <v>Natural Gas</v>
      </c>
      <c r="C61" s="138" t="str">
        <f>Database!C61</f>
        <v>CCCT Dry "G/H", DF, 2x1</v>
      </c>
      <c r="D61" s="52">
        <f>Database!D61</f>
        <v>6500</v>
      </c>
      <c r="E61" s="54">
        <f>Database!E61</f>
        <v>102.0196875</v>
      </c>
      <c r="F61" s="105">
        <f>Database!H61</f>
        <v>2022.5035064650449</v>
      </c>
      <c r="G61" s="89">
        <f>Database!I61</f>
        <v>40</v>
      </c>
      <c r="H61" s="52">
        <f>Database!J61</f>
        <v>347.97677960004597</v>
      </c>
      <c r="I61" s="74">
        <f>Database!K61</f>
        <v>0.16</v>
      </c>
      <c r="J61" s="75">
        <f>Database!N61</f>
        <v>4.4400000000000004</v>
      </c>
      <c r="K61" s="76">
        <f>Database!P61</f>
        <v>9461</v>
      </c>
      <c r="L61" s="93">
        <f>Database!Q61</f>
        <v>0.8</v>
      </c>
      <c r="M61" s="142">
        <f>Database!R61</f>
        <v>3.8</v>
      </c>
      <c r="N61" s="89">
        <f>Database!S61</f>
        <v>11</v>
      </c>
      <c r="O61" s="92">
        <f>Database!T61</f>
        <v>5.9999999999999995E-4</v>
      </c>
      <c r="P61" s="93">
        <f>Database!U61</f>
        <v>7.1999999999999998E-3</v>
      </c>
      <c r="Q61" s="93">
        <f>Database!V61</f>
        <v>0.255</v>
      </c>
      <c r="R61" s="89">
        <f>Database!W61</f>
        <v>117</v>
      </c>
    </row>
    <row r="62" spans="1:18">
      <c r="A62" s="128">
        <v>57</v>
      </c>
      <c r="B62" s="88" t="str">
        <f>Database!B62</f>
        <v>Natural Gas</v>
      </c>
      <c r="C62" s="138" t="str">
        <f>Database!C62</f>
        <v>CCCT Dry "J/HA.02", 1x1</v>
      </c>
      <c r="D62" s="52">
        <f>Database!D62</f>
        <v>6500</v>
      </c>
      <c r="E62" s="54">
        <f>Database!E62</f>
        <v>393.75628124999997</v>
      </c>
      <c r="F62" s="105">
        <f>Database!H62</f>
        <v>2021.5036160420775</v>
      </c>
      <c r="G62" s="89">
        <f>Database!I62</f>
        <v>40</v>
      </c>
      <c r="H62" s="52">
        <f>Database!J62</f>
        <v>1550.9280059004432</v>
      </c>
      <c r="I62" s="74">
        <f>Database!K62</f>
        <v>2.15</v>
      </c>
      <c r="J62" s="75">
        <f>Database!N62</f>
        <v>22.33</v>
      </c>
      <c r="K62" s="76">
        <f>Database!P62</f>
        <v>6336</v>
      </c>
      <c r="L62" s="93">
        <f>Database!Q62</f>
        <v>2.5</v>
      </c>
      <c r="M62" s="142">
        <f>Database!R62</f>
        <v>3.8</v>
      </c>
      <c r="N62" s="89">
        <f>Database!S62</f>
        <v>11</v>
      </c>
      <c r="O62" s="92">
        <f>Database!T62</f>
        <v>5.9999999999999995E-4</v>
      </c>
      <c r="P62" s="93">
        <f>Database!U62</f>
        <v>7.1999999999999998E-3</v>
      </c>
      <c r="Q62" s="93">
        <f>Database!V62</f>
        <v>0.255</v>
      </c>
      <c r="R62" s="89">
        <f>Database!W62</f>
        <v>117</v>
      </c>
    </row>
    <row r="63" spans="1:18">
      <c r="A63" s="128">
        <v>58</v>
      </c>
      <c r="B63" s="88" t="str">
        <f>Database!B63</f>
        <v>Natural Gas</v>
      </c>
      <c r="C63" s="138" t="str">
        <f>Database!C63</f>
        <v>CCCT Dry "J/HA.02", DF, 1x1</v>
      </c>
      <c r="D63" s="52">
        <f>Database!D63</f>
        <v>6500</v>
      </c>
      <c r="E63" s="54">
        <f>Database!E63</f>
        <v>63.009781250000003</v>
      </c>
      <c r="F63" s="105">
        <f>Database!H63</f>
        <v>2021.5036160420775</v>
      </c>
      <c r="G63" s="89">
        <f>Database!I63</f>
        <v>40</v>
      </c>
      <c r="H63" s="52">
        <f>Database!J63</f>
        <v>378.06533561143021</v>
      </c>
      <c r="I63" s="74">
        <f>Database!K63</f>
        <v>0.16</v>
      </c>
      <c r="J63" s="75">
        <f>Database!N63</f>
        <v>4.8600000000000003</v>
      </c>
      <c r="K63" s="76">
        <f>Database!P63</f>
        <v>9524</v>
      </c>
      <c r="L63" s="93">
        <f>Database!Q63</f>
        <v>0.8</v>
      </c>
      <c r="M63" s="142">
        <f>Database!R63</f>
        <v>3.8</v>
      </c>
      <c r="N63" s="89">
        <f>Database!S63</f>
        <v>11</v>
      </c>
      <c r="O63" s="92">
        <f>Database!T63</f>
        <v>5.9999999999999995E-4</v>
      </c>
      <c r="P63" s="93">
        <f>Database!U63</f>
        <v>7.1999999999999998E-3</v>
      </c>
      <c r="Q63" s="93">
        <f>Database!V63</f>
        <v>0.255</v>
      </c>
      <c r="R63" s="89">
        <f>Database!W63</f>
        <v>117</v>
      </c>
    </row>
    <row r="64" spans="1:18">
      <c r="A64" s="128">
        <v>59</v>
      </c>
      <c r="B64" s="88" t="str">
        <f>Database!B64</f>
        <v>Natural Gas</v>
      </c>
      <c r="C64" s="138" t="str">
        <f>Database!C64</f>
        <v>CCCT Dry, "J/HA.02" 2X1</v>
      </c>
      <c r="D64" s="52">
        <f>Database!D64</f>
        <v>6500</v>
      </c>
      <c r="E64" s="54">
        <f>Database!E64</f>
        <v>788.60393750000003</v>
      </c>
      <c r="F64" s="105">
        <f>Database!H64</f>
        <v>2022.5035064650449</v>
      </c>
      <c r="G64" s="89">
        <f>Database!I64</f>
        <v>40</v>
      </c>
      <c r="H64" s="52">
        <f>Database!J64</f>
        <v>1155.0630843690301</v>
      </c>
      <c r="I64" s="74">
        <f>Database!K64</f>
        <v>2.0499999999999998</v>
      </c>
      <c r="J64" s="75">
        <f>Database!N64</f>
        <v>15.18</v>
      </c>
      <c r="K64" s="76">
        <f>Database!P64</f>
        <v>6327</v>
      </c>
      <c r="L64" s="93">
        <f>Database!Q64</f>
        <v>2.5</v>
      </c>
      <c r="M64" s="142">
        <f>Database!R64</f>
        <v>3.8</v>
      </c>
      <c r="N64" s="89">
        <f>Database!S64</f>
        <v>11</v>
      </c>
      <c r="O64" s="92">
        <f>Database!T64</f>
        <v>5.9999999999999995E-4</v>
      </c>
      <c r="P64" s="93">
        <f>Database!U64</f>
        <v>7.1999999999999998E-3</v>
      </c>
      <c r="Q64" s="93">
        <f>Database!V64</f>
        <v>0.255</v>
      </c>
      <c r="R64" s="89">
        <f>Database!W64</f>
        <v>117</v>
      </c>
    </row>
    <row r="65" spans="1:18">
      <c r="A65" s="128">
        <v>60</v>
      </c>
      <c r="B65" s="94" t="str">
        <f>Database!B65</f>
        <v>Natural Gas</v>
      </c>
      <c r="C65" s="143" t="str">
        <f>Database!C65</f>
        <v>CCCT Dry "J/HA.02", DF, 2X1</v>
      </c>
      <c r="D65" s="95">
        <f>Database!D65</f>
        <v>6500</v>
      </c>
      <c r="E65" s="96">
        <f>Database!E65</f>
        <v>125.93600000000001</v>
      </c>
      <c r="F65" s="109">
        <f>Database!H65</f>
        <v>2022.5035064650449</v>
      </c>
      <c r="G65" s="97">
        <f>Database!I65</f>
        <v>40</v>
      </c>
      <c r="H65" s="95">
        <f>Database!J65</f>
        <v>301.74565925288283</v>
      </c>
      <c r="I65" s="98">
        <f>Database!K65</f>
        <v>0.16</v>
      </c>
      <c r="J65" s="99">
        <f>Database!N65</f>
        <v>4.0599999999999996</v>
      </c>
      <c r="K65" s="100">
        <f>Database!P65</f>
        <v>9469</v>
      </c>
      <c r="L65" s="104">
        <f>Database!Q65</f>
        <v>0.8</v>
      </c>
      <c r="M65" s="149">
        <f>Database!R65</f>
        <v>3.8</v>
      </c>
      <c r="N65" s="97">
        <f>Database!S65</f>
        <v>11</v>
      </c>
      <c r="O65" s="103">
        <f>Database!T65</f>
        <v>5.9999999999999995E-4</v>
      </c>
      <c r="P65" s="104">
        <f>Database!U65</f>
        <v>7.1999999999999998E-3</v>
      </c>
      <c r="Q65" s="104">
        <f>Database!V65</f>
        <v>0.255</v>
      </c>
      <c r="R65" s="97">
        <f>Database!W65</f>
        <v>117</v>
      </c>
    </row>
    <row r="66" spans="1:18" s="151" customFormat="1" ht="18.75">
      <c r="A66" s="150"/>
      <c r="B66" s="832" t="s">
        <v>21</v>
      </c>
      <c r="C66" s="834"/>
      <c r="D66" s="826" t="s">
        <v>50</v>
      </c>
      <c r="E66" s="827"/>
      <c r="F66" s="827"/>
      <c r="G66" s="828"/>
      <c r="H66" s="826" t="s">
        <v>3</v>
      </c>
      <c r="I66" s="827"/>
      <c r="J66" s="828"/>
      <c r="K66" s="829" t="s">
        <v>14</v>
      </c>
      <c r="L66" s="830"/>
      <c r="M66" s="830"/>
      <c r="N66" s="831"/>
      <c r="O66" s="832" t="s">
        <v>15</v>
      </c>
      <c r="P66" s="833"/>
      <c r="Q66" s="833"/>
      <c r="R66" s="834"/>
    </row>
    <row r="67" spans="1:18" ht="45">
      <c r="A67" s="128"/>
      <c r="B67" s="88" t="s">
        <v>1</v>
      </c>
      <c r="C67" s="138" t="s">
        <v>42</v>
      </c>
      <c r="D67" s="152" t="s">
        <v>56</v>
      </c>
      <c r="E67" s="153" t="s">
        <v>18</v>
      </c>
      <c r="F67" s="154" t="s">
        <v>46</v>
      </c>
      <c r="G67" s="130" t="s">
        <v>19</v>
      </c>
      <c r="H67" s="152" t="s">
        <v>30</v>
      </c>
      <c r="I67" s="139" t="s">
        <v>12</v>
      </c>
      <c r="J67" s="140" t="s">
        <v>13</v>
      </c>
      <c r="K67" s="141" t="s">
        <v>48</v>
      </c>
      <c r="L67" s="129" t="s">
        <v>51</v>
      </c>
      <c r="M67" s="142" t="s">
        <v>52</v>
      </c>
      <c r="N67" s="130" t="s">
        <v>37</v>
      </c>
      <c r="O67" s="128" t="s">
        <v>16</v>
      </c>
      <c r="P67" s="129" t="s">
        <v>41</v>
      </c>
      <c r="Q67" s="129" t="s">
        <v>47</v>
      </c>
      <c r="R67" s="130" t="s">
        <v>17</v>
      </c>
    </row>
    <row r="68" spans="1:18">
      <c r="A68" s="128">
        <v>61</v>
      </c>
      <c r="B68" s="88" t="str">
        <f>Database!B67</f>
        <v>Coal</v>
      </c>
      <c r="C68" s="138" t="str">
        <f>Database!C67</f>
        <v>SCPC with CCS</v>
      </c>
      <c r="D68" s="52">
        <f>Database!D67</f>
        <v>4500</v>
      </c>
      <c r="E68" s="54">
        <f>Database!E67</f>
        <v>526</v>
      </c>
      <c r="F68" s="105">
        <f>Database!H67</f>
        <v>2034</v>
      </c>
      <c r="G68" s="89">
        <f>Database!I67</f>
        <v>40</v>
      </c>
      <c r="H68" s="52">
        <f>Database!J67</f>
        <v>6077.663994634072</v>
      </c>
      <c r="I68" s="74">
        <f>Database!K67</f>
        <v>6.71</v>
      </c>
      <c r="J68" s="75">
        <f>Database!N67</f>
        <v>69.216190476190476</v>
      </c>
      <c r="K68" s="76">
        <f>Database!P67</f>
        <v>13087</v>
      </c>
      <c r="L68" s="90">
        <f>Database!Q67</f>
        <v>5</v>
      </c>
      <c r="M68" s="90">
        <f>Database!R67</f>
        <v>5</v>
      </c>
      <c r="N68" s="155">
        <f>Database!S67</f>
        <v>1004.2372881355932</v>
      </c>
      <c r="O68" s="156">
        <f>Database!T67</f>
        <v>8.5000000000000006E-3</v>
      </c>
      <c r="P68" s="157">
        <f>Database!U67</f>
        <v>7.0000000000000007E-2</v>
      </c>
      <c r="Q68" s="157">
        <f>Database!V67</f>
        <v>2.2222222222222223E-2</v>
      </c>
      <c r="R68" s="158">
        <f>Database!W67</f>
        <v>20.535200000000003</v>
      </c>
    </row>
    <row r="69" spans="1:18">
      <c r="A69" s="128">
        <v>62</v>
      </c>
      <c r="B69" s="88" t="str">
        <f>Database!B69</f>
        <v>Coal</v>
      </c>
      <c r="C69" s="138" t="str">
        <f>Database!C69</f>
        <v>IGCC with CCS</v>
      </c>
      <c r="D69" s="52">
        <f>Database!D69</f>
        <v>4500</v>
      </c>
      <c r="E69" s="54">
        <f>Database!E69</f>
        <v>466</v>
      </c>
      <c r="F69" s="105">
        <f>Database!H69</f>
        <v>2034</v>
      </c>
      <c r="G69" s="89">
        <f>Database!I69</f>
        <v>40</v>
      </c>
      <c r="H69" s="52">
        <f>Database!J69</f>
        <v>5884.4667285794776</v>
      </c>
      <c r="I69" s="74">
        <f>Database!K69</f>
        <v>11.28</v>
      </c>
      <c r="J69" s="75">
        <f>Database!N69</f>
        <v>55.775238095238102</v>
      </c>
      <c r="K69" s="76">
        <f>Database!P69</f>
        <v>10823</v>
      </c>
      <c r="L69" s="90">
        <f>Database!Q69</f>
        <v>8</v>
      </c>
      <c r="M69" s="90">
        <f>Database!R69</f>
        <v>7</v>
      </c>
      <c r="N69" s="155">
        <f>Database!S69</f>
        <v>394.06779661016947</v>
      </c>
      <c r="O69" s="156">
        <f>Database!T69</f>
        <v>8.5000000000000006E-3</v>
      </c>
      <c r="P69" s="157">
        <f>Database!U69</f>
        <v>0.05</v>
      </c>
      <c r="Q69" s="157">
        <f>Database!V69</f>
        <v>0.33333333333333337</v>
      </c>
      <c r="R69" s="158">
        <f>Database!W69</f>
        <v>20.535200000000003</v>
      </c>
    </row>
    <row r="70" spans="1:18">
      <c r="A70" s="128">
        <v>63</v>
      </c>
      <c r="B70" s="94" t="str">
        <f>Database!B71</f>
        <v>Coal</v>
      </c>
      <c r="C70" s="143" t="str">
        <f>Database!C71</f>
        <v>PC CCS retrofit @ 500 MW</v>
      </c>
      <c r="D70" s="95">
        <f>Database!D71</f>
        <v>4500</v>
      </c>
      <c r="E70" s="96">
        <f>Database!E71</f>
        <v>-139</v>
      </c>
      <c r="F70" s="109">
        <f>Database!H71</f>
        <v>2031</v>
      </c>
      <c r="G70" s="97">
        <f>Database!I71</f>
        <v>20</v>
      </c>
      <c r="H70" s="95">
        <f>Database!J71</f>
        <v>1334.3442755136457</v>
      </c>
      <c r="I70" s="98">
        <f>Database!K71</f>
        <v>6.2016666666666662</v>
      </c>
      <c r="J70" s="99">
        <f>Database!N71</f>
        <v>74.517088231414448</v>
      </c>
      <c r="K70" s="100">
        <f>Database!P71</f>
        <v>14372</v>
      </c>
      <c r="L70" s="101">
        <f>Database!Q71</f>
        <v>5</v>
      </c>
      <c r="M70" s="101">
        <f>Database!R71</f>
        <v>5</v>
      </c>
      <c r="N70" s="159">
        <f>Database!S71</f>
        <v>1004.2372881355932</v>
      </c>
      <c r="O70" s="160">
        <f>Database!T71</f>
        <v>5.0000000000000001E-3</v>
      </c>
      <c r="P70" s="161">
        <f>Database!U71</f>
        <v>7.0000000000000007E-2</v>
      </c>
      <c r="Q70" s="161">
        <f>Database!V71</f>
        <v>1.2</v>
      </c>
      <c r="R70" s="162">
        <f>Database!W71</f>
        <v>20.535200000000003</v>
      </c>
    </row>
    <row r="71" spans="1:18">
      <c r="A71" s="128">
        <v>64</v>
      </c>
      <c r="B71" s="88" t="str">
        <f>Database!B72</f>
        <v>Coal</v>
      </c>
      <c r="C71" s="138" t="str">
        <f>Database!C72</f>
        <v>SCPC with CCS</v>
      </c>
      <c r="D71" s="52">
        <f>Database!D72</f>
        <v>6500</v>
      </c>
      <c r="E71" s="54">
        <f>Database!E72</f>
        <v>692</v>
      </c>
      <c r="F71" s="105">
        <f>Database!H72</f>
        <v>2034</v>
      </c>
      <c r="G71" s="89">
        <f>Database!I72</f>
        <v>40</v>
      </c>
      <c r="H71" s="52">
        <f>Database!J72</f>
        <v>6882.6526031948752</v>
      </c>
      <c r="I71" s="74">
        <f>Database!K72</f>
        <v>7.26</v>
      </c>
      <c r="J71" s="75">
        <f>Database!N72</f>
        <v>64.292380952380952</v>
      </c>
      <c r="K71" s="76">
        <f>Database!P72</f>
        <v>13242</v>
      </c>
      <c r="L71" s="90">
        <f>Database!Q72</f>
        <v>5</v>
      </c>
      <c r="M71" s="90">
        <f>Database!R72</f>
        <v>5</v>
      </c>
      <c r="N71" s="155">
        <f>Database!S72</f>
        <v>1004.2372881355932</v>
      </c>
      <c r="O71" s="156">
        <f>Database!T72</f>
        <v>8.5000000000000006E-3</v>
      </c>
      <c r="P71" s="157">
        <f>Database!U72</f>
        <v>7.0000000000000007E-2</v>
      </c>
      <c r="Q71" s="157">
        <f>Database!V72</f>
        <v>2.2222222222222223E-2</v>
      </c>
      <c r="R71" s="158">
        <f>Database!W72</f>
        <v>20.535200000000003</v>
      </c>
    </row>
    <row r="72" spans="1:18">
      <c r="A72" s="128">
        <v>65</v>
      </c>
      <c r="B72" s="88" t="str">
        <f>Database!B74</f>
        <v>Coal</v>
      </c>
      <c r="C72" s="138" t="str">
        <f>Database!C74</f>
        <v>IGCC with CCS</v>
      </c>
      <c r="D72" s="52">
        <f>Database!D74</f>
        <v>6500</v>
      </c>
      <c r="E72" s="54">
        <f>Database!E74</f>
        <v>456</v>
      </c>
      <c r="F72" s="105">
        <f>Database!H74</f>
        <v>2034</v>
      </c>
      <c r="G72" s="89">
        <f>Database!I74</f>
        <v>40</v>
      </c>
      <c r="H72" s="52">
        <f>Database!J74</f>
        <v>6663.0057114304273</v>
      </c>
      <c r="I72" s="74">
        <f>Database!K74</f>
        <v>13.52</v>
      </c>
      <c r="J72" s="75">
        <f>Database!N74</f>
        <v>60.761904761904766</v>
      </c>
      <c r="K72" s="76">
        <f>Database!P74</f>
        <v>11047</v>
      </c>
      <c r="L72" s="90">
        <f>Database!Q74</f>
        <v>8</v>
      </c>
      <c r="M72" s="90">
        <f>Database!R74</f>
        <v>7</v>
      </c>
      <c r="N72" s="155">
        <f>Database!S74</f>
        <v>394.06779661016947</v>
      </c>
      <c r="O72" s="156">
        <f>Database!T74</f>
        <v>8.5000000000000006E-3</v>
      </c>
      <c r="P72" s="157">
        <f>Database!U74</f>
        <v>0.05</v>
      </c>
      <c r="Q72" s="157">
        <f>Database!V74</f>
        <v>0.33333333333333337</v>
      </c>
      <c r="R72" s="158">
        <f>Database!W74</f>
        <v>20.535200000000003</v>
      </c>
    </row>
    <row r="73" spans="1:18">
      <c r="A73" s="128">
        <v>66</v>
      </c>
      <c r="B73" s="88" t="str">
        <f>Database!B76</f>
        <v>Coal</v>
      </c>
      <c r="C73" s="138" t="str">
        <f>Database!C76</f>
        <v>PC CCS retrofit @ 500 MW</v>
      </c>
      <c r="D73" s="52">
        <f>Database!D76</f>
        <v>6500</v>
      </c>
      <c r="E73" s="54">
        <f>Database!E76</f>
        <v>-139</v>
      </c>
      <c r="F73" s="105">
        <f>Database!H76</f>
        <v>2031</v>
      </c>
      <c r="G73" s="89">
        <f>Database!I76</f>
        <v>20</v>
      </c>
      <c r="H73" s="52">
        <f>Database!J76</f>
        <v>1511.0786166412811</v>
      </c>
      <c r="I73" s="74">
        <f>Database!K76</f>
        <v>6.71</v>
      </c>
      <c r="J73" s="75">
        <f>Database!N76</f>
        <v>69.216190476190476</v>
      </c>
      <c r="K73" s="76">
        <f>Database!P76</f>
        <v>14372</v>
      </c>
      <c r="L73" s="90">
        <f>Database!Q76</f>
        <v>5</v>
      </c>
      <c r="M73" s="90">
        <f>Database!R76</f>
        <v>5</v>
      </c>
      <c r="N73" s="155">
        <f>Database!S76</f>
        <v>1004.2372881355932</v>
      </c>
      <c r="O73" s="156">
        <f>Database!T76</f>
        <v>5.0000000000000001E-3</v>
      </c>
      <c r="P73" s="157">
        <f>Database!U76</f>
        <v>7.0000000000000007E-2</v>
      </c>
      <c r="Q73" s="157">
        <f>Database!V76</f>
        <v>1.2</v>
      </c>
      <c r="R73" s="158">
        <f>Database!W76</f>
        <v>20.535200000000003</v>
      </c>
    </row>
    <row r="74" spans="1:18">
      <c r="A74" s="128">
        <v>67</v>
      </c>
      <c r="B74" s="77" t="str">
        <f>Database!B78</f>
        <v>Geothermal</v>
      </c>
      <c r="C74" s="131" t="str">
        <f>Database!C78</f>
        <v>Blundell Dual Flash 90% CF</v>
      </c>
      <c r="D74" s="78">
        <f>Database!D78</f>
        <v>4500</v>
      </c>
      <c r="E74" s="79">
        <f>Database!E78</f>
        <v>35</v>
      </c>
      <c r="F74" s="107">
        <f>Database!H78</f>
        <v>2021.0844838921762</v>
      </c>
      <c r="G74" s="80">
        <f>Database!I78</f>
        <v>40</v>
      </c>
      <c r="H74" s="78">
        <f>Database!J78</f>
        <v>6130.822533048482</v>
      </c>
      <c r="I74" s="81">
        <f>Database!K78</f>
        <v>1.1200000000000001</v>
      </c>
      <c r="J74" s="82">
        <f>Database!N78</f>
        <v>100.51</v>
      </c>
      <c r="K74" s="83" t="str">
        <f>Database!P78</f>
        <v>n/a</v>
      </c>
      <c r="L74" s="84">
        <f>Database!Q78</f>
        <v>5</v>
      </c>
      <c r="M74" s="84">
        <f>Database!R78</f>
        <v>5</v>
      </c>
      <c r="N74" s="85">
        <f>Database!S78</f>
        <v>10</v>
      </c>
      <c r="O74" s="86" t="str">
        <f>Database!T78</f>
        <v>n/a</v>
      </c>
      <c r="P74" s="87" t="str">
        <f>Database!U78</f>
        <v>n/a</v>
      </c>
      <c r="Q74" s="87" t="str">
        <f>Database!V78</f>
        <v>n/a</v>
      </c>
      <c r="R74" s="80" t="str">
        <f>Database!W78</f>
        <v>n/a</v>
      </c>
    </row>
    <row r="75" spans="1:18">
      <c r="A75" s="128">
        <v>68</v>
      </c>
      <c r="B75" s="88" t="str">
        <f>Database!B79</f>
        <v>Geothermal</v>
      </c>
      <c r="C75" s="138" t="str">
        <f>Database!C79</f>
        <v>Greenfield Binary 90% CF</v>
      </c>
      <c r="D75" s="52">
        <f>Database!D79</f>
        <v>4500</v>
      </c>
      <c r="E75" s="54">
        <f>Database!E79</f>
        <v>43</v>
      </c>
      <c r="F75" s="105">
        <f>Database!H79</f>
        <v>2022.5035064650449</v>
      </c>
      <c r="G75" s="89">
        <f>Database!I79</f>
        <v>40</v>
      </c>
      <c r="H75" s="52">
        <f>Database!J79</f>
        <v>6793.2297227389608</v>
      </c>
      <c r="I75" s="74">
        <f>Database!K79</f>
        <v>1.12462573964789</v>
      </c>
      <c r="J75" s="75">
        <f>Database!N79</f>
        <v>100.50632237272045</v>
      </c>
      <c r="K75" s="76" t="str">
        <f>Database!P79</f>
        <v>n/a</v>
      </c>
      <c r="L75" s="90">
        <f>Database!Q79</f>
        <v>5</v>
      </c>
      <c r="M75" s="90">
        <f>Database!R79</f>
        <v>5</v>
      </c>
      <c r="N75" s="91">
        <f>Database!S79</f>
        <v>270</v>
      </c>
      <c r="O75" s="92" t="str">
        <f>Database!T79</f>
        <v>n/a</v>
      </c>
      <c r="P75" s="93" t="str">
        <f>Database!U79</f>
        <v>n/a</v>
      </c>
      <c r="Q75" s="93" t="str">
        <f>Database!V79</f>
        <v>n/a</v>
      </c>
      <c r="R75" s="89" t="str">
        <f>Database!W79</f>
        <v>n/a</v>
      </c>
    </row>
    <row r="76" spans="1:18">
      <c r="A76" s="128">
        <v>69</v>
      </c>
      <c r="B76" s="94" t="str">
        <f>Database!B80</f>
        <v>Geothermal</v>
      </c>
      <c r="C76" s="143" t="str">
        <f>Database!C80</f>
        <v>Generic Geothermal PPA 90% CF</v>
      </c>
      <c r="D76" s="95">
        <f>Database!D80</f>
        <v>4500</v>
      </c>
      <c r="E76" s="96">
        <f>Database!E80</f>
        <v>30</v>
      </c>
      <c r="F76" s="109">
        <f>Database!H80</f>
        <v>2021.0844838921762</v>
      </c>
      <c r="G76" s="97">
        <f>Database!I80</f>
        <v>20</v>
      </c>
      <c r="H76" s="95">
        <f>Database!J80</f>
        <v>0</v>
      </c>
      <c r="I76" s="98">
        <f>Database!K80</f>
        <v>77.34</v>
      </c>
      <c r="J76" s="99">
        <f>Database!N80</f>
        <v>0</v>
      </c>
      <c r="K76" s="100" t="str">
        <f>Database!P80</f>
        <v>n/a</v>
      </c>
      <c r="L76" s="101">
        <f>Database!Q80</f>
        <v>5</v>
      </c>
      <c r="M76" s="101">
        <f>Database!R80</f>
        <v>5</v>
      </c>
      <c r="N76" s="102">
        <f>Database!S80</f>
        <v>270</v>
      </c>
      <c r="O76" s="103" t="str">
        <f>Database!T80</f>
        <v>n/a</v>
      </c>
      <c r="P76" s="104" t="str">
        <f>Database!U80</f>
        <v>n/a</v>
      </c>
      <c r="Q76" s="104" t="str">
        <f>Database!V80</f>
        <v>n/a</v>
      </c>
      <c r="R76" s="97" t="str">
        <f>Database!W80</f>
        <v>n/a</v>
      </c>
    </row>
    <row r="77" spans="1:18">
      <c r="A77" s="128">
        <v>70</v>
      </c>
      <c r="B77" s="88" t="str">
        <f>Database!B82</f>
        <v>Wind</v>
      </c>
      <c r="C77" s="138" t="s">
        <v>606</v>
      </c>
      <c r="D77" s="52">
        <f>Database!D82</f>
        <v>1500</v>
      </c>
      <c r="E77" s="54">
        <f>Database!E82</f>
        <v>100</v>
      </c>
      <c r="F77" s="105">
        <f>Database!H82</f>
        <v>2022.002191540653</v>
      </c>
      <c r="G77" s="89">
        <f>Database!I82</f>
        <v>30</v>
      </c>
      <c r="H77" s="52">
        <f>Database!J82</f>
        <v>1799.7506374078596</v>
      </c>
      <c r="I77" s="74">
        <f>Database!K82</f>
        <v>0</v>
      </c>
      <c r="J77" s="75">
        <f>Database!N82</f>
        <v>36.450000000000003</v>
      </c>
      <c r="K77" s="76" t="str">
        <f>Database!P82</f>
        <v>n/a</v>
      </c>
      <c r="L77" s="93" t="str">
        <f>Database!Q82</f>
        <v>Included with CF</v>
      </c>
      <c r="M77" s="93">
        <f>Database!R82</f>
        <v>0</v>
      </c>
      <c r="N77" s="89" t="str">
        <f>Database!S82</f>
        <v>n/a</v>
      </c>
      <c r="O77" s="92" t="str">
        <f>Database!T82</f>
        <v>n/a</v>
      </c>
      <c r="P77" s="93" t="str">
        <f>Database!U82</f>
        <v>n/a</v>
      </c>
      <c r="Q77" s="93" t="str">
        <f>Database!V82</f>
        <v>n/a</v>
      </c>
      <c r="R77" s="89" t="str">
        <f>Database!W82</f>
        <v>n/a</v>
      </c>
    </row>
    <row r="78" spans="1:18">
      <c r="A78" s="128">
        <v>71</v>
      </c>
      <c r="B78" s="88" t="str">
        <f>Database!B83</f>
        <v>Wind</v>
      </c>
      <c r="C78" s="138" t="s">
        <v>607</v>
      </c>
      <c r="D78" s="52">
        <f>Database!D83</f>
        <v>1500</v>
      </c>
      <c r="E78" s="54">
        <f>Database!E83</f>
        <v>100</v>
      </c>
      <c r="F78" s="105">
        <f>Database!H83</f>
        <v>2022.002191540653</v>
      </c>
      <c r="G78" s="89">
        <f>Database!I83</f>
        <v>30</v>
      </c>
      <c r="H78" s="52">
        <f>Database!J83</f>
        <v>1773.9008266018413</v>
      </c>
      <c r="I78" s="74">
        <f>Database!K83</f>
        <v>0</v>
      </c>
      <c r="J78" s="75">
        <f>Database!N83</f>
        <v>36.450000000000003</v>
      </c>
      <c r="K78" s="76" t="str">
        <f>Database!P83</f>
        <v>n/a</v>
      </c>
      <c r="L78" s="93" t="str">
        <f>Database!Q83</f>
        <v>Included with CF</v>
      </c>
      <c r="M78" s="93">
        <f>Database!R83</f>
        <v>0</v>
      </c>
      <c r="N78" s="89" t="str">
        <f>Database!S83</f>
        <v>n/a</v>
      </c>
      <c r="O78" s="92" t="str">
        <f>Database!T83</f>
        <v>n/a</v>
      </c>
      <c r="P78" s="93" t="str">
        <f>Database!U83</f>
        <v>n/a</v>
      </c>
      <c r="Q78" s="93" t="str">
        <f>Database!V83</f>
        <v>n/a</v>
      </c>
      <c r="R78" s="89" t="str">
        <f>Database!W83</f>
        <v>n/a</v>
      </c>
    </row>
    <row r="79" spans="1:18">
      <c r="A79" s="128">
        <v>72</v>
      </c>
      <c r="B79" s="88" t="str">
        <f>Database!B84</f>
        <v>Wind</v>
      </c>
      <c r="C79" s="138" t="s">
        <v>608</v>
      </c>
      <c r="D79" s="52">
        <f>Database!D84</f>
        <v>4500</v>
      </c>
      <c r="E79" s="54">
        <f>Database!E84</f>
        <v>100</v>
      </c>
      <c r="F79" s="105">
        <f>Database!H84</f>
        <v>2022.002191540653</v>
      </c>
      <c r="G79" s="89">
        <f>Database!I84</f>
        <v>30</v>
      </c>
      <c r="H79" s="52">
        <f>Database!J84</f>
        <v>1811.0329095752811</v>
      </c>
      <c r="I79" s="74">
        <f>Database!K84</f>
        <v>0</v>
      </c>
      <c r="J79" s="75">
        <f>Database!N84</f>
        <v>36.450000000000003</v>
      </c>
      <c r="K79" s="76" t="str">
        <f>Database!P84</f>
        <v>n/a</v>
      </c>
      <c r="L79" s="93" t="str">
        <f>Database!Q84</f>
        <v>Included with CF</v>
      </c>
      <c r="M79" s="93">
        <f>Database!R84</f>
        <v>0</v>
      </c>
      <c r="N79" s="89" t="str">
        <f>Database!S84</f>
        <v>n/a</v>
      </c>
      <c r="O79" s="92" t="str">
        <f>Database!T84</f>
        <v>n/a</v>
      </c>
      <c r="P79" s="93" t="str">
        <f>Database!U84</f>
        <v>n/a</v>
      </c>
      <c r="Q79" s="93" t="str">
        <f>Database!V84</f>
        <v>n/a</v>
      </c>
      <c r="R79" s="89" t="str">
        <f>Database!W84</f>
        <v>n/a</v>
      </c>
    </row>
    <row r="80" spans="1:18">
      <c r="A80" s="128">
        <v>73</v>
      </c>
      <c r="B80" s="88" t="str">
        <f>Database!B85</f>
        <v>Wind</v>
      </c>
      <c r="C80" s="138" t="s">
        <v>609</v>
      </c>
      <c r="D80" s="52">
        <f>Database!D85</f>
        <v>4500</v>
      </c>
      <c r="E80" s="54">
        <f>Database!E85</f>
        <v>100</v>
      </c>
      <c r="F80" s="105">
        <f>Database!H85</f>
        <v>2022.002191540653</v>
      </c>
      <c r="G80" s="89">
        <f>Database!I85</f>
        <v>30</v>
      </c>
      <c r="H80" s="52">
        <f>Database!J85</f>
        <v>1735.3715559870404</v>
      </c>
      <c r="I80" s="74">
        <f>Database!K85</f>
        <v>0</v>
      </c>
      <c r="J80" s="75">
        <f>Database!N85</f>
        <v>36.450000000000003</v>
      </c>
      <c r="K80" s="76" t="str">
        <f>Database!P85</f>
        <v>n/a</v>
      </c>
      <c r="L80" s="93" t="str">
        <f>Database!Q85</f>
        <v>Included with CF</v>
      </c>
      <c r="M80" s="93">
        <f>Database!R85</f>
        <v>0</v>
      </c>
      <c r="N80" s="89" t="str">
        <f>Database!S85</f>
        <v>n/a</v>
      </c>
      <c r="O80" s="92" t="str">
        <f>Database!T85</f>
        <v>n/a</v>
      </c>
      <c r="P80" s="93" t="str">
        <f>Database!U85</f>
        <v>n/a</v>
      </c>
      <c r="Q80" s="93" t="str">
        <f>Database!V85</f>
        <v>n/a</v>
      </c>
      <c r="R80" s="89" t="str">
        <f>Database!W85</f>
        <v>n/a</v>
      </c>
    </row>
    <row r="81" spans="1:18">
      <c r="A81" s="128">
        <v>74</v>
      </c>
      <c r="B81" s="88" t="str">
        <f>Database!B86</f>
        <v>Wind</v>
      </c>
      <c r="C81" s="138" t="s">
        <v>610</v>
      </c>
      <c r="D81" s="52">
        <f>Database!D86</f>
        <v>6500</v>
      </c>
      <c r="E81" s="54">
        <f>Database!E86</f>
        <v>100</v>
      </c>
      <c r="F81" s="105">
        <f>Database!H86</f>
        <v>2022.002191540653</v>
      </c>
      <c r="G81" s="89">
        <f>Database!I86</f>
        <v>30</v>
      </c>
      <c r="H81" s="52">
        <f>Database!J86</f>
        <v>1737.2476650701883</v>
      </c>
      <c r="I81" s="74">
        <f>Database!K86</f>
        <v>0.65</v>
      </c>
      <c r="J81" s="75">
        <f>Database!N86</f>
        <v>36.450000000000003</v>
      </c>
      <c r="K81" s="76" t="str">
        <f>Database!P86</f>
        <v>n/a</v>
      </c>
      <c r="L81" s="93" t="str">
        <f>Database!Q86</f>
        <v>Included with CF</v>
      </c>
      <c r="M81" s="93">
        <f>Database!R86</f>
        <v>0</v>
      </c>
      <c r="N81" s="89" t="str">
        <f>Database!S86</f>
        <v>n/a</v>
      </c>
      <c r="O81" s="92" t="str">
        <f>Database!T86</f>
        <v>n/a</v>
      </c>
      <c r="P81" s="93" t="str">
        <f>Database!U86</f>
        <v>n/a</v>
      </c>
      <c r="Q81" s="93" t="str">
        <f>Database!V86</f>
        <v>n/a</v>
      </c>
      <c r="R81" s="89" t="str">
        <f>Database!W86</f>
        <v>n/a</v>
      </c>
    </row>
    <row r="82" spans="1:18">
      <c r="A82" s="128">
        <v>84</v>
      </c>
      <c r="B82" s="77" t="str">
        <f>Database!B97</f>
        <v>Solar</v>
      </c>
      <c r="C82" s="131" t="s">
        <v>611</v>
      </c>
      <c r="D82" s="78">
        <f>Database!D97</f>
        <v>4500</v>
      </c>
      <c r="E82" s="106">
        <f>Database!E97</f>
        <v>50</v>
      </c>
      <c r="F82" s="107">
        <f>Database!H93</f>
        <v>2018.9997808459348</v>
      </c>
      <c r="G82" s="80">
        <f>Database!I97</f>
        <v>25</v>
      </c>
      <c r="H82" s="78">
        <f>Database!J97</f>
        <v>1723.7488455788441</v>
      </c>
      <c r="I82" s="81">
        <f>Database!K97</f>
        <v>0</v>
      </c>
      <c r="J82" s="82">
        <f>Database!N97</f>
        <v>18.45</v>
      </c>
      <c r="K82" s="83" t="str">
        <f>Database!P97</f>
        <v>n/a</v>
      </c>
      <c r="L82" s="87" t="str">
        <f>Database!Q97</f>
        <v>Included with CF</v>
      </c>
      <c r="M82" s="87">
        <f>Database!R97</f>
        <v>0</v>
      </c>
      <c r="N82" s="80" t="str">
        <f>Database!S97</f>
        <v>n/a</v>
      </c>
      <c r="O82" s="86" t="str">
        <f>Database!T97</f>
        <v>n/a</v>
      </c>
      <c r="P82" s="87" t="str">
        <f>Database!U97</f>
        <v>n/a</v>
      </c>
      <c r="Q82" s="87" t="str">
        <f>Database!V97</f>
        <v>n/a</v>
      </c>
      <c r="R82" s="80" t="str">
        <f>Database!W97</f>
        <v>n/a</v>
      </c>
    </row>
    <row r="83" spans="1:18">
      <c r="A83" s="128">
        <v>85</v>
      </c>
      <c r="B83" s="88" t="str">
        <f>Database!B98</f>
        <v>Solar</v>
      </c>
      <c r="C83" s="138" t="s">
        <v>612</v>
      </c>
      <c r="D83" s="52">
        <f>Database!D98</f>
        <v>4500</v>
      </c>
      <c r="E83" s="108">
        <f>Database!E98</f>
        <v>50</v>
      </c>
      <c r="F83" s="105">
        <f>Database!H94</f>
        <v>2018.9997808459348</v>
      </c>
      <c r="G83" s="89">
        <f>Database!I98</f>
        <v>25</v>
      </c>
      <c r="H83" s="52">
        <f>Database!J98</f>
        <v>1822.4072122157659</v>
      </c>
      <c r="I83" s="74">
        <f>Database!K98</f>
        <v>0</v>
      </c>
      <c r="J83" s="75">
        <f>Database!N98</f>
        <v>19.41</v>
      </c>
      <c r="K83" s="76" t="str">
        <f>Database!P98</f>
        <v>n/a</v>
      </c>
      <c r="L83" s="93" t="str">
        <f>Database!Q98</f>
        <v>Included with CF</v>
      </c>
      <c r="M83" s="93">
        <f>Database!R98</f>
        <v>0</v>
      </c>
      <c r="N83" s="89" t="str">
        <f>Database!S98</f>
        <v>n/a</v>
      </c>
      <c r="O83" s="92" t="str">
        <f>Database!T98</f>
        <v>n/a</v>
      </c>
      <c r="P83" s="93" t="str">
        <f>Database!U98</f>
        <v>n/a</v>
      </c>
      <c r="Q83" s="93" t="str">
        <f>Database!V98</f>
        <v>n/a</v>
      </c>
      <c r="R83" s="89" t="str">
        <f>Database!W98</f>
        <v>n/a</v>
      </c>
    </row>
    <row r="84" spans="1:18">
      <c r="A84" s="128">
        <v>86</v>
      </c>
      <c r="B84" s="88" t="str">
        <f>Database!B99</f>
        <v>Solar</v>
      </c>
      <c r="C84" s="138" t="s">
        <v>613</v>
      </c>
      <c r="D84" s="52">
        <f>Database!D99</f>
        <v>4800</v>
      </c>
      <c r="E84" s="108">
        <f>Database!E99</f>
        <v>50</v>
      </c>
      <c r="F84" s="105">
        <f>Database!H95</f>
        <v>2019</v>
      </c>
      <c r="G84" s="89">
        <f>Database!I99</f>
        <v>25</v>
      </c>
      <c r="H84" s="52">
        <f>Database!J99</f>
        <v>1761.8947998896474</v>
      </c>
      <c r="I84" s="74">
        <f>Database!K99</f>
        <v>0</v>
      </c>
      <c r="J84" s="75">
        <f>Database!N99</f>
        <v>18.47</v>
      </c>
      <c r="K84" s="76" t="str">
        <f>Database!P99</f>
        <v>n/a</v>
      </c>
      <c r="L84" s="93" t="str">
        <f>Database!Q99</f>
        <v>Included with CF</v>
      </c>
      <c r="M84" s="93">
        <f>Database!R99</f>
        <v>0</v>
      </c>
      <c r="N84" s="89" t="str">
        <f>Database!S99</f>
        <v>n/a</v>
      </c>
      <c r="O84" s="92" t="str">
        <f>Database!T99</f>
        <v>n/a</v>
      </c>
      <c r="P84" s="93" t="str">
        <f>Database!U99</f>
        <v>n/a</v>
      </c>
      <c r="Q84" s="93" t="str">
        <f>Database!V99</f>
        <v>n/a</v>
      </c>
      <c r="R84" s="89" t="str">
        <f>Database!W99</f>
        <v>n/a</v>
      </c>
    </row>
    <row r="85" spans="1:18">
      <c r="A85" s="128">
        <v>87</v>
      </c>
      <c r="B85" s="88" t="str">
        <f>Database!B100</f>
        <v>Solar</v>
      </c>
      <c r="C85" s="138" t="s">
        <v>614</v>
      </c>
      <c r="D85" s="52">
        <f>Database!D100</f>
        <v>4800</v>
      </c>
      <c r="E85" s="108">
        <f>Database!E100</f>
        <v>50</v>
      </c>
      <c r="F85" s="105">
        <f>Database!H96</f>
        <v>2019</v>
      </c>
      <c r="G85" s="89">
        <f>Database!I100</f>
        <v>25</v>
      </c>
      <c r="H85" s="52">
        <f>Database!J100</f>
        <v>1856.7385710954891</v>
      </c>
      <c r="I85" s="74">
        <f>Database!K100</f>
        <v>0</v>
      </c>
      <c r="J85" s="75">
        <f>Database!N100</f>
        <v>19.440000000000001</v>
      </c>
      <c r="K85" s="76" t="str">
        <f>Database!P100</f>
        <v>n/a</v>
      </c>
      <c r="L85" s="93" t="str">
        <f>Database!Q100</f>
        <v>Included with CF</v>
      </c>
      <c r="M85" s="93">
        <f>Database!R100</f>
        <v>0</v>
      </c>
      <c r="N85" s="89" t="str">
        <f>Database!S100</f>
        <v>n/a</v>
      </c>
      <c r="O85" s="92" t="str">
        <f>Database!T100</f>
        <v>n/a</v>
      </c>
      <c r="P85" s="93" t="str">
        <f>Database!U100</f>
        <v>n/a</v>
      </c>
      <c r="Q85" s="93" t="str">
        <f>Database!V100</f>
        <v>n/a</v>
      </c>
      <c r="R85" s="89" t="str">
        <f>Database!W100</f>
        <v>n/a</v>
      </c>
    </row>
    <row r="86" spans="1:18">
      <c r="A86" s="128">
        <v>88</v>
      </c>
      <c r="B86" s="88" t="str">
        <f>Database!B102</f>
        <v>Solar</v>
      </c>
      <c r="C86" s="138" t="str">
        <f>Database!C102</f>
        <v>CSP Trough w Natural Gas</v>
      </c>
      <c r="D86" s="52">
        <f>Database!D102</f>
        <v>4500</v>
      </c>
      <c r="E86" s="54">
        <f>Database!E102</f>
        <v>100</v>
      </c>
      <c r="F86" s="105">
        <f>Database!H102</f>
        <v>2022</v>
      </c>
      <c r="G86" s="89">
        <f>Database!I102</f>
        <v>30</v>
      </c>
      <c r="H86" s="52">
        <f>Database!J102</f>
        <v>6447.539712732083</v>
      </c>
      <c r="I86" s="74">
        <f>Database!K102</f>
        <v>0</v>
      </c>
      <c r="J86" s="75">
        <f>Database!N102</f>
        <v>68.464239073343975</v>
      </c>
      <c r="K86" s="76">
        <f>Database!P102</f>
        <v>11750</v>
      </c>
      <c r="L86" s="93" t="str">
        <f>Database!Q102</f>
        <v>Included with CF</v>
      </c>
      <c r="M86" s="93">
        <f>Database!R102</f>
        <v>0</v>
      </c>
      <c r="N86" s="89">
        <f>Database!S102</f>
        <v>725</v>
      </c>
      <c r="O86" s="92" t="str">
        <f>Database!T102</f>
        <v>n/a</v>
      </c>
      <c r="P86" s="93" t="str">
        <f>Database!U102</f>
        <v>n/a</v>
      </c>
      <c r="Q86" s="93" t="str">
        <f>Database!V102</f>
        <v>n/a</v>
      </c>
      <c r="R86" s="89" t="str">
        <f>Database!W102</f>
        <v>n/a</v>
      </c>
    </row>
    <row r="87" spans="1:18">
      <c r="A87" s="128">
        <v>89</v>
      </c>
      <c r="B87" s="88" t="str">
        <f>Database!B103</f>
        <v>Solar</v>
      </c>
      <c r="C87" s="138" t="str">
        <f>Database!C103</f>
        <v>CSP Tower 24% CF</v>
      </c>
      <c r="D87" s="52">
        <f>Database!D103</f>
        <v>4500</v>
      </c>
      <c r="E87" s="54">
        <f>Database!E103</f>
        <v>100</v>
      </c>
      <c r="F87" s="105">
        <f>Database!H103</f>
        <v>2022</v>
      </c>
      <c r="G87" s="89">
        <f>Database!I103</f>
        <v>30</v>
      </c>
      <c r="H87" s="52">
        <f>Database!J103</f>
        <v>6141.4653505992019</v>
      </c>
      <c r="I87" s="74">
        <f>Database!K103</f>
        <v>0</v>
      </c>
      <c r="J87" s="75">
        <f>Database!N103</f>
        <v>68.464239073343975</v>
      </c>
      <c r="K87" s="76" t="str">
        <f>Database!P103</f>
        <v>n/a</v>
      </c>
      <c r="L87" s="93" t="str">
        <f>Database!Q103</f>
        <v>Included with CF</v>
      </c>
      <c r="M87" s="93">
        <f>Database!R103</f>
        <v>0</v>
      </c>
      <c r="N87" s="89">
        <f>Database!S103</f>
        <v>725</v>
      </c>
      <c r="O87" s="92" t="str">
        <f>Database!T103</f>
        <v>n/a</v>
      </c>
      <c r="P87" s="93" t="str">
        <f>Database!U103</f>
        <v>n/a</v>
      </c>
      <c r="Q87" s="93" t="str">
        <f>Database!V103</f>
        <v>n/a</v>
      </c>
      <c r="R87" s="89" t="str">
        <f>Database!W103</f>
        <v>n/a</v>
      </c>
    </row>
    <row r="88" spans="1:18">
      <c r="A88" s="128">
        <v>90</v>
      </c>
      <c r="B88" s="94" t="str">
        <f>Database!B104</f>
        <v>Solar</v>
      </c>
      <c r="C88" s="143" t="str">
        <f>Database!C104</f>
        <v>CSP Tower Molten Salt 30% CF</v>
      </c>
      <c r="D88" s="95">
        <f>Database!D104</f>
        <v>4500</v>
      </c>
      <c r="E88" s="96">
        <f>Database!E104</f>
        <v>100</v>
      </c>
      <c r="F88" s="109">
        <f>Database!H104</f>
        <v>2022</v>
      </c>
      <c r="G88" s="97">
        <f>Database!I104</f>
        <v>30</v>
      </c>
      <c r="H88" s="95">
        <f>Database!J104</f>
        <v>7367.0328172308537</v>
      </c>
      <c r="I88" s="98">
        <f>Database!K104</f>
        <v>0</v>
      </c>
      <c r="J88" s="99">
        <f>Database!N104</f>
        <v>68.464239073343975</v>
      </c>
      <c r="K88" s="100" t="str">
        <f>Database!P104</f>
        <v>n/a</v>
      </c>
      <c r="L88" s="104" t="str">
        <f>Database!Q104</f>
        <v>Included with CF</v>
      </c>
      <c r="M88" s="104">
        <f>Database!R104</f>
        <v>0</v>
      </c>
      <c r="N88" s="97">
        <f>Database!S104</f>
        <v>750</v>
      </c>
      <c r="O88" s="103" t="str">
        <f>Database!T104</f>
        <v>n/a</v>
      </c>
      <c r="P88" s="104" t="str">
        <f>Database!U104</f>
        <v>n/a</v>
      </c>
      <c r="Q88" s="104" t="str">
        <f>Database!V104</f>
        <v>n/a</v>
      </c>
      <c r="R88" s="97" t="str">
        <f>Database!W104</f>
        <v>n/a</v>
      </c>
    </row>
    <row r="89" spans="1:18">
      <c r="A89" s="128">
        <v>91</v>
      </c>
      <c r="B89" s="88" t="str">
        <f>Database!B106</f>
        <v>Biomass</v>
      </c>
      <c r="C89" s="138" t="str">
        <f>Database!C106</f>
        <v>Forestry Byproduct</v>
      </c>
      <c r="D89" s="52">
        <f>Database!D106</f>
        <v>1500</v>
      </c>
      <c r="E89" s="54">
        <f>Database!E106</f>
        <v>5</v>
      </c>
      <c r="F89" s="105">
        <f>Database!H106</f>
        <v>2022.002191540653</v>
      </c>
      <c r="G89" s="89">
        <f>Database!I106</f>
        <v>30</v>
      </c>
      <c r="H89" s="52">
        <f>Database!J106</f>
        <v>4383.3024859428187</v>
      </c>
      <c r="I89" s="74">
        <f>Database!K106</f>
        <v>0.99</v>
      </c>
      <c r="J89" s="75">
        <f>Database!N106</f>
        <v>42.04</v>
      </c>
      <c r="K89" s="76">
        <f>Database!P106</f>
        <v>0</v>
      </c>
      <c r="L89" s="93">
        <f>Database!Q106</f>
        <v>0</v>
      </c>
      <c r="M89" s="93">
        <f>Database!R106</f>
        <v>0</v>
      </c>
      <c r="N89" s="89">
        <f>Database!S106</f>
        <v>0</v>
      </c>
      <c r="O89" s="92">
        <f>Database!T106</f>
        <v>0.1</v>
      </c>
      <c r="P89" s="93">
        <f>Database!U106</f>
        <v>0.2</v>
      </c>
      <c r="Q89" s="93">
        <f>Database!V106</f>
        <v>0.4</v>
      </c>
      <c r="R89" s="89">
        <f>Database!W106</f>
        <v>205</v>
      </c>
    </row>
    <row r="90" spans="1:18">
      <c r="A90" s="128">
        <v>92</v>
      </c>
      <c r="B90" s="77" t="str">
        <f>Database!B108</f>
        <v>Storage</v>
      </c>
      <c r="C90" s="131" t="str">
        <f>Database!C108</f>
        <v>Pumped Storage 1 (3,800 MWh)</v>
      </c>
      <c r="D90" s="78">
        <f>Database!D108</f>
        <v>4457</v>
      </c>
      <c r="E90" s="79">
        <f>Database!E108</f>
        <v>393.3</v>
      </c>
      <c r="F90" s="107">
        <f>Database!H108</f>
        <v>2022.002191540653</v>
      </c>
      <c r="G90" s="80">
        <f>Database!I108</f>
        <v>50</v>
      </c>
      <c r="H90" s="78">
        <f>Database!J108</f>
        <v>3468.3873263209621</v>
      </c>
      <c r="I90" s="81">
        <f>Database!K108</f>
        <v>0</v>
      </c>
      <c r="J90" s="82">
        <f>Database!N108</f>
        <v>21.1</v>
      </c>
      <c r="K90" s="110">
        <f>Database!P108</f>
        <v>0.77</v>
      </c>
      <c r="L90" s="87">
        <f>Database!Q108</f>
        <v>3</v>
      </c>
      <c r="M90" s="87">
        <f>Database!R108</f>
        <v>5.8</v>
      </c>
      <c r="N90" s="80">
        <f>Database!S108</f>
        <v>0</v>
      </c>
      <c r="O90" s="86">
        <f>Database!T108</f>
        <v>0</v>
      </c>
      <c r="P90" s="87">
        <f>Database!U108</f>
        <v>0</v>
      </c>
      <c r="Q90" s="87">
        <f>Database!V108</f>
        <v>0</v>
      </c>
      <c r="R90" s="80">
        <f>Database!W108</f>
        <v>0</v>
      </c>
    </row>
    <row r="91" spans="1:18">
      <c r="A91" s="128">
        <v>93</v>
      </c>
      <c r="B91" s="88" t="str">
        <f>Database!B109</f>
        <v>Storage</v>
      </c>
      <c r="C91" s="138" t="str">
        <f>Database!C109</f>
        <v>Pumped Storage 2 (12,000 MWh)</v>
      </c>
      <c r="D91" s="52">
        <f>Database!D109</f>
        <v>580</v>
      </c>
      <c r="E91" s="54">
        <f>Database!E109</f>
        <v>1200</v>
      </c>
      <c r="F91" s="105">
        <f>Database!H109</f>
        <v>2022.002191540653</v>
      </c>
      <c r="G91" s="89">
        <f>Database!I109</f>
        <v>50</v>
      </c>
      <c r="H91" s="52">
        <f>Database!J109</f>
        <v>3600.6916021994666</v>
      </c>
      <c r="I91" s="74">
        <f>Database!K109</f>
        <v>0</v>
      </c>
      <c r="J91" s="75">
        <f>Database!N109</f>
        <v>15.58</v>
      </c>
      <c r="K91" s="111">
        <f>Database!P109</f>
        <v>0.77</v>
      </c>
      <c r="L91" s="93">
        <f>Database!Q109</f>
        <v>3</v>
      </c>
      <c r="M91" s="93">
        <f>Database!R109</f>
        <v>5.8</v>
      </c>
      <c r="N91" s="89">
        <f>Database!S109</f>
        <v>0</v>
      </c>
      <c r="O91" s="92">
        <f>Database!T109</f>
        <v>0</v>
      </c>
      <c r="P91" s="93">
        <f>Database!U109</f>
        <v>0</v>
      </c>
      <c r="Q91" s="93">
        <f>Database!V109</f>
        <v>0</v>
      </c>
      <c r="R91" s="89">
        <f>Database!W109</f>
        <v>0</v>
      </c>
    </row>
    <row r="92" spans="1:18">
      <c r="A92" s="128">
        <v>94</v>
      </c>
      <c r="B92" s="94" t="str">
        <f>Database!B110</f>
        <v>Storage</v>
      </c>
      <c r="C92" s="143" t="str">
        <f>Database!C110</f>
        <v>Pumped Storage 3 (7,000 MWh)</v>
      </c>
      <c r="D92" s="95">
        <f>Database!D110</f>
        <v>6359</v>
      </c>
      <c r="E92" s="96">
        <f>Database!E110</f>
        <v>700</v>
      </c>
      <c r="F92" s="109">
        <f>Database!H110</f>
        <v>2017</v>
      </c>
      <c r="G92" s="97">
        <f>Database!I110</f>
        <v>50</v>
      </c>
      <c r="H92" s="95">
        <f>Database!J110</f>
        <v>2860.7142857142858</v>
      </c>
      <c r="I92" s="98">
        <f>Database!K110</f>
        <v>0</v>
      </c>
      <c r="J92" s="99">
        <f>Database!N110</f>
        <v>16.86</v>
      </c>
      <c r="K92" s="112">
        <f>Database!P110</f>
        <v>0.77</v>
      </c>
      <c r="L92" s="104">
        <f>Database!Q110</f>
        <v>3</v>
      </c>
      <c r="M92" s="104">
        <f>Database!R110</f>
        <v>5.8</v>
      </c>
      <c r="N92" s="97">
        <f>Database!S110</f>
        <v>0</v>
      </c>
      <c r="O92" s="103">
        <f>Database!T110</f>
        <v>0</v>
      </c>
      <c r="P92" s="104">
        <f>Database!U110</f>
        <v>0</v>
      </c>
      <c r="Q92" s="104">
        <f>Database!V110</f>
        <v>0</v>
      </c>
      <c r="R92" s="97">
        <f>Database!W110</f>
        <v>0</v>
      </c>
    </row>
    <row r="93" spans="1:18">
      <c r="A93" s="128">
        <v>95</v>
      </c>
      <c r="B93" s="88" t="str">
        <f>Database!B113</f>
        <v>Storage</v>
      </c>
      <c r="C93" s="138" t="str">
        <f>Database!C113</f>
        <v>CAES (15,360 MWh)</v>
      </c>
      <c r="D93" s="52">
        <f>Database!D113</f>
        <v>4640</v>
      </c>
      <c r="E93" s="54">
        <f>Database!E113</f>
        <v>320</v>
      </c>
      <c r="F93" s="105">
        <f>Database!H113</f>
        <v>2021.0024106947185</v>
      </c>
      <c r="G93" s="89">
        <f>Database!I113</f>
        <v>30</v>
      </c>
      <c r="H93" s="52">
        <f>Database!J113</f>
        <v>2138.2485565523652</v>
      </c>
      <c r="I93" s="74">
        <f>Database!K113</f>
        <v>0.77</v>
      </c>
      <c r="J93" s="140">
        <f>Database!N113</f>
        <v>18.899999999999999</v>
      </c>
      <c r="K93" s="52">
        <f>Database!P113</f>
        <v>4227</v>
      </c>
      <c r="L93" s="93">
        <f>Database!Q113</f>
        <v>3</v>
      </c>
      <c r="M93" s="93">
        <f>Database!R113</f>
        <v>1.5</v>
      </c>
      <c r="N93" s="89">
        <f>Database!S113</f>
        <v>0</v>
      </c>
      <c r="O93" s="92">
        <f>Database!T113</f>
        <v>1E-3</v>
      </c>
      <c r="P93" s="93">
        <f>Database!U113</f>
        <v>8.9999999999999993E-3</v>
      </c>
      <c r="Q93" s="93">
        <f>Database!V113</f>
        <v>0</v>
      </c>
      <c r="R93" s="89">
        <f>Database!W113</f>
        <v>117</v>
      </c>
    </row>
    <row r="94" spans="1:18">
      <c r="A94" s="128">
        <v>96</v>
      </c>
      <c r="B94" s="77" t="str">
        <f>Database!B115</f>
        <v>Nuclear</v>
      </c>
      <c r="C94" s="131" t="str">
        <f>Database!C115</f>
        <v>Advanced Fission</v>
      </c>
      <c r="D94" s="78">
        <f>Database!D115</f>
        <v>5000</v>
      </c>
      <c r="E94" s="79">
        <f>Database!E115</f>
        <v>2234</v>
      </c>
      <c r="F94" s="107">
        <f>Database!H115</f>
        <v>2024.7501643655489</v>
      </c>
      <c r="G94" s="80">
        <f>Database!I115</f>
        <v>40</v>
      </c>
      <c r="H94" s="78">
        <f>Database!J115</f>
        <v>6524.157349332655</v>
      </c>
      <c r="I94" s="81">
        <f>Database!K115</f>
        <v>11.37</v>
      </c>
      <c r="J94" s="133">
        <f>Database!N115</f>
        <v>98.35</v>
      </c>
      <c r="K94" s="78">
        <f>Database!P115</f>
        <v>10710</v>
      </c>
      <c r="L94" s="87">
        <f>Database!Q115</f>
        <v>7.7</v>
      </c>
      <c r="M94" s="87">
        <f>Database!R115</f>
        <v>7.3</v>
      </c>
      <c r="N94" s="85">
        <f>Database!S115</f>
        <v>96.002843199999987</v>
      </c>
      <c r="O94" s="86">
        <f>Database!T115</f>
        <v>0</v>
      </c>
      <c r="P94" s="87">
        <f>Database!U115</f>
        <v>0</v>
      </c>
      <c r="Q94" s="87">
        <f>Database!V115</f>
        <v>0</v>
      </c>
      <c r="R94" s="80">
        <f>Database!W115</f>
        <v>0</v>
      </c>
    </row>
    <row r="95" spans="1:18">
      <c r="A95" s="128">
        <v>97</v>
      </c>
      <c r="B95" s="94" t="str">
        <f>Database!B116</f>
        <v>Nuclear</v>
      </c>
      <c r="C95" s="143" t="str">
        <f>Database!C116</f>
        <v>Small Modular Reactor x 12</v>
      </c>
      <c r="D95" s="95">
        <f>Database!D116</f>
        <v>5000</v>
      </c>
      <c r="E95" s="96">
        <f>Database!E116</f>
        <v>570</v>
      </c>
      <c r="F95" s="109">
        <f>Database!H116</f>
        <v>2030.752355906202</v>
      </c>
      <c r="G95" s="97">
        <f>Database!I116</f>
        <v>40</v>
      </c>
      <c r="H95" s="95">
        <f>Database!J116</f>
        <v>9675.8543016248386</v>
      </c>
      <c r="I95" s="98">
        <f>Database!K116</f>
        <v>15</v>
      </c>
      <c r="J95" s="146">
        <f>Database!N116</f>
        <v>167.77</v>
      </c>
      <c r="K95" s="95">
        <f>Database!P116</f>
        <v>10710</v>
      </c>
      <c r="L95" s="104">
        <f>Database!Q116</f>
        <v>7.7</v>
      </c>
      <c r="M95" s="104">
        <f>Database!R116</f>
        <v>7.3</v>
      </c>
      <c r="N95" s="102">
        <f>Database!S116</f>
        <v>64.543481398999987</v>
      </c>
      <c r="O95" s="103">
        <f>Database!T116</f>
        <v>0</v>
      </c>
      <c r="P95" s="104">
        <f>Database!U116</f>
        <v>0</v>
      </c>
      <c r="Q95" s="104">
        <f>Database!V116</f>
        <v>0</v>
      </c>
      <c r="R95" s="97">
        <f>Database!W116</f>
        <v>0</v>
      </c>
    </row>
  </sheetData>
  <mergeCells count="5">
    <mergeCell ref="D66:G66"/>
    <mergeCell ref="H66:J66"/>
    <mergeCell ref="K66:N66"/>
    <mergeCell ref="O66:R66"/>
    <mergeCell ref="B66:C66"/>
  </mergeCells>
  <pageMargins left="0.7" right="0.7" top="0.75" bottom="0.75" header="0.3" footer="0.3"/>
  <pageSetup paperSize="3"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225"/>
  <sheetViews>
    <sheetView zoomScaleNormal="100" workbookViewId="0"/>
  </sheetViews>
  <sheetFormatPr defaultRowHeight="15"/>
  <cols>
    <col min="1" max="1" width="26.7109375" style="799" customWidth="1"/>
    <col min="2" max="2" width="17.5703125" style="117" customWidth="1"/>
    <col min="3" max="3" width="22.5703125" style="713" customWidth="1"/>
    <col min="4" max="4" width="2.85546875" style="165" customWidth="1"/>
    <col min="5" max="5" width="23" style="799" customWidth="1"/>
    <col min="6" max="6" width="18.85546875" style="117" customWidth="1"/>
    <col min="7" max="8" width="22.5703125" style="803" customWidth="1"/>
    <col min="9" max="9" width="22.5703125" style="723" customWidth="1"/>
    <col min="10" max="10" width="18.85546875" style="165" customWidth="1"/>
    <col min="11" max="11" width="14.28515625" style="165" bestFit="1" customWidth="1"/>
    <col min="12" max="12" width="27" style="165" bestFit="1" customWidth="1"/>
    <col min="13" max="13" width="24.7109375" style="165" bestFit="1" customWidth="1"/>
    <col min="14" max="14" width="29.28515625" style="165" bestFit="1" customWidth="1"/>
    <col min="15" max="15" width="22.28515625" style="165" bestFit="1" customWidth="1"/>
    <col min="16" max="23" width="9.140625" style="165"/>
    <col min="24" max="24" width="22.42578125" style="165" customWidth="1"/>
    <col min="25" max="16384" width="9.140625" style="165"/>
  </cols>
  <sheetData>
    <row r="1" spans="1:18" s="251" customFormat="1">
      <c r="A1" s="793" t="s">
        <v>172</v>
      </c>
      <c r="B1" s="794" t="s">
        <v>174</v>
      </c>
      <c r="C1" s="795" t="s">
        <v>175</v>
      </c>
      <c r="E1" s="793" t="s">
        <v>172</v>
      </c>
      <c r="F1" s="794" t="s">
        <v>253</v>
      </c>
      <c r="G1" s="796" t="s">
        <v>12</v>
      </c>
      <c r="H1" s="796" t="s">
        <v>544</v>
      </c>
      <c r="I1" s="797" t="s">
        <v>545</v>
      </c>
      <c r="J1" s="798"/>
      <c r="K1" s="804"/>
      <c r="L1" s="804"/>
      <c r="M1" s="805" t="s">
        <v>266</v>
      </c>
      <c r="N1" s="806" t="s">
        <v>267</v>
      </c>
    </row>
    <row r="2" spans="1:18">
      <c r="A2" s="807" t="s">
        <v>364</v>
      </c>
      <c r="B2" s="808">
        <v>5.4558207325419279E-2</v>
      </c>
      <c r="C2" s="809">
        <v>0</v>
      </c>
      <c r="E2" s="799" t="s">
        <v>217</v>
      </c>
      <c r="F2" s="74">
        <v>36.919472601599999</v>
      </c>
      <c r="G2" s="74">
        <v>2.12</v>
      </c>
      <c r="H2" s="74">
        <v>24.74</v>
      </c>
      <c r="I2" s="800">
        <v>6374</v>
      </c>
      <c r="J2" s="801"/>
      <c r="K2" s="810" t="s">
        <v>553</v>
      </c>
      <c r="L2" s="810" t="s">
        <v>0</v>
      </c>
      <c r="M2" s="811" t="s">
        <v>268</v>
      </c>
      <c r="N2" s="812" t="s">
        <v>269</v>
      </c>
    </row>
    <row r="3" spans="1:18">
      <c r="A3" s="807" t="s">
        <v>366</v>
      </c>
      <c r="B3" s="808">
        <v>0.10713241660577139</v>
      </c>
      <c r="C3" s="809">
        <v>1.5304630943681621E-3</v>
      </c>
      <c r="E3" s="799" t="s">
        <v>218</v>
      </c>
      <c r="F3" s="74">
        <v>53.126043724799992</v>
      </c>
      <c r="G3" s="74">
        <v>0.15</v>
      </c>
      <c r="H3" s="74">
        <v>5.39</v>
      </c>
      <c r="I3" s="800">
        <v>9172</v>
      </c>
      <c r="J3" s="801"/>
      <c r="K3" s="810" t="s">
        <v>357</v>
      </c>
      <c r="L3" s="813" t="s">
        <v>270</v>
      </c>
      <c r="M3" s="811" t="s">
        <v>271</v>
      </c>
      <c r="N3" s="814">
        <v>0.88891133475781214</v>
      </c>
    </row>
    <row r="4" spans="1:18">
      <c r="A4" s="807" t="s">
        <v>367</v>
      </c>
      <c r="B4" s="808">
        <v>0</v>
      </c>
      <c r="C4" s="809">
        <v>0</v>
      </c>
      <c r="E4" s="799" t="s">
        <v>219</v>
      </c>
      <c r="F4" s="74">
        <v>36.86734281599999</v>
      </c>
      <c r="G4" s="74">
        <v>2.0099999999999998</v>
      </c>
      <c r="H4" s="74">
        <v>16.63</v>
      </c>
      <c r="I4" s="800">
        <v>6365</v>
      </c>
      <c r="J4" s="801"/>
      <c r="K4" s="810" t="s">
        <v>358</v>
      </c>
      <c r="L4" s="813" t="s">
        <v>272</v>
      </c>
      <c r="M4" s="811" t="s">
        <v>271</v>
      </c>
      <c r="N4" s="814">
        <v>0.90210523488560568</v>
      </c>
    </row>
    <row r="5" spans="1:18">
      <c r="A5" s="807" t="s">
        <v>368</v>
      </c>
      <c r="B5" s="808">
        <v>0.11325426898324392</v>
      </c>
      <c r="C5" s="809">
        <v>1.5304630943681621E-3</v>
      </c>
      <c r="E5" s="799" t="s">
        <v>220</v>
      </c>
      <c r="F5" s="74">
        <v>52.946485574399993</v>
      </c>
      <c r="G5" s="74">
        <v>0.16</v>
      </c>
      <c r="H5" s="74">
        <v>4.4400000000000004</v>
      </c>
      <c r="I5" s="800">
        <v>9141</v>
      </c>
      <c r="J5" s="801"/>
      <c r="K5" s="810" t="s">
        <v>359</v>
      </c>
      <c r="L5" s="813" t="s">
        <v>273</v>
      </c>
      <c r="M5" s="811" t="s">
        <v>271</v>
      </c>
      <c r="N5" s="814">
        <v>0.84021792135031381</v>
      </c>
    </row>
    <row r="6" spans="1:18">
      <c r="A6" s="807" t="s">
        <v>369</v>
      </c>
      <c r="B6" s="808">
        <v>0</v>
      </c>
      <c r="C6" s="809">
        <v>0</v>
      </c>
      <c r="E6" s="799" t="s">
        <v>221</v>
      </c>
      <c r="F6" s="74">
        <v>36.641447078399999</v>
      </c>
      <c r="G6" s="74">
        <v>2.0499999999999998</v>
      </c>
      <c r="H6" s="74">
        <v>21.26</v>
      </c>
      <c r="I6" s="800">
        <v>6326</v>
      </c>
      <c r="J6" s="801"/>
      <c r="K6" s="810" t="s">
        <v>365</v>
      </c>
      <c r="L6" s="813" t="s">
        <v>35</v>
      </c>
      <c r="M6" s="811" t="s">
        <v>271</v>
      </c>
      <c r="N6" s="814">
        <v>0.87117403138161853</v>
      </c>
      <c r="Q6" s="802"/>
    </row>
    <row r="7" spans="1:18">
      <c r="A7" s="807" t="s">
        <v>360</v>
      </c>
      <c r="B7" s="808">
        <v>0.10713241660577137</v>
      </c>
      <c r="C7" s="809">
        <v>1.5304630943681621E-3</v>
      </c>
      <c r="E7" s="799" t="s">
        <v>222</v>
      </c>
      <c r="F7" s="74">
        <v>53.351939462399997</v>
      </c>
      <c r="G7" s="74">
        <v>0.16</v>
      </c>
      <c r="H7" s="74">
        <v>4.8600000000000003</v>
      </c>
      <c r="I7" s="800">
        <v>9211</v>
      </c>
      <c r="J7" s="801"/>
      <c r="K7" s="810" t="s">
        <v>366</v>
      </c>
      <c r="L7" s="813" t="s">
        <v>26</v>
      </c>
      <c r="M7" s="811" t="s">
        <v>274</v>
      </c>
      <c r="N7" s="814">
        <v>0.89706486086124593</v>
      </c>
      <c r="R7" s="105"/>
    </row>
    <row r="8" spans="1:18">
      <c r="A8" s="807" t="s">
        <v>361</v>
      </c>
      <c r="B8" s="808">
        <v>0</v>
      </c>
      <c r="C8" s="809">
        <v>0</v>
      </c>
      <c r="E8" s="799" t="s">
        <v>454</v>
      </c>
      <c r="F8" s="74">
        <v>36.589317292799997</v>
      </c>
      <c r="G8" s="74">
        <v>1.95</v>
      </c>
      <c r="H8" s="74">
        <v>14.45</v>
      </c>
      <c r="I8" s="800">
        <v>6317</v>
      </c>
      <c r="J8" s="801"/>
      <c r="K8" s="810" t="s">
        <v>368</v>
      </c>
      <c r="L8" s="813" t="s">
        <v>24</v>
      </c>
      <c r="M8" s="811" t="s">
        <v>274</v>
      </c>
      <c r="N8" s="814">
        <v>0.92510071150857298</v>
      </c>
    </row>
    <row r="9" spans="1:18">
      <c r="A9" s="807" t="s">
        <v>362</v>
      </c>
      <c r="B9" s="808">
        <v>0.11325426898324367</v>
      </c>
      <c r="C9" s="809">
        <v>1.5304630943681575E-3</v>
      </c>
      <c r="E9" s="799" t="s">
        <v>455</v>
      </c>
      <c r="F9" s="74">
        <v>53.044952947200002</v>
      </c>
      <c r="G9" s="74">
        <v>0.16</v>
      </c>
      <c r="H9" s="74">
        <v>4.05</v>
      </c>
      <c r="I9" s="800">
        <v>9158</v>
      </c>
      <c r="J9" s="801"/>
      <c r="K9" s="810" t="s">
        <v>367</v>
      </c>
      <c r="L9" s="813" t="s">
        <v>26</v>
      </c>
      <c r="M9" s="811" t="s">
        <v>274</v>
      </c>
      <c r="N9" s="814">
        <v>0.89706486086124593</v>
      </c>
    </row>
    <row r="10" spans="1:18">
      <c r="A10" s="807" t="s">
        <v>363</v>
      </c>
      <c r="B10" s="808">
        <v>0</v>
      </c>
      <c r="C10" s="809">
        <v>0</v>
      </c>
      <c r="E10" s="799" t="s">
        <v>213</v>
      </c>
      <c r="F10" s="74">
        <v>53.224511097599994</v>
      </c>
      <c r="G10" s="74">
        <v>8.85</v>
      </c>
      <c r="H10" s="74">
        <v>31.86</v>
      </c>
      <c r="I10" s="800">
        <v>9189</v>
      </c>
      <c r="J10" s="801"/>
      <c r="K10" s="810" t="s">
        <v>369</v>
      </c>
      <c r="L10" s="813" t="s">
        <v>24</v>
      </c>
      <c r="M10" s="811" t="s">
        <v>274</v>
      </c>
      <c r="N10" s="814">
        <v>0.92510071150857298</v>
      </c>
    </row>
    <row r="11" spans="1:18">
      <c r="A11" s="807" t="s">
        <v>478</v>
      </c>
      <c r="B11" s="808">
        <v>0</v>
      </c>
      <c r="C11" s="809">
        <v>9.1827785662089764E-3</v>
      </c>
      <c r="E11" s="799" t="s">
        <v>215</v>
      </c>
      <c r="F11" s="74">
        <v>55.68619541759999</v>
      </c>
      <c r="G11" s="74">
        <v>6.61</v>
      </c>
      <c r="H11" s="74">
        <v>15.97</v>
      </c>
      <c r="I11" s="800">
        <v>9614</v>
      </c>
      <c r="J11" s="801"/>
      <c r="K11" s="810" t="s">
        <v>360</v>
      </c>
      <c r="L11" s="813" t="s">
        <v>295</v>
      </c>
      <c r="M11" s="811" t="s">
        <v>274</v>
      </c>
      <c r="N11" s="814">
        <v>0.90354918132996542</v>
      </c>
    </row>
    <row r="12" spans="1:18">
      <c r="A12" s="807" t="s">
        <v>476</v>
      </c>
      <c r="B12" s="808">
        <v>0</v>
      </c>
      <c r="C12" s="809">
        <v>0</v>
      </c>
      <c r="E12" s="799" t="s">
        <v>214</v>
      </c>
      <c r="F12" s="74">
        <v>52.315135948799998</v>
      </c>
      <c r="G12" s="74">
        <v>6.14</v>
      </c>
      <c r="H12" s="74">
        <v>22.82</v>
      </c>
      <c r="I12" s="800">
        <v>9032</v>
      </c>
      <c r="J12" s="801"/>
      <c r="K12" s="810" t="s">
        <v>362</v>
      </c>
      <c r="L12" s="815" t="s">
        <v>298</v>
      </c>
      <c r="M12" s="816" t="s">
        <v>274</v>
      </c>
      <c r="N12" s="817">
        <v>0.93005163144846414</v>
      </c>
    </row>
    <row r="13" spans="1:18">
      <c r="A13" s="807" t="s">
        <v>477</v>
      </c>
      <c r="B13" s="808">
        <v>0</v>
      </c>
      <c r="C13" s="809">
        <v>5.8157597585990053E-2</v>
      </c>
      <c r="E13" s="799" t="s">
        <v>216</v>
      </c>
      <c r="F13" s="74">
        <v>47.994155942399992</v>
      </c>
      <c r="G13" s="74">
        <v>7.45</v>
      </c>
      <c r="H13" s="74">
        <v>29.82</v>
      </c>
      <c r="I13" s="800">
        <v>8286</v>
      </c>
      <c r="J13" s="801"/>
      <c r="K13" s="810" t="s">
        <v>361</v>
      </c>
      <c r="L13" s="813" t="s">
        <v>295</v>
      </c>
      <c r="M13" s="811" t="s">
        <v>274</v>
      </c>
      <c r="N13" s="814">
        <v>0.90354918132996542</v>
      </c>
    </row>
    <row r="14" spans="1:18" ht="15.75" thickBot="1">
      <c r="A14" s="807" t="s">
        <v>500</v>
      </c>
      <c r="B14" s="808">
        <v>0</v>
      </c>
      <c r="C14" s="809">
        <v>0.11478473207761178</v>
      </c>
      <c r="E14" s="799" t="s">
        <v>479</v>
      </c>
      <c r="F14" s="74">
        <v>0</v>
      </c>
      <c r="G14" s="74">
        <v>0.65</v>
      </c>
      <c r="H14" s="74">
        <v>36.450000000000003</v>
      </c>
      <c r="I14" s="800" t="s">
        <v>49</v>
      </c>
      <c r="J14" s="801"/>
      <c r="K14" s="818" t="s">
        <v>363</v>
      </c>
      <c r="L14" s="819" t="s">
        <v>298</v>
      </c>
      <c r="M14" s="820" t="s">
        <v>274</v>
      </c>
      <c r="N14" s="821">
        <v>0.93005163144846414</v>
      </c>
    </row>
    <row r="15" spans="1:18">
      <c r="A15" s="807" t="s">
        <v>496</v>
      </c>
      <c r="B15" s="808">
        <v>0</v>
      </c>
      <c r="C15" s="809">
        <v>0</v>
      </c>
      <c r="E15" s="799" t="s">
        <v>372</v>
      </c>
      <c r="F15" s="74">
        <v>63.483693811199998</v>
      </c>
      <c r="G15" s="74">
        <v>2.12</v>
      </c>
      <c r="H15" s="74">
        <v>24.74</v>
      </c>
      <c r="I15" s="800">
        <v>6374</v>
      </c>
      <c r="J15" s="801"/>
    </row>
    <row r="16" spans="1:18">
      <c r="A16" s="807" t="s">
        <v>494</v>
      </c>
      <c r="B16" s="808">
        <v>0</v>
      </c>
      <c r="C16" s="809">
        <v>1.460884388355786E-2</v>
      </c>
      <c r="E16" s="799" t="s">
        <v>373</v>
      </c>
      <c r="F16" s="74">
        <v>91.351182873599996</v>
      </c>
      <c r="G16" s="74">
        <v>0.15</v>
      </c>
      <c r="H16" s="74">
        <v>5.39</v>
      </c>
      <c r="I16" s="800">
        <v>9172</v>
      </c>
      <c r="J16" s="801"/>
    </row>
    <row r="17" spans="1:10">
      <c r="A17" s="807" t="s">
        <v>495</v>
      </c>
      <c r="B17" s="808">
        <v>0</v>
      </c>
      <c r="C17" s="809">
        <v>1.4608843883557859E-2</v>
      </c>
      <c r="E17" s="799" t="s">
        <v>448</v>
      </c>
      <c r="F17" s="74">
        <v>63.394055712000004</v>
      </c>
      <c r="G17" s="74">
        <v>2.0099999999999998</v>
      </c>
      <c r="H17" s="74">
        <v>16.63</v>
      </c>
      <c r="I17" s="800">
        <v>6365</v>
      </c>
      <c r="J17" s="801"/>
    </row>
    <row r="18" spans="1:10">
      <c r="A18" s="807" t="s">
        <v>357</v>
      </c>
      <c r="B18" s="808">
        <v>0.12109260650275994</v>
      </c>
      <c r="C18" s="809">
        <v>1.3306879835468128E-2</v>
      </c>
      <c r="E18" s="799" t="s">
        <v>449</v>
      </c>
      <c r="F18" s="74">
        <v>91.042429420800005</v>
      </c>
      <c r="G18" s="74">
        <v>0.16</v>
      </c>
      <c r="H18" s="74">
        <v>4.4400000000000004</v>
      </c>
      <c r="I18" s="800">
        <v>9141</v>
      </c>
      <c r="J18" s="801"/>
    </row>
    <row r="19" spans="1:10">
      <c r="A19" s="807" t="s">
        <v>359</v>
      </c>
      <c r="B19" s="808">
        <v>0.13918115411401297</v>
      </c>
      <c r="C19" s="809">
        <v>2.869714517814701E-3</v>
      </c>
      <c r="E19" s="799" t="s">
        <v>211</v>
      </c>
      <c r="F19" s="74">
        <v>63.0056239488</v>
      </c>
      <c r="G19" s="74">
        <v>2.0499999999999998</v>
      </c>
      <c r="H19" s="74">
        <v>21.26</v>
      </c>
      <c r="I19" s="800">
        <v>6326</v>
      </c>
      <c r="J19" s="801"/>
    </row>
    <row r="20" spans="1:10">
      <c r="A20" s="807" t="s">
        <v>358</v>
      </c>
      <c r="B20" s="808">
        <v>0.12109260650275988</v>
      </c>
      <c r="C20" s="809">
        <v>1.1976191851921305E-2</v>
      </c>
      <c r="E20" s="799" t="s">
        <v>212</v>
      </c>
      <c r="F20" s="74">
        <v>91.739614636799999</v>
      </c>
      <c r="G20" s="74">
        <v>0.16</v>
      </c>
      <c r="H20" s="74">
        <v>4.8600000000000003</v>
      </c>
      <c r="I20" s="800">
        <v>9211</v>
      </c>
      <c r="J20" s="801"/>
    </row>
    <row r="21" spans="1:10">
      <c r="A21" s="807" t="s">
        <v>365</v>
      </c>
      <c r="B21" s="808">
        <v>9.1830864570070406E-2</v>
      </c>
      <c r="C21" s="809">
        <v>1.4348572589073497E-3</v>
      </c>
      <c r="E21" s="799" t="s">
        <v>450</v>
      </c>
      <c r="F21" s="74">
        <v>62.915985849600006</v>
      </c>
      <c r="G21" s="74">
        <v>1.95</v>
      </c>
      <c r="H21" s="74">
        <v>14.45</v>
      </c>
      <c r="I21" s="800">
        <v>6317</v>
      </c>
      <c r="J21" s="801"/>
    </row>
    <row r="22" spans="1:10">
      <c r="A22" s="807" t="s">
        <v>488</v>
      </c>
      <c r="B22" s="808">
        <v>0</v>
      </c>
      <c r="C22" s="809">
        <v>3.0605823621576617E-2</v>
      </c>
      <c r="E22" s="799" t="s">
        <v>451</v>
      </c>
      <c r="F22" s="74">
        <v>91.211745830399991</v>
      </c>
      <c r="G22" s="74">
        <v>0.16</v>
      </c>
      <c r="H22" s="74">
        <v>4.05</v>
      </c>
      <c r="I22" s="800">
        <v>9158</v>
      </c>
      <c r="J22" s="801"/>
    </row>
    <row r="23" spans="1:10">
      <c r="A23" s="807" t="s">
        <v>489</v>
      </c>
      <c r="B23" s="808">
        <v>0</v>
      </c>
      <c r="C23" s="809">
        <v>3.0605823621576617E-2</v>
      </c>
      <c r="E23" s="799" t="s">
        <v>209</v>
      </c>
      <c r="F23" s="74">
        <v>91.520499283199996</v>
      </c>
      <c r="G23" s="74">
        <v>8.85</v>
      </c>
      <c r="H23" s="74">
        <v>31.86</v>
      </c>
      <c r="I23" s="800">
        <v>9189</v>
      </c>
      <c r="J23" s="801"/>
    </row>
    <row r="24" spans="1:10">
      <c r="A24" s="807"/>
      <c r="B24" s="808"/>
      <c r="C24" s="809"/>
      <c r="E24" s="799" t="s">
        <v>374</v>
      </c>
      <c r="F24" s="74">
        <v>95.753409523200006</v>
      </c>
      <c r="G24" s="74">
        <v>6.61</v>
      </c>
      <c r="H24" s="74">
        <v>15.97</v>
      </c>
      <c r="I24" s="800">
        <v>9614</v>
      </c>
      <c r="J24" s="801"/>
    </row>
    <row r="25" spans="1:10">
      <c r="A25" s="807"/>
      <c r="B25" s="808"/>
      <c r="C25" s="809"/>
      <c r="E25" s="799" t="s">
        <v>210</v>
      </c>
      <c r="F25" s="74">
        <v>89.956812441599993</v>
      </c>
      <c r="G25" s="74">
        <v>6.14</v>
      </c>
      <c r="H25" s="74">
        <v>22.82</v>
      </c>
      <c r="I25" s="800">
        <v>9032</v>
      </c>
      <c r="J25" s="801"/>
    </row>
    <row r="26" spans="1:10">
      <c r="A26" s="807"/>
      <c r="B26" s="808"/>
      <c r="C26" s="809"/>
      <c r="E26" s="799" t="s">
        <v>375</v>
      </c>
      <c r="F26" s="74">
        <v>82.526809996800012</v>
      </c>
      <c r="G26" s="74">
        <v>7.45</v>
      </c>
      <c r="H26" s="74">
        <v>29.82</v>
      </c>
      <c r="I26" s="800">
        <v>8286</v>
      </c>
      <c r="J26" s="801"/>
    </row>
    <row r="27" spans="1:10">
      <c r="A27" s="807"/>
      <c r="B27" s="808"/>
      <c r="C27" s="809"/>
      <c r="E27" s="799" t="s">
        <v>480</v>
      </c>
      <c r="F27" s="74">
        <v>0</v>
      </c>
      <c r="G27" s="74">
        <v>0</v>
      </c>
      <c r="H27" s="74">
        <v>36.450000000000003</v>
      </c>
      <c r="I27" s="800" t="s">
        <v>49</v>
      </c>
      <c r="J27" s="801"/>
    </row>
    <row r="28" spans="1:10">
      <c r="A28" s="807"/>
      <c r="B28" s="808"/>
      <c r="C28" s="809"/>
      <c r="E28" s="799" t="s">
        <v>481</v>
      </c>
      <c r="F28" s="74">
        <v>0</v>
      </c>
      <c r="G28" s="74">
        <v>0</v>
      </c>
      <c r="H28" s="74">
        <v>36.450000000000003</v>
      </c>
      <c r="I28" s="800" t="s">
        <v>49</v>
      </c>
      <c r="J28" s="801"/>
    </row>
    <row r="29" spans="1:10">
      <c r="A29" s="807"/>
      <c r="B29" s="808"/>
      <c r="C29" s="809"/>
      <c r="E29" s="799" t="s">
        <v>237</v>
      </c>
      <c r="F29" s="74">
        <v>9.7071303239999995</v>
      </c>
      <c r="G29" s="74">
        <v>2.12</v>
      </c>
      <c r="H29" s="74">
        <v>24.74</v>
      </c>
      <c r="I29" s="800">
        <v>6374</v>
      </c>
      <c r="J29" s="801"/>
    </row>
    <row r="30" spans="1:10">
      <c r="A30" s="807"/>
      <c r="B30" s="808"/>
      <c r="C30" s="809"/>
      <c r="E30" s="799" t="s">
        <v>238</v>
      </c>
      <c r="F30" s="74">
        <v>13.968277272</v>
      </c>
      <c r="G30" s="74">
        <v>0.15</v>
      </c>
      <c r="H30" s="74">
        <v>5.39</v>
      </c>
      <c r="I30" s="800">
        <v>9172</v>
      </c>
      <c r="J30" s="801"/>
    </row>
    <row r="31" spans="1:10">
      <c r="A31" s="807"/>
      <c r="E31" s="799" t="s">
        <v>239</v>
      </c>
      <c r="F31" s="74">
        <v>9.6934239899999994</v>
      </c>
      <c r="G31" s="74">
        <v>2.0099999999999998</v>
      </c>
      <c r="H31" s="74">
        <v>16.63</v>
      </c>
      <c r="I31" s="800">
        <v>6365</v>
      </c>
      <c r="J31" s="801"/>
    </row>
    <row r="32" spans="1:10">
      <c r="E32" s="799" t="s">
        <v>240</v>
      </c>
      <c r="F32" s="74">
        <v>13.921066566</v>
      </c>
      <c r="G32" s="74">
        <v>0.16</v>
      </c>
      <c r="H32" s="74">
        <v>4.4400000000000004</v>
      </c>
      <c r="I32" s="800">
        <v>9141</v>
      </c>
      <c r="J32" s="801"/>
    </row>
    <row r="33" spans="5:10">
      <c r="E33" s="799" t="s">
        <v>241</v>
      </c>
      <c r="F33" s="74">
        <v>9.6340298759999996</v>
      </c>
      <c r="G33" s="74">
        <v>2.0499999999999998</v>
      </c>
      <c r="H33" s="74">
        <v>21.26</v>
      </c>
      <c r="I33" s="800">
        <v>6326</v>
      </c>
      <c r="J33" s="801"/>
    </row>
    <row r="34" spans="5:10">
      <c r="E34" s="799" t="s">
        <v>242</v>
      </c>
      <c r="F34" s="74">
        <v>14.027671386000002</v>
      </c>
      <c r="G34" s="74">
        <v>0.16</v>
      </c>
      <c r="H34" s="74">
        <v>4.8600000000000003</v>
      </c>
      <c r="I34" s="800">
        <v>9211</v>
      </c>
      <c r="J34" s="801"/>
    </row>
    <row r="35" spans="5:10">
      <c r="E35" s="799" t="s">
        <v>458</v>
      </c>
      <c r="F35" s="74">
        <v>9.6203235419999995</v>
      </c>
      <c r="G35" s="74">
        <v>1.95</v>
      </c>
      <c r="H35" s="74">
        <v>14.45</v>
      </c>
      <c r="I35" s="800">
        <v>6317</v>
      </c>
      <c r="J35" s="801"/>
    </row>
    <row r="36" spans="5:10">
      <c r="E36" s="799" t="s">
        <v>459</v>
      </c>
      <c r="F36" s="74">
        <v>13.946956308000001</v>
      </c>
      <c r="G36" s="74">
        <v>0.16</v>
      </c>
      <c r="H36" s="74">
        <v>4.05</v>
      </c>
      <c r="I36" s="800">
        <v>9158</v>
      </c>
      <c r="J36" s="801"/>
    </row>
    <row r="37" spans="5:10">
      <c r="E37" s="799" t="s">
        <v>233</v>
      </c>
      <c r="F37" s="74">
        <v>13.994167014</v>
      </c>
      <c r="G37" s="74">
        <v>8.85</v>
      </c>
      <c r="H37" s="74">
        <v>31.86</v>
      </c>
      <c r="I37" s="800">
        <v>9189</v>
      </c>
      <c r="J37" s="801"/>
    </row>
    <row r="38" spans="5:10">
      <c r="E38" s="799" t="s">
        <v>235</v>
      </c>
      <c r="F38" s="74">
        <v>14.641410564000001</v>
      </c>
      <c r="G38" s="74">
        <v>6.61</v>
      </c>
      <c r="H38" s="74">
        <v>15.97</v>
      </c>
      <c r="I38" s="800">
        <v>9614</v>
      </c>
      <c r="J38" s="801"/>
    </row>
    <row r="39" spans="5:10">
      <c r="E39" s="799" t="s">
        <v>234</v>
      </c>
      <c r="F39" s="74">
        <v>13.755067632000001</v>
      </c>
      <c r="G39" s="74">
        <v>6.14</v>
      </c>
      <c r="H39" s="74">
        <v>22.82</v>
      </c>
      <c r="I39" s="800">
        <v>9032</v>
      </c>
      <c r="J39" s="801"/>
    </row>
    <row r="40" spans="5:10">
      <c r="E40" s="799" t="s">
        <v>236</v>
      </c>
      <c r="F40" s="74">
        <v>12.618964836</v>
      </c>
      <c r="G40" s="74">
        <v>7.45</v>
      </c>
      <c r="H40" s="74">
        <v>29.82</v>
      </c>
      <c r="I40" s="800">
        <v>8286</v>
      </c>
      <c r="J40" s="801"/>
    </row>
    <row r="41" spans="5:10">
      <c r="E41" s="799" t="s">
        <v>227</v>
      </c>
      <c r="F41" s="74">
        <v>9.7071303239999995</v>
      </c>
      <c r="G41" s="74">
        <v>2.12</v>
      </c>
      <c r="H41" s="74">
        <v>24.74</v>
      </c>
      <c r="I41" s="800">
        <v>6374</v>
      </c>
      <c r="J41" s="801"/>
    </row>
    <row r="42" spans="5:10">
      <c r="E42" s="799" t="s">
        <v>228</v>
      </c>
      <c r="F42" s="74">
        <v>13.968277272</v>
      </c>
      <c r="G42" s="74">
        <v>0.15</v>
      </c>
      <c r="H42" s="74">
        <v>5.39</v>
      </c>
      <c r="I42" s="800">
        <v>9172</v>
      </c>
      <c r="J42" s="801"/>
    </row>
    <row r="43" spans="5:10">
      <c r="E43" s="799" t="s">
        <v>229</v>
      </c>
      <c r="F43" s="74">
        <v>9.6934239899999994</v>
      </c>
      <c r="G43" s="74">
        <v>2.0099999999999998</v>
      </c>
      <c r="H43" s="74">
        <v>16.63</v>
      </c>
      <c r="I43" s="800">
        <v>6365</v>
      </c>
      <c r="J43" s="801"/>
    </row>
    <row r="44" spans="5:10">
      <c r="E44" s="799" t="s">
        <v>230</v>
      </c>
      <c r="F44" s="74">
        <v>13.921066566</v>
      </c>
      <c r="G44" s="74">
        <v>0.16</v>
      </c>
      <c r="H44" s="74">
        <v>4.4400000000000004</v>
      </c>
      <c r="I44" s="800">
        <v>9141</v>
      </c>
      <c r="J44" s="801"/>
    </row>
    <row r="45" spans="5:10">
      <c r="E45" s="799" t="s">
        <v>231</v>
      </c>
      <c r="F45" s="74">
        <v>9.6340298759999996</v>
      </c>
      <c r="G45" s="74">
        <v>2.0499999999999998</v>
      </c>
      <c r="H45" s="74">
        <v>21.26</v>
      </c>
      <c r="I45" s="800">
        <v>6326</v>
      </c>
      <c r="J45" s="801"/>
    </row>
    <row r="46" spans="5:10">
      <c r="E46" s="799" t="s">
        <v>232</v>
      </c>
      <c r="F46" s="74">
        <v>14.027671386000002</v>
      </c>
      <c r="G46" s="74">
        <v>0.16</v>
      </c>
      <c r="H46" s="74">
        <v>4.8600000000000003</v>
      </c>
      <c r="I46" s="800">
        <v>9211</v>
      </c>
      <c r="J46" s="801"/>
    </row>
    <row r="47" spans="5:10">
      <c r="E47" s="799" t="s">
        <v>456</v>
      </c>
      <c r="F47" s="74">
        <v>9.6203235419999995</v>
      </c>
      <c r="G47" s="74">
        <v>1.95</v>
      </c>
      <c r="H47" s="74">
        <v>14.45</v>
      </c>
      <c r="I47" s="800">
        <v>6317</v>
      </c>
      <c r="J47" s="801"/>
    </row>
    <row r="48" spans="5:10">
      <c r="E48" s="799" t="s">
        <v>457</v>
      </c>
      <c r="F48" s="74">
        <v>13.946956308000001</v>
      </c>
      <c r="G48" s="74">
        <v>0.16</v>
      </c>
      <c r="H48" s="74">
        <v>4.05</v>
      </c>
      <c r="I48" s="800">
        <v>9158</v>
      </c>
      <c r="J48" s="801"/>
    </row>
    <row r="49" spans="5:10">
      <c r="E49" s="799" t="s">
        <v>223</v>
      </c>
      <c r="F49" s="74">
        <v>13.994167014</v>
      </c>
      <c r="G49" s="74">
        <v>8.85</v>
      </c>
      <c r="H49" s="74">
        <v>31.86</v>
      </c>
      <c r="I49" s="800">
        <v>9189</v>
      </c>
      <c r="J49" s="801"/>
    </row>
    <row r="50" spans="5:10">
      <c r="E50" s="799" t="s">
        <v>225</v>
      </c>
      <c r="F50" s="74">
        <v>14.641410564000001</v>
      </c>
      <c r="G50" s="74">
        <v>6.61</v>
      </c>
      <c r="H50" s="74">
        <v>15.97</v>
      </c>
      <c r="I50" s="800">
        <v>9614</v>
      </c>
      <c r="J50" s="801"/>
    </row>
    <row r="51" spans="5:10">
      <c r="E51" s="799" t="s">
        <v>224</v>
      </c>
      <c r="F51" s="74">
        <v>13.755067632000001</v>
      </c>
      <c r="G51" s="74">
        <v>6.14</v>
      </c>
      <c r="H51" s="74">
        <v>22.82</v>
      </c>
      <c r="I51" s="800">
        <v>9032</v>
      </c>
      <c r="J51" s="801"/>
    </row>
    <row r="52" spans="5:10">
      <c r="E52" s="799" t="s">
        <v>226</v>
      </c>
      <c r="F52" s="74">
        <v>12.618964836</v>
      </c>
      <c r="G52" s="74">
        <v>7.45</v>
      </c>
      <c r="H52" s="74">
        <v>29.82</v>
      </c>
      <c r="I52" s="800">
        <v>8286</v>
      </c>
      <c r="J52" s="801"/>
    </row>
    <row r="53" spans="5:10">
      <c r="E53" s="799" t="s">
        <v>446</v>
      </c>
      <c r="F53" s="74">
        <v>6.3373304016000001</v>
      </c>
      <c r="G53" s="74">
        <v>2.25</v>
      </c>
      <c r="H53" s="74">
        <v>26.2</v>
      </c>
      <c r="I53" s="800">
        <v>6395</v>
      </c>
      <c r="J53" s="801"/>
    </row>
    <row r="54" spans="5:10">
      <c r="E54" s="799" t="s">
        <v>447</v>
      </c>
      <c r="F54" s="74">
        <v>9.438113329920002</v>
      </c>
      <c r="G54" s="74">
        <v>0.15</v>
      </c>
      <c r="H54" s="74">
        <v>5.39</v>
      </c>
      <c r="I54" s="800">
        <v>9524</v>
      </c>
      <c r="J54" s="801"/>
    </row>
    <row r="55" spans="5:10">
      <c r="E55" s="799" t="s">
        <v>205</v>
      </c>
      <c r="F55" s="74">
        <v>6.3274205808000001</v>
      </c>
      <c r="G55" s="74">
        <v>2.13</v>
      </c>
      <c r="H55" s="74">
        <v>17.61</v>
      </c>
      <c r="I55" s="800">
        <v>6385</v>
      </c>
      <c r="J55" s="801"/>
    </row>
    <row r="56" spans="5:10">
      <c r="E56" s="799" t="s">
        <v>206</v>
      </c>
      <c r="F56" s="74">
        <v>9.375681458879999</v>
      </c>
      <c r="G56" s="74">
        <v>0.16</v>
      </c>
      <c r="H56" s="74">
        <v>4.4400000000000004</v>
      </c>
      <c r="I56" s="800">
        <v>9461</v>
      </c>
      <c r="J56" s="801"/>
    </row>
    <row r="57" spans="5:10">
      <c r="E57" s="799" t="s">
        <v>207</v>
      </c>
      <c r="F57" s="74">
        <v>6.2788624588799999</v>
      </c>
      <c r="G57" s="74">
        <v>2.15</v>
      </c>
      <c r="H57" s="74">
        <v>22.33</v>
      </c>
      <c r="I57" s="800">
        <v>6336</v>
      </c>
      <c r="J57" s="801"/>
    </row>
    <row r="58" spans="5:10">
      <c r="E58" s="799" t="s">
        <v>208</v>
      </c>
      <c r="F58" s="74">
        <v>9.438113329920002</v>
      </c>
      <c r="G58" s="74">
        <v>0.16</v>
      </c>
      <c r="H58" s="74">
        <v>4.8600000000000003</v>
      </c>
      <c r="I58" s="800">
        <v>9524</v>
      </c>
      <c r="J58" s="801"/>
    </row>
    <row r="59" spans="5:10">
      <c r="E59" s="799" t="s">
        <v>464</v>
      </c>
      <c r="F59" s="74">
        <v>6.2699436201600003</v>
      </c>
      <c r="G59" s="74">
        <v>2.0499999999999998</v>
      </c>
      <c r="H59" s="74">
        <v>15.18</v>
      </c>
      <c r="I59" s="800">
        <v>6327</v>
      </c>
      <c r="J59" s="801"/>
    </row>
    <row r="60" spans="5:10">
      <c r="E60" s="799" t="s">
        <v>465</v>
      </c>
      <c r="F60" s="74">
        <v>9.3836093155199993</v>
      </c>
      <c r="G60" s="74">
        <v>0.16</v>
      </c>
      <c r="H60" s="74">
        <v>4.0599999999999996</v>
      </c>
      <c r="I60" s="800">
        <v>9469</v>
      </c>
      <c r="J60" s="801"/>
    </row>
    <row r="61" spans="5:10">
      <c r="E61" s="799" t="s">
        <v>201</v>
      </c>
      <c r="F61" s="74">
        <v>9.1120802255999997</v>
      </c>
      <c r="G61" s="74">
        <v>9.6</v>
      </c>
      <c r="H61" s="74">
        <v>34.56</v>
      </c>
      <c r="I61" s="800">
        <v>9195</v>
      </c>
      <c r="J61" s="801"/>
    </row>
    <row r="62" spans="5:10">
      <c r="E62" s="799" t="s">
        <v>203</v>
      </c>
      <c r="F62" s="74">
        <v>9.5183828784000006</v>
      </c>
      <c r="G62" s="74">
        <v>6.96</v>
      </c>
      <c r="H62" s="74">
        <v>16.809999999999999</v>
      </c>
      <c r="I62" s="800">
        <v>9605</v>
      </c>
      <c r="J62" s="801"/>
    </row>
    <row r="63" spans="5:10">
      <c r="E63" s="799" t="s">
        <v>202</v>
      </c>
      <c r="F63" s="74">
        <v>8.9218116662400018</v>
      </c>
      <c r="G63" s="74">
        <v>6.45</v>
      </c>
      <c r="H63" s="74">
        <v>24</v>
      </c>
      <c r="I63" s="800">
        <v>9003</v>
      </c>
      <c r="J63" s="801"/>
    </row>
    <row r="64" spans="5:10">
      <c r="E64" s="799" t="s">
        <v>204</v>
      </c>
      <c r="F64" s="74">
        <v>8.3014568841600003</v>
      </c>
      <c r="G64" s="74">
        <v>7.75</v>
      </c>
      <c r="H64" s="74">
        <v>31.04</v>
      </c>
      <c r="I64" s="800">
        <v>8377</v>
      </c>
      <c r="J64" s="801"/>
    </row>
    <row r="65" spans="5:10">
      <c r="E65" s="799" t="s">
        <v>247</v>
      </c>
      <c r="F65" s="74">
        <v>9.6492591359999995</v>
      </c>
      <c r="G65" s="74">
        <v>2.15</v>
      </c>
      <c r="H65" s="74">
        <v>22.33</v>
      </c>
      <c r="I65" s="800">
        <v>6336</v>
      </c>
      <c r="J65" s="801"/>
    </row>
    <row r="66" spans="5:10">
      <c r="E66" s="799" t="s">
        <v>248</v>
      </c>
      <c r="F66" s="74">
        <v>14.504347224</v>
      </c>
      <c r="G66" s="74">
        <v>0.16</v>
      </c>
      <c r="H66" s="74">
        <v>4.8600000000000003</v>
      </c>
      <c r="I66" s="800">
        <v>9524</v>
      </c>
      <c r="J66" s="801"/>
    </row>
    <row r="67" spans="5:10">
      <c r="E67" s="799" t="s">
        <v>452</v>
      </c>
      <c r="F67" s="74">
        <v>9.6355528019999994</v>
      </c>
      <c r="G67" s="74">
        <v>2.0499999999999998</v>
      </c>
      <c r="H67" s="74">
        <v>15.18</v>
      </c>
      <c r="I67" s="800">
        <v>6327</v>
      </c>
      <c r="J67" s="801"/>
    </row>
    <row r="68" spans="5:10">
      <c r="E68" s="799" t="s">
        <v>453</v>
      </c>
      <c r="F68" s="74">
        <v>14.420586294000001</v>
      </c>
      <c r="G68" s="74">
        <v>0.16</v>
      </c>
      <c r="H68" s="74">
        <v>4.0599999999999996</v>
      </c>
      <c r="I68" s="800">
        <v>9469</v>
      </c>
      <c r="J68" s="801"/>
    </row>
    <row r="69" spans="5:10">
      <c r="E69" s="799" t="s">
        <v>243</v>
      </c>
      <c r="F69" s="74">
        <v>14.003304570000001</v>
      </c>
      <c r="G69" s="74">
        <v>9.6</v>
      </c>
      <c r="H69" s="74">
        <v>34.56</v>
      </c>
      <c r="I69" s="800">
        <v>9195</v>
      </c>
      <c r="J69" s="801"/>
    </row>
    <row r="70" spans="5:10">
      <c r="E70" s="799" t="s">
        <v>245</v>
      </c>
      <c r="F70" s="74">
        <v>14.627704230000001</v>
      </c>
      <c r="G70" s="74">
        <v>6.96</v>
      </c>
      <c r="H70" s="74">
        <v>16.809999999999999</v>
      </c>
      <c r="I70" s="800">
        <v>9605</v>
      </c>
      <c r="J70" s="801"/>
    </row>
    <row r="71" spans="5:10">
      <c r="E71" s="799" t="s">
        <v>244</v>
      </c>
      <c r="F71" s="74">
        <v>13.710902778000001</v>
      </c>
      <c r="G71" s="74">
        <v>6.45</v>
      </c>
      <c r="H71" s="74">
        <v>24</v>
      </c>
      <c r="I71" s="800">
        <v>9003</v>
      </c>
      <c r="J71" s="801"/>
    </row>
    <row r="72" spans="5:10">
      <c r="E72" s="799" t="s">
        <v>246</v>
      </c>
      <c r="F72" s="74">
        <v>12.757551102000003</v>
      </c>
      <c r="G72" s="74">
        <v>7.75</v>
      </c>
      <c r="H72" s="74">
        <v>31.04</v>
      </c>
      <c r="I72" s="800">
        <v>8377</v>
      </c>
      <c r="J72" s="801"/>
    </row>
    <row r="73" spans="5:10">
      <c r="E73" s="799" t="s">
        <v>535</v>
      </c>
      <c r="F73" s="74">
        <v>0</v>
      </c>
      <c r="G73" s="74">
        <v>0</v>
      </c>
      <c r="H73" s="74">
        <v>0</v>
      </c>
      <c r="I73" s="800">
        <v>0</v>
      </c>
      <c r="J73" s="801"/>
    </row>
    <row r="74" spans="5:10">
      <c r="E74" s="799" t="s">
        <v>525</v>
      </c>
      <c r="F74" s="74">
        <v>0</v>
      </c>
      <c r="G74" s="74">
        <v>0</v>
      </c>
      <c r="H74" s="74">
        <v>0</v>
      </c>
      <c r="I74" s="800">
        <v>0</v>
      </c>
      <c r="J74" s="801"/>
    </row>
    <row r="75" spans="5:10">
      <c r="E75" s="799" t="s">
        <v>179</v>
      </c>
      <c r="F75" s="74">
        <v>22.792036931999998</v>
      </c>
      <c r="G75" s="74">
        <v>1.76</v>
      </c>
      <c r="H75" s="74">
        <v>20.52</v>
      </c>
      <c r="I75" s="800">
        <v>6363</v>
      </c>
      <c r="J75" s="801"/>
    </row>
    <row r="76" spans="5:10">
      <c r="E76" s="799" t="s">
        <v>180</v>
      </c>
      <c r="F76" s="74">
        <v>31.754110860000001</v>
      </c>
      <c r="G76" s="74">
        <v>0.15</v>
      </c>
      <c r="H76" s="74">
        <v>5.39</v>
      </c>
      <c r="I76" s="800">
        <v>8865</v>
      </c>
      <c r="J76" s="801"/>
    </row>
    <row r="77" spans="5:10">
      <c r="E77" s="799" t="s">
        <v>181</v>
      </c>
      <c r="F77" s="74">
        <v>22.752635328</v>
      </c>
      <c r="G77" s="74">
        <v>1.67</v>
      </c>
      <c r="H77" s="74">
        <v>13.79</v>
      </c>
      <c r="I77" s="800">
        <v>6352</v>
      </c>
      <c r="J77" s="801"/>
    </row>
    <row r="78" spans="5:10">
      <c r="E78" s="799" t="s">
        <v>182</v>
      </c>
      <c r="F78" s="74">
        <v>31.564266768</v>
      </c>
      <c r="G78" s="74">
        <v>0.16</v>
      </c>
      <c r="H78" s="74">
        <v>4.4400000000000004</v>
      </c>
      <c r="I78" s="800">
        <v>8812</v>
      </c>
      <c r="J78" s="801"/>
    </row>
    <row r="79" spans="5:10">
      <c r="E79" s="799" t="s">
        <v>183</v>
      </c>
      <c r="F79" s="74">
        <v>22.627266588000001</v>
      </c>
      <c r="G79" s="74">
        <v>1.7</v>
      </c>
      <c r="H79" s="74">
        <v>17.66</v>
      </c>
      <c r="I79" s="800">
        <v>6317</v>
      </c>
      <c r="J79" s="801"/>
    </row>
    <row r="80" spans="5:10">
      <c r="E80" s="799" t="s">
        <v>184</v>
      </c>
      <c r="F80" s="74">
        <v>31.800676391999996</v>
      </c>
      <c r="G80" s="74">
        <v>0.16</v>
      </c>
      <c r="H80" s="74">
        <v>4.8600000000000003</v>
      </c>
      <c r="I80" s="800">
        <v>8878</v>
      </c>
      <c r="J80" s="801"/>
    </row>
    <row r="81" spans="5:10">
      <c r="E81" s="799" t="s">
        <v>422</v>
      </c>
      <c r="F81" s="74">
        <v>22.595028912</v>
      </c>
      <c r="G81" s="74">
        <v>1.62</v>
      </c>
      <c r="H81" s="74">
        <v>12</v>
      </c>
      <c r="I81" s="800">
        <v>6308</v>
      </c>
      <c r="J81" s="801"/>
    </row>
    <row r="82" spans="5:10">
      <c r="E82" s="799" t="s">
        <v>423</v>
      </c>
      <c r="F82" s="74">
        <v>31.628742120000002</v>
      </c>
      <c r="G82" s="74">
        <v>0.16</v>
      </c>
      <c r="H82" s="74">
        <v>4.05</v>
      </c>
      <c r="I82" s="800">
        <v>8830</v>
      </c>
      <c r="J82" s="801"/>
    </row>
    <row r="83" spans="5:10">
      <c r="E83" s="799" t="s">
        <v>173</v>
      </c>
      <c r="F83" s="74">
        <v>32.968396655999996</v>
      </c>
      <c r="G83" s="74">
        <v>7.54</v>
      </c>
      <c r="H83" s="74">
        <v>27.14</v>
      </c>
      <c r="I83" s="800">
        <v>9204</v>
      </c>
      <c r="J83" s="801"/>
    </row>
    <row r="84" spans="5:10">
      <c r="E84" s="799" t="s">
        <v>177</v>
      </c>
      <c r="F84" s="74">
        <v>34.401182255999998</v>
      </c>
      <c r="G84" s="74">
        <v>5.5</v>
      </c>
      <c r="H84" s="74">
        <v>13.28</v>
      </c>
      <c r="I84" s="800">
        <v>9604</v>
      </c>
      <c r="J84" s="801"/>
    </row>
    <row r="85" spans="5:10">
      <c r="E85" s="799" t="s">
        <v>176</v>
      </c>
      <c r="F85" s="74">
        <v>32.169618684</v>
      </c>
      <c r="G85" s="74">
        <v>5.05</v>
      </c>
      <c r="H85" s="74">
        <v>18.78</v>
      </c>
      <c r="I85" s="800">
        <v>8981</v>
      </c>
      <c r="J85" s="801"/>
    </row>
    <row r="86" spans="5:10">
      <c r="E86" s="799" t="s">
        <v>178</v>
      </c>
      <c r="F86" s="74">
        <v>29.655079956000002</v>
      </c>
      <c r="G86" s="74">
        <v>7.45</v>
      </c>
      <c r="H86" s="74">
        <v>29.82</v>
      </c>
      <c r="I86" s="800">
        <v>8279</v>
      </c>
      <c r="J86" s="801"/>
    </row>
    <row r="87" spans="5:10">
      <c r="E87" s="799" t="s">
        <v>536</v>
      </c>
      <c r="F87" s="74">
        <v>0</v>
      </c>
      <c r="G87" s="74">
        <v>0</v>
      </c>
      <c r="H87" s="74">
        <v>0</v>
      </c>
      <c r="I87" s="800">
        <v>0</v>
      </c>
      <c r="J87" s="801"/>
    </row>
    <row r="88" spans="5:10">
      <c r="E88" s="799" t="s">
        <v>527</v>
      </c>
      <c r="F88" s="74">
        <v>0</v>
      </c>
      <c r="G88" s="74">
        <v>0</v>
      </c>
      <c r="H88" s="74">
        <v>0</v>
      </c>
      <c r="I88" s="800">
        <v>0</v>
      </c>
      <c r="J88" s="801"/>
    </row>
    <row r="89" spans="5:10">
      <c r="E89" s="799" t="s">
        <v>426</v>
      </c>
      <c r="F89" s="74">
        <v>11.679444274067993</v>
      </c>
      <c r="G89" s="74">
        <v>1.97</v>
      </c>
      <c r="H89" s="74">
        <v>22.92</v>
      </c>
      <c r="I89" s="800">
        <v>6366</v>
      </c>
      <c r="J89" s="801"/>
    </row>
    <row r="90" spans="5:10">
      <c r="E90" s="799" t="s">
        <v>427</v>
      </c>
      <c r="F90" s="74">
        <v>16.612844470889993</v>
      </c>
      <c r="G90" s="74">
        <v>0.15</v>
      </c>
      <c r="H90" s="74">
        <v>5.39</v>
      </c>
      <c r="I90" s="800">
        <v>9055</v>
      </c>
      <c r="J90" s="801"/>
    </row>
    <row r="91" spans="5:10">
      <c r="E91" s="799" t="s">
        <v>197</v>
      </c>
      <c r="F91" s="74">
        <v>11.653759036895995</v>
      </c>
      <c r="G91" s="74">
        <v>1.86</v>
      </c>
      <c r="H91" s="74">
        <v>15.39</v>
      </c>
      <c r="I91" s="800">
        <v>6352</v>
      </c>
      <c r="J91" s="801"/>
    </row>
    <row r="92" spans="5:10">
      <c r="E92" s="799" t="s">
        <v>198</v>
      </c>
      <c r="F92" s="74">
        <v>16.533954099575993</v>
      </c>
      <c r="G92" s="74">
        <v>0.16</v>
      </c>
      <c r="H92" s="74">
        <v>4.4400000000000004</v>
      </c>
      <c r="I92" s="800">
        <v>9012</v>
      </c>
      <c r="J92" s="801"/>
    </row>
    <row r="93" spans="5:10">
      <c r="E93" s="799" t="s">
        <v>199</v>
      </c>
      <c r="F93" s="74">
        <v>11.596884583157994</v>
      </c>
      <c r="G93" s="74">
        <v>1.9</v>
      </c>
      <c r="H93" s="74">
        <v>19.73</v>
      </c>
      <c r="I93" s="800">
        <v>6321</v>
      </c>
      <c r="J93" s="801"/>
    </row>
    <row r="94" spans="5:10">
      <c r="E94" s="799" t="s">
        <v>200</v>
      </c>
      <c r="F94" s="74">
        <v>16.671553584425993</v>
      </c>
      <c r="G94" s="74">
        <v>0.16</v>
      </c>
      <c r="H94" s="74">
        <v>4.8600000000000003</v>
      </c>
      <c r="I94" s="800">
        <v>9087</v>
      </c>
      <c r="J94" s="801"/>
    </row>
    <row r="95" spans="5:10">
      <c r="E95" s="799" t="s">
        <v>428</v>
      </c>
      <c r="F95" s="74">
        <v>11.573034005783995</v>
      </c>
      <c r="G95" s="74">
        <v>1.81</v>
      </c>
      <c r="H95" s="74">
        <v>13.41</v>
      </c>
      <c r="I95" s="800">
        <v>6308</v>
      </c>
      <c r="J95" s="801"/>
    </row>
    <row r="96" spans="5:10">
      <c r="E96" s="799" t="s">
        <v>429</v>
      </c>
      <c r="F96" s="74">
        <v>16.583489914121991</v>
      </c>
      <c r="G96" s="74">
        <v>0.16</v>
      </c>
      <c r="H96" s="74">
        <v>4.05</v>
      </c>
      <c r="I96" s="800">
        <v>9039</v>
      </c>
      <c r="J96" s="801"/>
    </row>
    <row r="97" spans="5:10">
      <c r="E97" s="799" t="s">
        <v>502</v>
      </c>
      <c r="F97" s="74">
        <v>0</v>
      </c>
      <c r="G97" s="74">
        <v>77.34</v>
      </c>
      <c r="H97" s="74">
        <v>0</v>
      </c>
      <c r="I97" s="800" t="s">
        <v>49</v>
      </c>
      <c r="J97" s="801"/>
    </row>
    <row r="98" spans="5:10">
      <c r="E98" s="799" t="s">
        <v>521</v>
      </c>
      <c r="F98" s="74">
        <v>0</v>
      </c>
      <c r="G98" s="74">
        <v>0</v>
      </c>
      <c r="H98" s="74">
        <v>21.1</v>
      </c>
      <c r="I98" s="800">
        <v>0</v>
      </c>
      <c r="J98" s="801"/>
    </row>
    <row r="99" spans="5:10">
      <c r="E99" s="799" t="s">
        <v>505</v>
      </c>
      <c r="F99" s="74">
        <v>0</v>
      </c>
      <c r="G99" s="74">
        <v>0</v>
      </c>
      <c r="H99" s="74">
        <v>18.47</v>
      </c>
      <c r="I99" s="800" t="s">
        <v>49</v>
      </c>
      <c r="J99" s="801"/>
    </row>
    <row r="100" spans="5:10">
      <c r="E100" s="799" t="s">
        <v>506</v>
      </c>
      <c r="F100" s="74">
        <v>0</v>
      </c>
      <c r="G100" s="74">
        <v>0</v>
      </c>
      <c r="H100" s="74">
        <v>18.47</v>
      </c>
      <c r="I100" s="800" t="s">
        <v>49</v>
      </c>
      <c r="J100" s="801"/>
    </row>
    <row r="101" spans="5:10">
      <c r="E101" s="799" t="s">
        <v>503</v>
      </c>
      <c r="F101" s="74">
        <v>0</v>
      </c>
      <c r="G101" s="74">
        <v>0</v>
      </c>
      <c r="H101" s="74">
        <v>19.440000000000001</v>
      </c>
      <c r="I101" s="800" t="s">
        <v>49</v>
      </c>
      <c r="J101" s="801"/>
    </row>
    <row r="102" spans="5:10">
      <c r="E102" s="799" t="s">
        <v>504</v>
      </c>
      <c r="F102" s="74">
        <v>0</v>
      </c>
      <c r="G102" s="74">
        <v>0</v>
      </c>
      <c r="H102" s="74">
        <v>19.440000000000001</v>
      </c>
      <c r="I102" s="800" t="s">
        <v>49</v>
      </c>
      <c r="J102" s="801"/>
    </row>
    <row r="103" spans="5:10">
      <c r="E103" s="799" t="s">
        <v>193</v>
      </c>
      <c r="F103" s="74">
        <v>16.847680925033991</v>
      </c>
      <c r="G103" s="74">
        <v>8.2100000000000009</v>
      </c>
      <c r="H103" s="74">
        <v>29.58</v>
      </c>
      <c r="I103" s="800">
        <v>9183</v>
      </c>
      <c r="J103" s="801"/>
    </row>
    <row r="104" spans="5:10">
      <c r="E104" s="799" t="s">
        <v>195</v>
      </c>
      <c r="F104" s="74">
        <v>17.632915318577993</v>
      </c>
      <c r="G104" s="74">
        <v>6.13</v>
      </c>
      <c r="H104" s="74">
        <v>14.81</v>
      </c>
      <c r="I104" s="800">
        <v>9611</v>
      </c>
      <c r="J104" s="801"/>
    </row>
    <row r="105" spans="5:10">
      <c r="E105" s="799" t="s">
        <v>194</v>
      </c>
      <c r="F105" s="74">
        <v>16.541292738767993</v>
      </c>
      <c r="G105" s="74">
        <v>5.67</v>
      </c>
      <c r="H105" s="74">
        <v>21.1</v>
      </c>
      <c r="I105" s="800">
        <v>9016</v>
      </c>
      <c r="J105" s="801"/>
    </row>
    <row r="106" spans="5:10">
      <c r="E106" s="799" t="s">
        <v>196</v>
      </c>
      <c r="F106" s="74">
        <v>15.189148467641994</v>
      </c>
      <c r="G106" s="74">
        <v>7.45</v>
      </c>
      <c r="H106" s="74">
        <v>29.82</v>
      </c>
      <c r="I106" s="800">
        <v>8279</v>
      </c>
      <c r="J106" s="801"/>
    </row>
    <row r="107" spans="5:10">
      <c r="E107" s="799" t="s">
        <v>482</v>
      </c>
      <c r="F107" s="74">
        <v>0</v>
      </c>
      <c r="G107" s="74">
        <v>0</v>
      </c>
      <c r="H107" s="74">
        <v>36.450000000000003</v>
      </c>
      <c r="I107" s="800" t="s">
        <v>49</v>
      </c>
      <c r="J107" s="801"/>
    </row>
    <row r="108" spans="5:10">
      <c r="E108" s="799" t="s">
        <v>538</v>
      </c>
      <c r="F108" s="74">
        <v>0</v>
      </c>
      <c r="G108" s="74">
        <v>0</v>
      </c>
      <c r="H108" s="74">
        <v>0</v>
      </c>
      <c r="I108" s="800">
        <v>0</v>
      </c>
      <c r="J108" s="801"/>
    </row>
    <row r="109" spans="5:10">
      <c r="E109" s="799" t="s">
        <v>529</v>
      </c>
      <c r="F109" s="74">
        <v>0</v>
      </c>
      <c r="G109" s="74">
        <v>0</v>
      </c>
      <c r="H109" s="74">
        <v>0</v>
      </c>
      <c r="I109" s="800">
        <v>0</v>
      </c>
      <c r="J109" s="801"/>
    </row>
    <row r="110" spans="5:10">
      <c r="E110" s="799" t="s">
        <v>376</v>
      </c>
      <c r="F110" s="74">
        <v>9.7071303239999995</v>
      </c>
      <c r="G110" s="74">
        <v>2.12</v>
      </c>
      <c r="H110" s="74">
        <v>24.74</v>
      </c>
      <c r="I110" s="800">
        <v>6374</v>
      </c>
      <c r="J110" s="801"/>
    </row>
    <row r="111" spans="5:10">
      <c r="E111" s="799" t="s">
        <v>377</v>
      </c>
      <c r="F111" s="74">
        <v>13.968277272</v>
      </c>
      <c r="G111" s="74">
        <v>0.15</v>
      </c>
      <c r="H111" s="74">
        <v>5.39</v>
      </c>
      <c r="I111" s="800">
        <v>9172</v>
      </c>
      <c r="J111" s="801"/>
    </row>
    <row r="112" spans="5:10">
      <c r="E112" s="799" t="s">
        <v>378</v>
      </c>
      <c r="F112" s="74">
        <v>9.6934239899999994</v>
      </c>
      <c r="G112" s="74">
        <v>2.0099999999999998</v>
      </c>
      <c r="H112" s="74">
        <v>16.63</v>
      </c>
      <c r="I112" s="800">
        <v>6365</v>
      </c>
      <c r="J112" s="801"/>
    </row>
    <row r="113" spans="5:10">
      <c r="E113" s="799" t="s">
        <v>379</v>
      </c>
      <c r="F113" s="74">
        <v>13.921066566</v>
      </c>
      <c r="G113" s="74">
        <v>0.16</v>
      </c>
      <c r="H113" s="74">
        <v>4.4400000000000004</v>
      </c>
      <c r="I113" s="800">
        <v>9141</v>
      </c>
      <c r="J113" s="801"/>
    </row>
    <row r="114" spans="5:10">
      <c r="E114" s="799" t="s">
        <v>380</v>
      </c>
      <c r="F114" s="74">
        <v>9.6340298759999996</v>
      </c>
      <c r="G114" s="74">
        <v>2.0499999999999998</v>
      </c>
      <c r="H114" s="74">
        <v>21.26</v>
      </c>
      <c r="I114" s="800">
        <v>6326</v>
      </c>
      <c r="J114" s="801"/>
    </row>
    <row r="115" spans="5:10">
      <c r="E115" s="799" t="s">
        <v>381</v>
      </c>
      <c r="F115" s="74">
        <v>14.027671386000002</v>
      </c>
      <c r="G115" s="74">
        <v>0.16</v>
      </c>
      <c r="H115" s="74">
        <v>4.8600000000000003</v>
      </c>
      <c r="I115" s="800">
        <v>9211</v>
      </c>
      <c r="J115" s="801"/>
    </row>
    <row r="116" spans="5:10">
      <c r="E116" s="799" t="s">
        <v>444</v>
      </c>
      <c r="F116" s="74">
        <v>9.6203235419999995</v>
      </c>
      <c r="G116" s="74">
        <v>1.95</v>
      </c>
      <c r="H116" s="74">
        <v>14.45</v>
      </c>
      <c r="I116" s="800">
        <v>6317</v>
      </c>
      <c r="J116" s="801"/>
    </row>
    <row r="117" spans="5:10">
      <c r="E117" s="799" t="s">
        <v>445</v>
      </c>
      <c r="F117" s="74">
        <v>13.946956308000001</v>
      </c>
      <c r="G117" s="74">
        <v>0.16</v>
      </c>
      <c r="H117" s="74">
        <v>4.05</v>
      </c>
      <c r="I117" s="800">
        <v>9158</v>
      </c>
      <c r="J117" s="801"/>
    </row>
    <row r="118" spans="5:10">
      <c r="E118" s="799" t="s">
        <v>507</v>
      </c>
      <c r="F118" s="74">
        <v>0</v>
      </c>
      <c r="G118" s="74">
        <v>11.37</v>
      </c>
      <c r="H118" s="74">
        <v>98.35</v>
      </c>
      <c r="I118" s="800">
        <v>0</v>
      </c>
      <c r="J118" s="801"/>
    </row>
    <row r="119" spans="5:10">
      <c r="E119" s="799" t="s">
        <v>508</v>
      </c>
      <c r="F119" s="74">
        <v>0</v>
      </c>
      <c r="G119" s="74">
        <v>15</v>
      </c>
      <c r="H119" s="74">
        <v>167.77</v>
      </c>
      <c r="I119" s="800">
        <v>0</v>
      </c>
      <c r="J119" s="801"/>
    </row>
    <row r="120" spans="5:10">
      <c r="E120" s="799" t="s">
        <v>382</v>
      </c>
      <c r="F120" s="74">
        <v>13.994167014</v>
      </c>
      <c r="G120" s="74">
        <v>8.85</v>
      </c>
      <c r="H120" s="74">
        <v>31.86</v>
      </c>
      <c r="I120" s="800">
        <v>9189</v>
      </c>
      <c r="J120" s="801"/>
    </row>
    <row r="121" spans="5:10">
      <c r="E121" s="799" t="s">
        <v>383</v>
      </c>
      <c r="F121" s="74">
        <v>14.641410564000001</v>
      </c>
      <c r="G121" s="74">
        <v>6.61</v>
      </c>
      <c r="H121" s="74">
        <v>15.97</v>
      </c>
      <c r="I121" s="800">
        <v>9614</v>
      </c>
      <c r="J121" s="801"/>
    </row>
    <row r="122" spans="5:10">
      <c r="E122" s="799" t="s">
        <v>384</v>
      </c>
      <c r="F122" s="74">
        <v>13.755067632000001</v>
      </c>
      <c r="G122" s="74">
        <v>6.14</v>
      </c>
      <c r="H122" s="74">
        <v>22.82</v>
      </c>
      <c r="I122" s="800">
        <v>9032</v>
      </c>
      <c r="J122" s="801"/>
    </row>
    <row r="123" spans="5:10">
      <c r="E123" s="799" t="s">
        <v>385</v>
      </c>
      <c r="F123" s="74">
        <v>12.618964836</v>
      </c>
      <c r="G123" s="74">
        <v>7.45</v>
      </c>
      <c r="H123" s="74">
        <v>29.82</v>
      </c>
      <c r="I123" s="800">
        <v>8286</v>
      </c>
      <c r="J123" s="801"/>
    </row>
    <row r="124" spans="5:10">
      <c r="E124" s="799" t="s">
        <v>539</v>
      </c>
      <c r="F124" s="74">
        <v>0</v>
      </c>
      <c r="G124" s="74">
        <v>0</v>
      </c>
      <c r="H124" s="74">
        <v>0</v>
      </c>
      <c r="I124" s="800">
        <v>0</v>
      </c>
      <c r="J124" s="801"/>
    </row>
    <row r="125" spans="5:10">
      <c r="E125" s="799" t="s">
        <v>530</v>
      </c>
      <c r="F125" s="74">
        <v>0</v>
      </c>
      <c r="G125" s="74">
        <v>0</v>
      </c>
      <c r="H125" s="74">
        <v>0</v>
      </c>
      <c r="I125" s="800">
        <v>0</v>
      </c>
      <c r="J125" s="801"/>
    </row>
    <row r="126" spans="5:10">
      <c r="E126" s="799" t="s">
        <v>526</v>
      </c>
      <c r="F126" s="74">
        <v>0</v>
      </c>
      <c r="G126" s="74">
        <v>0.77</v>
      </c>
      <c r="H126" s="74">
        <v>18.899999999999999</v>
      </c>
      <c r="I126" s="800">
        <v>4227</v>
      </c>
      <c r="J126" s="801"/>
    </row>
    <row r="127" spans="5:10">
      <c r="E127" s="799" t="s">
        <v>386</v>
      </c>
      <c r="F127" s="74">
        <v>9.7071303239999995</v>
      </c>
      <c r="G127" s="74">
        <v>2.12</v>
      </c>
      <c r="H127" s="74">
        <v>24.74</v>
      </c>
      <c r="I127" s="800">
        <v>6374</v>
      </c>
      <c r="J127" s="801"/>
    </row>
    <row r="128" spans="5:10">
      <c r="E128" s="799" t="s">
        <v>387</v>
      </c>
      <c r="F128" s="74">
        <v>13.968277272</v>
      </c>
      <c r="G128" s="74">
        <v>0.15</v>
      </c>
      <c r="H128" s="74">
        <v>5.39</v>
      </c>
      <c r="I128" s="800">
        <v>9172</v>
      </c>
      <c r="J128" s="801"/>
    </row>
    <row r="129" spans="5:10">
      <c r="E129" s="799" t="s">
        <v>388</v>
      </c>
      <c r="F129" s="74">
        <v>9.6934239899999994</v>
      </c>
      <c r="G129" s="74">
        <v>2.0099999999999998</v>
      </c>
      <c r="H129" s="74">
        <v>16.63</v>
      </c>
      <c r="I129" s="800">
        <v>6365</v>
      </c>
      <c r="J129" s="801"/>
    </row>
    <row r="130" spans="5:10">
      <c r="E130" s="799" t="s">
        <v>389</v>
      </c>
      <c r="F130" s="74">
        <v>13.921066566</v>
      </c>
      <c r="G130" s="74">
        <v>0.16</v>
      </c>
      <c r="H130" s="74">
        <v>4.4400000000000004</v>
      </c>
      <c r="I130" s="800">
        <v>9141</v>
      </c>
      <c r="J130" s="801"/>
    </row>
    <row r="131" spans="5:10">
      <c r="E131" s="799" t="s">
        <v>390</v>
      </c>
      <c r="F131" s="74">
        <v>9.6340298759999996</v>
      </c>
      <c r="G131" s="74">
        <v>2.0499999999999998</v>
      </c>
      <c r="H131" s="74">
        <v>21.26</v>
      </c>
      <c r="I131" s="800">
        <v>6326</v>
      </c>
      <c r="J131" s="801"/>
    </row>
    <row r="132" spans="5:10">
      <c r="E132" s="799" t="s">
        <v>391</v>
      </c>
      <c r="F132" s="74">
        <v>14.027671386000002</v>
      </c>
      <c r="G132" s="74">
        <v>0.16</v>
      </c>
      <c r="H132" s="74">
        <v>4.8600000000000003</v>
      </c>
      <c r="I132" s="800">
        <v>9211</v>
      </c>
      <c r="J132" s="801"/>
    </row>
    <row r="133" spans="5:10">
      <c r="E133" s="799" t="s">
        <v>460</v>
      </c>
      <c r="F133" s="74">
        <v>9.6203235419999995</v>
      </c>
      <c r="G133" s="74">
        <v>1.95</v>
      </c>
      <c r="H133" s="74">
        <v>14.45</v>
      </c>
      <c r="I133" s="800">
        <v>6317</v>
      </c>
      <c r="J133" s="801"/>
    </row>
    <row r="134" spans="5:10">
      <c r="E134" s="799" t="s">
        <v>461</v>
      </c>
      <c r="F134" s="74">
        <v>13.946956308000001</v>
      </c>
      <c r="G134" s="74">
        <v>0.16</v>
      </c>
      <c r="H134" s="74">
        <v>4.05</v>
      </c>
      <c r="I134" s="800">
        <v>9158</v>
      </c>
      <c r="J134" s="801"/>
    </row>
    <row r="135" spans="5:10">
      <c r="E135" s="799" t="s">
        <v>474</v>
      </c>
      <c r="F135" s="74">
        <v>0</v>
      </c>
      <c r="G135" s="74">
        <v>1.1200000000000001</v>
      </c>
      <c r="H135" s="74">
        <v>100.51</v>
      </c>
      <c r="I135" s="800" t="s">
        <v>49</v>
      </c>
      <c r="J135" s="801"/>
    </row>
    <row r="136" spans="5:10">
      <c r="E136" s="799" t="s">
        <v>475</v>
      </c>
      <c r="F136" s="74">
        <v>0</v>
      </c>
      <c r="G136" s="74">
        <v>77.34</v>
      </c>
      <c r="H136" s="74">
        <v>0</v>
      </c>
      <c r="I136" s="800" t="s">
        <v>49</v>
      </c>
      <c r="J136" s="801"/>
    </row>
    <row r="137" spans="5:10">
      <c r="E137" s="799" t="s">
        <v>510</v>
      </c>
      <c r="F137" s="74">
        <v>0</v>
      </c>
      <c r="G137" s="74">
        <v>0</v>
      </c>
      <c r="H137" s="74">
        <v>18.45</v>
      </c>
      <c r="I137" s="800" t="s">
        <v>49</v>
      </c>
      <c r="J137" s="801"/>
    </row>
    <row r="138" spans="5:10">
      <c r="E138" s="799" t="s">
        <v>511</v>
      </c>
      <c r="F138" s="74">
        <v>0</v>
      </c>
      <c r="G138" s="74">
        <v>0</v>
      </c>
      <c r="H138" s="74">
        <v>18.45</v>
      </c>
      <c r="I138" s="800" t="s">
        <v>49</v>
      </c>
      <c r="J138" s="801"/>
    </row>
    <row r="139" spans="5:10">
      <c r="E139" s="799" t="s">
        <v>509</v>
      </c>
      <c r="F139" s="74">
        <v>0</v>
      </c>
      <c r="G139" s="74">
        <v>0</v>
      </c>
      <c r="H139" s="74">
        <v>19.41</v>
      </c>
      <c r="I139" s="800" t="s">
        <v>49</v>
      </c>
      <c r="J139" s="801"/>
    </row>
    <row r="140" spans="5:10">
      <c r="E140" s="799" t="s">
        <v>512</v>
      </c>
      <c r="F140" s="74">
        <v>0</v>
      </c>
      <c r="G140" s="74">
        <v>0</v>
      </c>
      <c r="H140" s="74">
        <v>19.41</v>
      </c>
      <c r="I140" s="800" t="s">
        <v>49</v>
      </c>
      <c r="J140" s="801"/>
    </row>
    <row r="141" spans="5:10">
      <c r="E141" s="799" t="s">
        <v>392</v>
      </c>
      <c r="F141" s="74">
        <v>13.994167014</v>
      </c>
      <c r="G141" s="74">
        <v>8.85</v>
      </c>
      <c r="H141" s="74">
        <v>31.86</v>
      </c>
      <c r="I141" s="800">
        <v>9189</v>
      </c>
      <c r="J141" s="801"/>
    </row>
    <row r="142" spans="5:10">
      <c r="E142" s="799" t="s">
        <v>393</v>
      </c>
      <c r="F142" s="74">
        <v>14.641410564000001</v>
      </c>
      <c r="G142" s="74">
        <v>6.61</v>
      </c>
      <c r="H142" s="74">
        <v>15.97</v>
      </c>
      <c r="I142" s="800">
        <v>9614</v>
      </c>
      <c r="J142" s="801"/>
    </row>
    <row r="143" spans="5:10">
      <c r="E143" s="799" t="s">
        <v>394</v>
      </c>
      <c r="F143" s="74">
        <v>13.755067632000001</v>
      </c>
      <c r="G143" s="74">
        <v>6.14</v>
      </c>
      <c r="H143" s="74">
        <v>22.82</v>
      </c>
      <c r="I143" s="800">
        <v>9032</v>
      </c>
      <c r="J143" s="801"/>
    </row>
    <row r="144" spans="5:10">
      <c r="E144" s="799" t="s">
        <v>395</v>
      </c>
      <c r="F144" s="74">
        <v>12.618964836</v>
      </c>
      <c r="G144" s="74">
        <v>7.45</v>
      </c>
      <c r="H144" s="74">
        <v>29.82</v>
      </c>
      <c r="I144" s="800">
        <v>8286</v>
      </c>
      <c r="J144" s="801"/>
    </row>
    <row r="145" spans="5:10">
      <c r="E145" s="799" t="s">
        <v>483</v>
      </c>
      <c r="F145" s="74">
        <v>0</v>
      </c>
      <c r="G145" s="74">
        <v>0</v>
      </c>
      <c r="H145" s="74">
        <v>36.450000000000003</v>
      </c>
      <c r="I145" s="800" t="s">
        <v>49</v>
      </c>
      <c r="J145" s="801"/>
    </row>
    <row r="146" spans="5:10">
      <c r="E146" s="799" t="s">
        <v>484</v>
      </c>
      <c r="F146" s="74">
        <v>0</v>
      </c>
      <c r="G146" s="74">
        <v>0.65</v>
      </c>
      <c r="H146" s="74">
        <v>36.450000000000003</v>
      </c>
      <c r="I146" s="800" t="s">
        <v>49</v>
      </c>
      <c r="J146" s="801"/>
    </row>
    <row r="147" spans="5:10">
      <c r="E147" s="799" t="s">
        <v>534</v>
      </c>
      <c r="F147" s="74">
        <v>0</v>
      </c>
      <c r="G147" s="74">
        <v>0</v>
      </c>
      <c r="H147" s="74">
        <v>0</v>
      </c>
      <c r="I147" s="800">
        <v>0</v>
      </c>
      <c r="J147" s="801"/>
    </row>
    <row r="148" spans="5:10">
      <c r="E148" s="799" t="s">
        <v>522</v>
      </c>
      <c r="F148" s="74">
        <v>0</v>
      </c>
      <c r="G148" s="74">
        <v>0</v>
      </c>
      <c r="H148" s="74">
        <v>0</v>
      </c>
      <c r="I148" s="800">
        <v>0</v>
      </c>
      <c r="J148" s="801"/>
    </row>
    <row r="149" spans="5:10">
      <c r="E149" s="799" t="s">
        <v>396</v>
      </c>
      <c r="F149" s="74">
        <v>36.919472601599999</v>
      </c>
      <c r="G149" s="74">
        <v>2.12</v>
      </c>
      <c r="H149" s="74">
        <v>24.74</v>
      </c>
      <c r="I149" s="800">
        <v>6374</v>
      </c>
      <c r="J149" s="801"/>
    </row>
    <row r="150" spans="5:10">
      <c r="E150" s="799" t="s">
        <v>397</v>
      </c>
      <c r="F150" s="74">
        <v>53.126043724799992</v>
      </c>
      <c r="G150" s="74">
        <v>0.15</v>
      </c>
      <c r="H150" s="74">
        <v>5.39</v>
      </c>
      <c r="I150" s="800">
        <v>9172</v>
      </c>
      <c r="J150" s="801"/>
    </row>
    <row r="151" spans="5:10">
      <c r="E151" s="799" t="s">
        <v>398</v>
      </c>
      <c r="F151" s="74">
        <v>36.86734281599999</v>
      </c>
      <c r="G151" s="74">
        <v>2.0099999999999998</v>
      </c>
      <c r="H151" s="74">
        <v>16.63</v>
      </c>
      <c r="I151" s="800">
        <v>6365</v>
      </c>
      <c r="J151" s="801"/>
    </row>
    <row r="152" spans="5:10">
      <c r="E152" s="799" t="s">
        <v>399</v>
      </c>
      <c r="F152" s="74">
        <v>52.946485574399993</v>
      </c>
      <c r="G152" s="74">
        <v>0.16</v>
      </c>
      <c r="H152" s="74">
        <v>4.4400000000000004</v>
      </c>
      <c r="I152" s="800">
        <v>9141</v>
      </c>
      <c r="J152" s="801"/>
    </row>
    <row r="153" spans="5:10">
      <c r="E153" s="799" t="s">
        <v>400</v>
      </c>
      <c r="F153" s="74">
        <v>36.641447078399999</v>
      </c>
      <c r="G153" s="74">
        <v>2.0499999999999998</v>
      </c>
      <c r="H153" s="74">
        <v>21.26</v>
      </c>
      <c r="I153" s="800">
        <v>6326</v>
      </c>
      <c r="J153" s="801"/>
    </row>
    <row r="154" spans="5:10">
      <c r="E154" s="799" t="s">
        <v>401</v>
      </c>
      <c r="F154" s="74">
        <v>53.351939462399997</v>
      </c>
      <c r="G154" s="74">
        <v>0.16</v>
      </c>
      <c r="H154" s="74">
        <v>4.8600000000000003</v>
      </c>
      <c r="I154" s="800">
        <v>9211</v>
      </c>
      <c r="J154" s="801"/>
    </row>
    <row r="155" spans="5:10">
      <c r="E155" s="799" t="s">
        <v>430</v>
      </c>
      <c r="F155" s="74">
        <v>36.589317292799997</v>
      </c>
      <c r="G155" s="74">
        <v>1.95</v>
      </c>
      <c r="H155" s="74">
        <v>14.45</v>
      </c>
      <c r="I155" s="800">
        <v>6317</v>
      </c>
      <c r="J155" s="801"/>
    </row>
    <row r="156" spans="5:10">
      <c r="E156" s="799" t="s">
        <v>431</v>
      </c>
      <c r="F156" s="74">
        <v>53.044952947200002</v>
      </c>
      <c r="G156" s="74">
        <v>0.16</v>
      </c>
      <c r="H156" s="74">
        <v>4.05</v>
      </c>
      <c r="I156" s="800">
        <v>9158</v>
      </c>
      <c r="J156" s="801"/>
    </row>
    <row r="157" spans="5:10">
      <c r="E157" s="799" t="s">
        <v>402</v>
      </c>
      <c r="F157" s="74">
        <v>53.224511097599994</v>
      </c>
      <c r="G157" s="74">
        <v>8.85</v>
      </c>
      <c r="H157" s="74">
        <v>31.86</v>
      </c>
      <c r="I157" s="800">
        <v>9189</v>
      </c>
      <c r="J157" s="801"/>
    </row>
    <row r="158" spans="5:10">
      <c r="E158" s="799" t="s">
        <v>403</v>
      </c>
      <c r="F158" s="74">
        <v>55.68619541759999</v>
      </c>
      <c r="G158" s="74">
        <v>6.61</v>
      </c>
      <c r="H158" s="74">
        <v>15.97</v>
      </c>
      <c r="I158" s="800">
        <v>9614</v>
      </c>
      <c r="J158" s="801"/>
    </row>
    <row r="159" spans="5:10">
      <c r="E159" s="799" t="s">
        <v>404</v>
      </c>
      <c r="F159" s="74">
        <v>52.315135948799998</v>
      </c>
      <c r="G159" s="74">
        <v>6.14</v>
      </c>
      <c r="H159" s="74">
        <v>22.82</v>
      </c>
      <c r="I159" s="800">
        <v>9032</v>
      </c>
      <c r="J159" s="801"/>
    </row>
    <row r="160" spans="5:10">
      <c r="E160" s="799" t="s">
        <v>405</v>
      </c>
      <c r="F160" s="74">
        <v>47.994155942399992</v>
      </c>
      <c r="G160" s="74">
        <v>7.45</v>
      </c>
      <c r="H160" s="74">
        <v>29.82</v>
      </c>
      <c r="I160" s="800">
        <v>8286</v>
      </c>
      <c r="J160" s="801"/>
    </row>
    <row r="161" spans="5:10">
      <c r="E161" s="799" t="s">
        <v>537</v>
      </c>
      <c r="F161" s="74">
        <v>0</v>
      </c>
      <c r="G161" s="74">
        <v>0</v>
      </c>
      <c r="H161" s="74">
        <v>0</v>
      </c>
      <c r="I161" s="800">
        <v>0</v>
      </c>
      <c r="J161" s="801"/>
    </row>
    <row r="162" spans="5:10">
      <c r="E162" s="799" t="s">
        <v>528</v>
      </c>
      <c r="F162" s="74">
        <v>0</v>
      </c>
      <c r="G162" s="74">
        <v>0</v>
      </c>
      <c r="H162" s="74">
        <v>0</v>
      </c>
      <c r="I162" s="800">
        <v>0</v>
      </c>
      <c r="J162" s="801"/>
    </row>
    <row r="163" spans="5:10">
      <c r="E163" s="799" t="s">
        <v>523</v>
      </c>
      <c r="F163" s="74">
        <v>0</v>
      </c>
      <c r="G163" s="74">
        <v>0.77</v>
      </c>
      <c r="H163" s="74">
        <v>18.899999999999999</v>
      </c>
      <c r="I163" s="800">
        <v>0</v>
      </c>
      <c r="J163" s="801"/>
    </row>
    <row r="164" spans="5:10">
      <c r="E164" s="799" t="s">
        <v>432</v>
      </c>
      <c r="F164" s="74">
        <v>6.3373304016000001</v>
      </c>
      <c r="G164" s="74">
        <v>2.25</v>
      </c>
      <c r="H164" s="74">
        <v>26.2</v>
      </c>
      <c r="I164" s="800">
        <v>6395</v>
      </c>
      <c r="J164" s="801"/>
    </row>
    <row r="165" spans="5:10">
      <c r="E165" s="799" t="s">
        <v>433</v>
      </c>
      <c r="F165" s="74">
        <v>9.438113329920002</v>
      </c>
      <c r="G165" s="74">
        <v>0.15</v>
      </c>
      <c r="H165" s="74">
        <v>5.39</v>
      </c>
      <c r="I165" s="800">
        <v>9524</v>
      </c>
      <c r="J165" s="801"/>
    </row>
    <row r="166" spans="5:10">
      <c r="E166" s="799" t="s">
        <v>406</v>
      </c>
      <c r="F166" s="74">
        <v>6.3274205808000001</v>
      </c>
      <c r="G166" s="74">
        <v>2.13</v>
      </c>
      <c r="H166" s="74">
        <v>17.61</v>
      </c>
      <c r="I166" s="800">
        <v>6385</v>
      </c>
      <c r="J166" s="801"/>
    </row>
    <row r="167" spans="5:10">
      <c r="E167" s="799" t="s">
        <v>407</v>
      </c>
      <c r="F167" s="74">
        <v>9.375681458879999</v>
      </c>
      <c r="G167" s="74">
        <v>0.16</v>
      </c>
      <c r="H167" s="74">
        <v>4.4400000000000004</v>
      </c>
      <c r="I167" s="800">
        <v>9461</v>
      </c>
      <c r="J167" s="801"/>
    </row>
    <row r="168" spans="5:10">
      <c r="E168" s="799" t="s">
        <v>408</v>
      </c>
      <c r="F168" s="74">
        <v>6.2788624588799999</v>
      </c>
      <c r="G168" s="74">
        <v>2.15</v>
      </c>
      <c r="H168" s="74">
        <v>22.33</v>
      </c>
      <c r="I168" s="800">
        <v>6336</v>
      </c>
      <c r="J168" s="801"/>
    </row>
    <row r="169" spans="5:10">
      <c r="E169" s="799" t="s">
        <v>409</v>
      </c>
      <c r="F169" s="74">
        <v>9.438113329920002</v>
      </c>
      <c r="G169" s="74">
        <v>0.16</v>
      </c>
      <c r="H169" s="74">
        <v>4.8600000000000003</v>
      </c>
      <c r="I169" s="800">
        <v>9524</v>
      </c>
      <c r="J169" s="801"/>
    </row>
    <row r="170" spans="5:10">
      <c r="E170" s="799" t="s">
        <v>434</v>
      </c>
      <c r="F170" s="74">
        <v>6.2699436201600003</v>
      </c>
      <c r="G170" s="74">
        <v>2.0499999999999998</v>
      </c>
      <c r="H170" s="74">
        <v>15.18</v>
      </c>
      <c r="I170" s="800">
        <v>6327</v>
      </c>
      <c r="J170" s="801"/>
    </row>
    <row r="171" spans="5:10">
      <c r="E171" s="799" t="s">
        <v>435</v>
      </c>
      <c r="F171" s="74">
        <v>9.3836093155199993</v>
      </c>
      <c r="G171" s="74">
        <v>0.16</v>
      </c>
      <c r="H171" s="74">
        <v>4.0599999999999996</v>
      </c>
      <c r="I171" s="800">
        <v>9469</v>
      </c>
      <c r="J171" s="801"/>
    </row>
    <row r="172" spans="5:10">
      <c r="E172" s="799" t="s">
        <v>513</v>
      </c>
      <c r="F172" s="74">
        <v>0</v>
      </c>
      <c r="G172" s="74">
        <v>11.37</v>
      </c>
      <c r="H172" s="74">
        <v>98.35</v>
      </c>
      <c r="I172" s="800">
        <v>0</v>
      </c>
      <c r="J172" s="801"/>
    </row>
    <row r="173" spans="5:10">
      <c r="E173" s="799" t="s">
        <v>514</v>
      </c>
      <c r="F173" s="74">
        <v>0</v>
      </c>
      <c r="G173" s="74">
        <v>15</v>
      </c>
      <c r="H173" s="74">
        <v>167.77</v>
      </c>
      <c r="I173" s="800">
        <v>0</v>
      </c>
      <c r="J173" s="801"/>
    </row>
    <row r="174" spans="5:10">
      <c r="E174" s="799" t="s">
        <v>524</v>
      </c>
      <c r="F174" s="74">
        <v>0</v>
      </c>
      <c r="G174" s="74">
        <v>0</v>
      </c>
      <c r="H174" s="74">
        <v>15.58</v>
      </c>
      <c r="I174" s="800">
        <v>0</v>
      </c>
      <c r="J174" s="801"/>
    </row>
    <row r="175" spans="5:10">
      <c r="E175" s="799" t="s">
        <v>410</v>
      </c>
      <c r="F175" s="74">
        <v>9.1120802255999997</v>
      </c>
      <c r="G175" s="74">
        <v>9.6</v>
      </c>
      <c r="H175" s="74">
        <v>34.56</v>
      </c>
      <c r="I175" s="800">
        <v>9195</v>
      </c>
      <c r="J175" s="251"/>
    </row>
    <row r="176" spans="5:10">
      <c r="E176" s="799" t="s">
        <v>411</v>
      </c>
      <c r="F176" s="74">
        <v>9.5183828784000006</v>
      </c>
      <c r="G176" s="74">
        <v>6.96</v>
      </c>
      <c r="H176" s="74">
        <v>16.809999999999999</v>
      </c>
      <c r="I176" s="800">
        <v>9605</v>
      </c>
      <c r="J176" s="251"/>
    </row>
    <row r="177" spans="5:10">
      <c r="E177" s="799" t="s">
        <v>412</v>
      </c>
      <c r="F177" s="74">
        <v>8.9218116662400018</v>
      </c>
      <c r="G177" s="74">
        <v>6.45</v>
      </c>
      <c r="H177" s="74">
        <v>24</v>
      </c>
      <c r="I177" s="800">
        <v>9003</v>
      </c>
      <c r="J177" s="251"/>
    </row>
    <row r="178" spans="5:10">
      <c r="E178" s="799" t="s">
        <v>413</v>
      </c>
      <c r="F178" s="74">
        <v>8.3014568841600003</v>
      </c>
      <c r="G178" s="74">
        <v>7.75</v>
      </c>
      <c r="H178" s="74">
        <v>31.04</v>
      </c>
      <c r="I178" s="800">
        <v>8377</v>
      </c>
      <c r="J178" s="251"/>
    </row>
    <row r="179" spans="5:10">
      <c r="E179" s="799" t="s">
        <v>541</v>
      </c>
      <c r="F179" s="74">
        <v>0</v>
      </c>
      <c r="G179" s="74">
        <v>0</v>
      </c>
      <c r="H179" s="74">
        <v>0</v>
      </c>
      <c r="I179" s="800">
        <v>0</v>
      </c>
      <c r="J179" s="251"/>
    </row>
    <row r="180" spans="5:10">
      <c r="E180" s="799" t="s">
        <v>532</v>
      </c>
      <c r="F180" s="74">
        <v>0</v>
      </c>
      <c r="G180" s="74">
        <v>0</v>
      </c>
      <c r="H180" s="74">
        <v>0</v>
      </c>
      <c r="I180" s="800">
        <v>0</v>
      </c>
      <c r="J180" s="251"/>
    </row>
    <row r="181" spans="5:10">
      <c r="E181" s="799" t="s">
        <v>440</v>
      </c>
      <c r="F181" s="74">
        <v>22.788454968000003</v>
      </c>
      <c r="G181" s="74">
        <v>1.86</v>
      </c>
      <c r="H181" s="74">
        <v>21.68</v>
      </c>
      <c r="I181" s="800">
        <v>6362</v>
      </c>
      <c r="J181" s="251"/>
    </row>
    <row r="182" spans="5:10">
      <c r="E182" s="799" t="s">
        <v>441</v>
      </c>
      <c r="F182" s="74">
        <v>32.280659567999997</v>
      </c>
      <c r="G182" s="74">
        <v>0.15</v>
      </c>
      <c r="H182" s="74">
        <v>5.39</v>
      </c>
      <c r="I182" s="800">
        <v>9012</v>
      </c>
      <c r="J182" s="251"/>
    </row>
    <row r="183" spans="5:10">
      <c r="E183" s="799" t="s">
        <v>414</v>
      </c>
      <c r="F183" s="74">
        <v>22.756217291999999</v>
      </c>
      <c r="G183" s="74">
        <v>1.77</v>
      </c>
      <c r="H183" s="74">
        <v>14.57</v>
      </c>
      <c r="I183" s="800">
        <v>6353</v>
      </c>
      <c r="J183" s="251"/>
    </row>
    <row r="184" spans="5:10">
      <c r="E184" s="799" t="s">
        <v>415</v>
      </c>
      <c r="F184" s="74">
        <v>32.126635115999996</v>
      </c>
      <c r="G184" s="74">
        <v>0.16</v>
      </c>
      <c r="H184" s="74">
        <v>4.4400000000000004</v>
      </c>
      <c r="I184" s="800">
        <v>8969</v>
      </c>
      <c r="J184" s="251"/>
    </row>
    <row r="185" spans="5:10">
      <c r="E185" s="799" t="s">
        <v>416</v>
      </c>
      <c r="F185" s="74">
        <v>22.627266588000001</v>
      </c>
      <c r="G185" s="74">
        <v>1.8</v>
      </c>
      <c r="H185" s="74">
        <v>18.670000000000002</v>
      </c>
      <c r="I185" s="800">
        <v>6317</v>
      </c>
      <c r="J185" s="251"/>
    </row>
    <row r="186" spans="5:10">
      <c r="E186" s="799" t="s">
        <v>417</v>
      </c>
      <c r="F186" s="74">
        <v>32.363044739999999</v>
      </c>
      <c r="G186" s="74">
        <v>0.16</v>
      </c>
      <c r="H186" s="74">
        <v>4.8600000000000003</v>
      </c>
      <c r="I186" s="800">
        <v>9035</v>
      </c>
      <c r="J186" s="251"/>
    </row>
    <row r="187" spans="5:10">
      <c r="E187" s="799" t="s">
        <v>442</v>
      </c>
      <c r="F187" s="74">
        <v>22.580701055999999</v>
      </c>
      <c r="G187" s="74">
        <v>1.71</v>
      </c>
      <c r="H187" s="74">
        <v>12.69</v>
      </c>
      <c r="I187" s="800">
        <v>6304</v>
      </c>
      <c r="J187" s="251"/>
    </row>
    <row r="188" spans="5:10">
      <c r="E188" s="799" t="s">
        <v>443</v>
      </c>
      <c r="F188" s="74">
        <v>31.900971383999998</v>
      </c>
      <c r="G188" s="74">
        <v>0.16</v>
      </c>
      <c r="H188" s="74">
        <v>4.05</v>
      </c>
      <c r="I188" s="800">
        <v>8906</v>
      </c>
      <c r="J188" s="251"/>
    </row>
    <row r="189" spans="5:10">
      <c r="E189" s="799" t="s">
        <v>418</v>
      </c>
      <c r="F189" s="74">
        <v>32.843027916000004</v>
      </c>
      <c r="G189" s="74">
        <v>7.76</v>
      </c>
      <c r="H189" s="74">
        <v>27.96</v>
      </c>
      <c r="I189" s="800">
        <v>9169</v>
      </c>
      <c r="J189" s="251"/>
    </row>
    <row r="190" spans="5:10">
      <c r="E190" s="799" t="s">
        <v>419</v>
      </c>
      <c r="F190" s="74">
        <v>34.401182255999998</v>
      </c>
      <c r="G190" s="74">
        <v>5.81</v>
      </c>
      <c r="H190" s="74">
        <v>14.02</v>
      </c>
      <c r="I190" s="800">
        <v>9604</v>
      </c>
      <c r="J190" s="251"/>
    </row>
    <row r="191" spans="5:10">
      <c r="E191" s="799" t="s">
        <v>420</v>
      </c>
      <c r="F191" s="74">
        <v>32.237676</v>
      </c>
      <c r="G191" s="74">
        <v>5.35</v>
      </c>
      <c r="H191" s="74">
        <v>19.88</v>
      </c>
      <c r="I191" s="800">
        <v>9000</v>
      </c>
      <c r="J191" s="251"/>
    </row>
    <row r="192" spans="5:10">
      <c r="E192" s="799" t="s">
        <v>421</v>
      </c>
      <c r="F192" s="74">
        <v>29.655079956000002</v>
      </c>
      <c r="G192" s="74">
        <v>7.45</v>
      </c>
      <c r="H192" s="74">
        <v>29.82</v>
      </c>
      <c r="I192" s="800">
        <v>8279</v>
      </c>
      <c r="J192" s="251"/>
    </row>
    <row r="193" spans="5:10">
      <c r="E193" s="799" t="s">
        <v>540</v>
      </c>
      <c r="F193" s="74">
        <v>0</v>
      </c>
      <c r="G193" s="74">
        <v>0</v>
      </c>
      <c r="H193" s="74">
        <v>0</v>
      </c>
      <c r="I193" s="800">
        <v>0</v>
      </c>
      <c r="J193" s="251"/>
    </row>
    <row r="194" spans="5:10">
      <c r="E194" s="799" t="s">
        <v>531</v>
      </c>
      <c r="F194" s="74">
        <v>0</v>
      </c>
      <c r="G194" s="74">
        <v>0</v>
      </c>
      <c r="H194" s="74">
        <v>0</v>
      </c>
      <c r="I194" s="800">
        <v>0</v>
      </c>
      <c r="J194" s="251"/>
    </row>
    <row r="195" spans="5:10">
      <c r="E195" s="799" t="s">
        <v>424</v>
      </c>
      <c r="F195" s="74">
        <v>22.788454968000003</v>
      </c>
      <c r="G195" s="74">
        <v>1.86</v>
      </c>
      <c r="H195" s="74">
        <v>21.68</v>
      </c>
      <c r="I195" s="800">
        <v>6362</v>
      </c>
      <c r="J195" s="251"/>
    </row>
    <row r="196" spans="5:10">
      <c r="E196" s="799" t="s">
        <v>425</v>
      </c>
      <c r="F196" s="74">
        <v>32.280659567999997</v>
      </c>
      <c r="G196" s="74">
        <v>0.15</v>
      </c>
      <c r="H196" s="74">
        <v>5.39</v>
      </c>
      <c r="I196" s="800">
        <v>9012</v>
      </c>
      <c r="J196" s="251"/>
    </row>
    <row r="197" spans="5:10">
      <c r="E197" s="799" t="s">
        <v>189</v>
      </c>
      <c r="F197" s="74">
        <v>22.756217291999999</v>
      </c>
      <c r="G197" s="74">
        <v>1.77</v>
      </c>
      <c r="H197" s="74">
        <v>14.57</v>
      </c>
      <c r="I197" s="800">
        <v>6353</v>
      </c>
      <c r="J197" s="251"/>
    </row>
    <row r="198" spans="5:10">
      <c r="E198" s="799" t="s">
        <v>190</v>
      </c>
      <c r="F198" s="74">
        <v>32.126635115999996</v>
      </c>
      <c r="G198" s="74">
        <v>0.16</v>
      </c>
      <c r="H198" s="74">
        <v>4.4400000000000004</v>
      </c>
      <c r="I198" s="800">
        <v>8969</v>
      </c>
      <c r="J198" s="251"/>
    </row>
    <row r="199" spans="5:10">
      <c r="E199" s="799" t="s">
        <v>191</v>
      </c>
      <c r="F199" s="74">
        <v>22.627266588000001</v>
      </c>
      <c r="G199" s="74">
        <v>1.8</v>
      </c>
      <c r="H199" s="74">
        <v>18.670000000000002</v>
      </c>
      <c r="I199" s="800">
        <v>6317</v>
      </c>
      <c r="J199" s="251"/>
    </row>
    <row r="200" spans="5:10">
      <c r="E200" s="799" t="s">
        <v>192</v>
      </c>
      <c r="F200" s="74">
        <v>32.363044739999999</v>
      </c>
      <c r="G200" s="74">
        <v>0.16</v>
      </c>
      <c r="H200" s="74">
        <v>4.8600000000000003</v>
      </c>
      <c r="I200" s="800">
        <v>9035</v>
      </c>
      <c r="J200" s="251"/>
    </row>
    <row r="201" spans="5:10">
      <c r="E201" s="799" t="s">
        <v>462</v>
      </c>
      <c r="F201" s="74">
        <v>22.580701055999999</v>
      </c>
      <c r="G201" s="74">
        <v>1.71</v>
      </c>
      <c r="H201" s="74">
        <v>12.69</v>
      </c>
      <c r="I201" s="800">
        <v>6304</v>
      </c>
      <c r="J201" s="251"/>
    </row>
    <row r="202" spans="5:10">
      <c r="E202" s="799" t="s">
        <v>463</v>
      </c>
      <c r="F202" s="74">
        <v>31.900971383999998</v>
      </c>
      <c r="G202" s="74">
        <v>0.16</v>
      </c>
      <c r="H202" s="74">
        <v>4.05</v>
      </c>
      <c r="I202" s="800">
        <v>8906</v>
      </c>
      <c r="J202" s="251"/>
    </row>
    <row r="203" spans="5:10">
      <c r="E203" s="799" t="s">
        <v>515</v>
      </c>
      <c r="F203" s="74">
        <v>0</v>
      </c>
      <c r="G203" s="74">
        <v>15</v>
      </c>
      <c r="H203" s="74">
        <v>167.77</v>
      </c>
      <c r="I203" s="800">
        <v>0</v>
      </c>
      <c r="J203" s="251"/>
    </row>
    <row r="204" spans="5:10">
      <c r="E204" s="799" t="s">
        <v>550</v>
      </c>
      <c r="F204" s="74">
        <v>0</v>
      </c>
      <c r="G204" s="74">
        <v>0</v>
      </c>
      <c r="H204" s="74">
        <v>16.86</v>
      </c>
      <c r="I204" s="800">
        <v>0</v>
      </c>
      <c r="J204" s="251"/>
    </row>
    <row r="205" spans="5:10">
      <c r="E205" s="799" t="s">
        <v>185</v>
      </c>
      <c r="F205" s="74">
        <v>32.843027916000004</v>
      </c>
      <c r="G205" s="74">
        <v>7.76</v>
      </c>
      <c r="H205" s="74">
        <v>27.96</v>
      </c>
      <c r="I205" s="800">
        <v>9169</v>
      </c>
      <c r="J205" s="251"/>
    </row>
    <row r="206" spans="5:10">
      <c r="E206" s="799" t="s">
        <v>187</v>
      </c>
      <c r="F206" s="74">
        <v>34.401182255999998</v>
      </c>
      <c r="G206" s="74">
        <v>5.81</v>
      </c>
      <c r="H206" s="74">
        <v>14.02</v>
      </c>
      <c r="I206" s="800">
        <v>9604</v>
      </c>
      <c r="J206" s="251"/>
    </row>
    <row r="207" spans="5:10">
      <c r="E207" s="799" t="s">
        <v>186</v>
      </c>
      <c r="F207" s="74">
        <v>32.237676</v>
      </c>
      <c r="G207" s="74">
        <v>5.35</v>
      </c>
      <c r="H207" s="74">
        <v>19.88</v>
      </c>
      <c r="I207" s="800">
        <v>9000</v>
      </c>
      <c r="J207" s="251"/>
    </row>
    <row r="208" spans="5:10">
      <c r="E208" s="799" t="s">
        <v>188</v>
      </c>
      <c r="F208" s="74">
        <v>29.655079956000002</v>
      </c>
      <c r="G208" s="74">
        <v>7.45</v>
      </c>
      <c r="H208" s="74">
        <v>29.82</v>
      </c>
      <c r="I208" s="800">
        <v>8279</v>
      </c>
      <c r="J208" s="251"/>
    </row>
    <row r="209" spans="5:10">
      <c r="E209" s="799" t="s">
        <v>485</v>
      </c>
      <c r="F209" s="74">
        <v>0</v>
      </c>
      <c r="G209" s="74">
        <v>0</v>
      </c>
      <c r="H209" s="74">
        <v>36.450000000000003</v>
      </c>
      <c r="I209" s="800" t="s">
        <v>49</v>
      </c>
      <c r="J209" s="251"/>
    </row>
    <row r="210" spans="5:10">
      <c r="E210" s="799" t="s">
        <v>249</v>
      </c>
      <c r="F210" s="74">
        <v>53.259264287999997</v>
      </c>
      <c r="G210" s="74">
        <v>9.6</v>
      </c>
      <c r="H210" s="74">
        <v>34.56</v>
      </c>
      <c r="I210" s="800">
        <v>9195</v>
      </c>
      <c r="J210" s="251"/>
    </row>
    <row r="211" spans="5:10">
      <c r="E211" s="799" t="s">
        <v>251</v>
      </c>
      <c r="F211" s="74">
        <v>55.634065631999995</v>
      </c>
      <c r="G211" s="74">
        <v>6.96</v>
      </c>
      <c r="H211" s="74">
        <v>16.809999999999999</v>
      </c>
      <c r="I211" s="800">
        <v>9605</v>
      </c>
      <c r="J211" s="251"/>
    </row>
    <row r="212" spans="5:10">
      <c r="E212" s="799" t="s">
        <v>250</v>
      </c>
      <c r="F212" s="74">
        <v>52.147162195199989</v>
      </c>
      <c r="G212" s="74">
        <v>6.45</v>
      </c>
      <c r="H212" s="74">
        <v>24</v>
      </c>
      <c r="I212" s="800">
        <v>9003</v>
      </c>
      <c r="J212" s="251"/>
    </row>
    <row r="213" spans="5:10">
      <c r="E213" s="799" t="s">
        <v>252</v>
      </c>
      <c r="F213" s="74">
        <v>48.521245996799991</v>
      </c>
      <c r="G213" s="74">
        <v>7.75</v>
      </c>
      <c r="H213" s="74">
        <v>31.04</v>
      </c>
      <c r="I213" s="800">
        <v>8377</v>
      </c>
    </row>
    <row r="214" spans="5:10">
      <c r="E214" s="799" t="s">
        <v>542</v>
      </c>
      <c r="F214" s="74">
        <v>0</v>
      </c>
      <c r="G214" s="74">
        <v>0</v>
      </c>
      <c r="H214" s="74">
        <v>0</v>
      </c>
      <c r="I214" s="800">
        <v>0</v>
      </c>
    </row>
    <row r="215" spans="5:10">
      <c r="E215" s="799" t="s">
        <v>533</v>
      </c>
      <c r="F215" s="74">
        <v>0</v>
      </c>
      <c r="G215" s="74">
        <v>0</v>
      </c>
      <c r="H215" s="74">
        <v>0</v>
      </c>
      <c r="I215" s="800">
        <v>0</v>
      </c>
    </row>
    <row r="216" spans="5:10">
      <c r="E216" s="799" t="s">
        <v>438</v>
      </c>
      <c r="F216" s="74">
        <v>22.792036931999998</v>
      </c>
      <c r="G216" s="74">
        <v>1.76</v>
      </c>
      <c r="H216" s="74">
        <v>20.52</v>
      </c>
      <c r="I216" s="800">
        <v>6363</v>
      </c>
    </row>
    <row r="217" spans="5:10">
      <c r="E217" s="799" t="s">
        <v>439</v>
      </c>
      <c r="F217" s="74">
        <v>31.754110860000001</v>
      </c>
      <c r="G217" s="74">
        <v>0.15</v>
      </c>
      <c r="H217" s="74">
        <v>5.39</v>
      </c>
      <c r="I217" s="800">
        <v>8865</v>
      </c>
    </row>
    <row r="218" spans="5:10">
      <c r="E218" s="799" t="s">
        <v>516</v>
      </c>
      <c r="F218" s="74">
        <v>0</v>
      </c>
      <c r="G218" s="74">
        <v>15</v>
      </c>
      <c r="H218" s="74">
        <v>167.77</v>
      </c>
      <c r="I218" s="800">
        <v>0</v>
      </c>
    </row>
    <row r="219" spans="5:10">
      <c r="E219" s="799" t="s">
        <v>519</v>
      </c>
      <c r="F219" s="74">
        <v>0</v>
      </c>
      <c r="G219" s="74">
        <v>0</v>
      </c>
      <c r="H219" s="74">
        <v>18.47</v>
      </c>
      <c r="I219" s="800" t="s">
        <v>49</v>
      </c>
    </row>
    <row r="220" spans="5:10">
      <c r="E220" s="799" t="s">
        <v>520</v>
      </c>
      <c r="F220" s="74">
        <v>0</v>
      </c>
      <c r="G220" s="74">
        <v>0</v>
      </c>
      <c r="H220" s="74">
        <v>18.47</v>
      </c>
      <c r="I220" s="800" t="s">
        <v>49</v>
      </c>
    </row>
    <row r="221" spans="5:10">
      <c r="E221" s="799" t="s">
        <v>517</v>
      </c>
      <c r="F221" s="74">
        <v>0</v>
      </c>
      <c r="G221" s="74">
        <v>0</v>
      </c>
      <c r="H221" s="74">
        <v>19.440000000000001</v>
      </c>
      <c r="I221" s="800" t="s">
        <v>49</v>
      </c>
    </row>
    <row r="222" spans="5:10">
      <c r="E222" s="799" t="s">
        <v>518</v>
      </c>
      <c r="F222" s="74">
        <v>0</v>
      </c>
      <c r="G222" s="74">
        <v>0</v>
      </c>
      <c r="H222" s="74">
        <v>19.440000000000001</v>
      </c>
      <c r="I222" s="800" t="s">
        <v>49</v>
      </c>
    </row>
    <row r="223" spans="5:10">
      <c r="E223" s="799" t="s">
        <v>437</v>
      </c>
      <c r="F223" s="74">
        <v>34.401182255999998</v>
      </c>
      <c r="G223" s="74">
        <v>5.5</v>
      </c>
      <c r="H223" s="74">
        <v>13.28</v>
      </c>
      <c r="I223" s="800">
        <v>9604</v>
      </c>
    </row>
    <row r="224" spans="5:10">
      <c r="E224" s="799" t="s">
        <v>436</v>
      </c>
      <c r="F224" s="74">
        <v>32.169618684</v>
      </c>
      <c r="G224" s="74">
        <v>5.05</v>
      </c>
      <c r="H224" s="74">
        <v>18.78</v>
      </c>
      <c r="I224" s="800">
        <v>8981</v>
      </c>
    </row>
    <row r="225" spans="5:9">
      <c r="E225" s="799" t="s">
        <v>486</v>
      </c>
      <c r="F225" s="74">
        <v>0</v>
      </c>
      <c r="G225" s="74">
        <v>0</v>
      </c>
      <c r="H225" s="74">
        <v>36.450000000000003</v>
      </c>
      <c r="I225" s="800" t="s">
        <v>49</v>
      </c>
    </row>
  </sheetData>
  <pageMargins left="0.7" right="0.7" top="0.75" bottom="0.75" header="0.3" footer="0.3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27"/>
  <sheetViews>
    <sheetView zoomScaleNormal="100" workbookViewId="0"/>
  </sheetViews>
  <sheetFormatPr defaultRowHeight="15"/>
  <cols>
    <col min="1" max="1" width="17.28515625" style="825" bestFit="1" customWidth="1"/>
    <col min="2" max="2" width="57.28515625" style="713" bestFit="1" customWidth="1"/>
    <col min="3" max="3" width="11.85546875" style="165" customWidth="1"/>
    <col min="4" max="4" width="26.85546875" style="799" bestFit="1" customWidth="1"/>
    <col min="5" max="5" width="11.5703125" style="713" customWidth="1"/>
    <col min="6" max="6" width="13.42578125" style="165" customWidth="1"/>
    <col min="7" max="7" width="61.7109375" style="165" bestFit="1" customWidth="1"/>
    <col min="8" max="16384" width="9.140625" style="165"/>
  </cols>
  <sheetData>
    <row r="1" spans="1:5" s="399" customFormat="1" ht="14.25">
      <c r="A1" s="793" t="s">
        <v>370</v>
      </c>
      <c r="B1" s="823" t="s">
        <v>371</v>
      </c>
      <c r="D1" s="824" t="s">
        <v>469</v>
      </c>
      <c r="E1" s="823" t="s">
        <v>470</v>
      </c>
    </row>
    <row r="2" spans="1:5">
      <c r="A2" s="825" t="s">
        <v>357</v>
      </c>
      <c r="B2" s="713" t="s">
        <v>151</v>
      </c>
      <c r="D2" s="799" t="s">
        <v>257</v>
      </c>
      <c r="E2" s="713" t="s">
        <v>558</v>
      </c>
    </row>
    <row r="3" spans="1:5">
      <c r="A3" s="825" t="s">
        <v>358</v>
      </c>
      <c r="B3" s="713" t="s">
        <v>152</v>
      </c>
      <c r="D3" s="799" t="s">
        <v>490</v>
      </c>
      <c r="E3" s="713" t="s">
        <v>491</v>
      </c>
    </row>
    <row r="4" spans="1:5">
      <c r="A4" s="825" t="s">
        <v>359</v>
      </c>
      <c r="B4" s="713" t="s">
        <v>150</v>
      </c>
      <c r="D4" s="799" t="s">
        <v>259</v>
      </c>
      <c r="E4" s="713" t="s">
        <v>560</v>
      </c>
    </row>
    <row r="5" spans="1:5">
      <c r="A5" s="825" t="s">
        <v>365</v>
      </c>
      <c r="B5" s="713" t="s">
        <v>153</v>
      </c>
      <c r="D5" s="799" t="s">
        <v>258</v>
      </c>
      <c r="E5" s="713" t="s">
        <v>561</v>
      </c>
    </row>
    <row r="6" spans="1:5">
      <c r="A6" s="825" t="s">
        <v>366</v>
      </c>
      <c r="B6" s="713" t="s">
        <v>149</v>
      </c>
      <c r="D6" s="799" t="s">
        <v>260</v>
      </c>
      <c r="E6" s="713" t="s">
        <v>559</v>
      </c>
    </row>
    <row r="7" spans="1:5">
      <c r="A7" s="825" t="s">
        <v>367</v>
      </c>
      <c r="B7" s="713" t="s">
        <v>149</v>
      </c>
      <c r="D7" s="799" t="s">
        <v>557</v>
      </c>
      <c r="E7" s="713" t="s">
        <v>562</v>
      </c>
    </row>
    <row r="8" spans="1:5">
      <c r="A8" s="825" t="s">
        <v>368</v>
      </c>
      <c r="B8" s="713" t="s">
        <v>149</v>
      </c>
      <c r="D8" s="799" t="s">
        <v>471</v>
      </c>
      <c r="E8" s="713" t="s">
        <v>354</v>
      </c>
    </row>
    <row r="9" spans="1:5">
      <c r="A9" s="825" t="s">
        <v>369</v>
      </c>
      <c r="B9" s="713" t="s">
        <v>149</v>
      </c>
      <c r="D9" s="799" t="s">
        <v>472</v>
      </c>
      <c r="E9" s="713" t="s">
        <v>356</v>
      </c>
    </row>
    <row r="10" spans="1:5">
      <c r="A10" s="825" t="s">
        <v>360</v>
      </c>
      <c r="B10" s="713" t="s">
        <v>149</v>
      </c>
      <c r="D10" s="799" t="s">
        <v>497</v>
      </c>
      <c r="E10" s="713" t="s">
        <v>499</v>
      </c>
    </row>
    <row r="11" spans="1:5">
      <c r="A11" s="825" t="s">
        <v>361</v>
      </c>
      <c r="B11" s="713" t="s">
        <v>149</v>
      </c>
      <c r="D11" s="799" t="s">
        <v>498</v>
      </c>
      <c r="E11" s="713" t="s">
        <v>467</v>
      </c>
    </row>
    <row r="12" spans="1:5">
      <c r="A12" s="825" t="s">
        <v>362</v>
      </c>
      <c r="B12" s="713" t="s">
        <v>149</v>
      </c>
      <c r="D12" s="799" t="s">
        <v>466</v>
      </c>
      <c r="E12" s="713" t="s">
        <v>355</v>
      </c>
    </row>
    <row r="13" spans="1:5">
      <c r="A13" s="825" t="s">
        <v>363</v>
      </c>
      <c r="B13" s="713" t="s">
        <v>149</v>
      </c>
      <c r="D13" s="799" t="s">
        <v>564</v>
      </c>
      <c r="E13" s="713" t="s">
        <v>565</v>
      </c>
    </row>
    <row r="14" spans="1:5">
      <c r="A14" s="825" t="s">
        <v>478</v>
      </c>
      <c r="B14" s="822" t="s">
        <v>6</v>
      </c>
      <c r="D14" s="799" t="s">
        <v>261</v>
      </c>
      <c r="E14" s="713" t="s">
        <v>563</v>
      </c>
    </row>
    <row r="15" spans="1:5">
      <c r="A15" s="825" t="s">
        <v>476</v>
      </c>
      <c r="B15" s="822" t="s">
        <v>6</v>
      </c>
      <c r="D15" s="799" t="s">
        <v>492</v>
      </c>
      <c r="E15" s="713" t="s">
        <v>493</v>
      </c>
    </row>
    <row r="16" spans="1:5">
      <c r="A16" s="825" t="s">
        <v>488</v>
      </c>
      <c r="B16" s="822" t="s">
        <v>5</v>
      </c>
      <c r="D16" s="799" t="s">
        <v>473</v>
      </c>
      <c r="E16" s="713" t="s">
        <v>468</v>
      </c>
    </row>
    <row r="17" spans="1:5">
      <c r="A17" s="825" t="s">
        <v>489</v>
      </c>
      <c r="B17" s="822" t="s">
        <v>5</v>
      </c>
      <c r="D17" s="799" t="s">
        <v>487</v>
      </c>
      <c r="E17" s="713" t="s">
        <v>501</v>
      </c>
    </row>
    <row r="18" spans="1:5">
      <c r="A18" s="825" t="s">
        <v>494</v>
      </c>
      <c r="B18" s="713" t="s">
        <v>171</v>
      </c>
    </row>
    <row r="19" spans="1:5">
      <c r="A19" s="825" t="s">
        <v>495</v>
      </c>
      <c r="B19" s="713" t="s">
        <v>171</v>
      </c>
    </row>
    <row r="20" spans="1:5">
      <c r="A20" s="825" t="s">
        <v>496</v>
      </c>
      <c r="B20" s="822" t="s">
        <v>36</v>
      </c>
    </row>
    <row r="21" spans="1:5">
      <c r="A21" s="825" t="s">
        <v>364</v>
      </c>
      <c r="B21" s="822" t="s">
        <v>168</v>
      </c>
    </row>
    <row r="22" spans="1:5">
      <c r="A22" s="825" t="s">
        <v>477</v>
      </c>
      <c r="B22" s="822" t="s">
        <v>169</v>
      </c>
    </row>
    <row r="23" spans="1:5">
      <c r="A23" s="825" t="s">
        <v>500</v>
      </c>
      <c r="B23" s="822" t="s">
        <v>169</v>
      </c>
    </row>
    <row r="24" spans="1:5">
      <c r="B24" s="713" t="s">
        <v>9</v>
      </c>
    </row>
    <row r="25" spans="1:5">
      <c r="B25" s="713" t="s">
        <v>160</v>
      </c>
    </row>
    <row r="26" spans="1:5">
      <c r="B26" s="713" t="s">
        <v>161</v>
      </c>
    </row>
    <row r="27" spans="1:5">
      <c r="B27" s="713" t="s">
        <v>162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98"/>
  <sheetViews>
    <sheetView showGridLines="0" zoomScaleNormal="100" workbookViewId="0"/>
  </sheetViews>
  <sheetFormatPr defaultRowHeight="15"/>
  <cols>
    <col min="1" max="1" width="71.28515625" style="165" customWidth="1"/>
    <col min="2" max="2" width="12.7109375" style="165" customWidth="1"/>
    <col min="3" max="3" width="17" style="165" customWidth="1"/>
    <col min="4" max="4" width="10.7109375" style="165" customWidth="1"/>
    <col min="5" max="5" width="10.5703125" style="165" customWidth="1"/>
    <col min="6" max="6" width="9.5703125" style="165" customWidth="1"/>
    <col min="7" max="7" width="12.85546875" style="165" customWidth="1"/>
    <col min="8" max="8" width="12.5703125" style="165" customWidth="1"/>
    <col min="9" max="9" width="9.140625" style="165" customWidth="1"/>
    <col min="10" max="10" width="11.5703125" style="165" customWidth="1"/>
    <col min="11" max="11" width="11.140625" style="165" customWidth="1"/>
    <col min="12" max="16384" width="9.140625" style="165"/>
  </cols>
  <sheetData>
    <row r="1" spans="1:14" ht="20.25" customHeight="1">
      <c r="A1" s="163"/>
      <c r="B1" s="164"/>
      <c r="C1" s="843" t="s">
        <v>66</v>
      </c>
      <c r="D1" s="843"/>
      <c r="E1" s="844"/>
      <c r="F1" s="845" t="s">
        <v>67</v>
      </c>
      <c r="G1" s="846"/>
      <c r="H1" s="846"/>
      <c r="I1" s="846"/>
      <c r="J1" s="846"/>
      <c r="K1" s="847"/>
    </row>
    <row r="2" spans="1:14" ht="31.5" customHeight="1">
      <c r="A2" s="72" t="s">
        <v>591</v>
      </c>
      <c r="B2" s="835" t="s">
        <v>56</v>
      </c>
      <c r="C2" s="17"/>
      <c r="D2" s="18"/>
      <c r="E2" s="32"/>
      <c r="F2" s="836" t="s">
        <v>73</v>
      </c>
      <c r="G2" s="836"/>
      <c r="H2" s="836"/>
      <c r="I2" s="836"/>
      <c r="J2" s="836"/>
      <c r="K2" s="33"/>
    </row>
    <row r="3" spans="1:14" ht="39">
      <c r="A3" s="73" t="s">
        <v>76</v>
      </c>
      <c r="B3" s="835"/>
      <c r="C3" s="19" t="s">
        <v>70</v>
      </c>
      <c r="D3" s="38" t="s">
        <v>71</v>
      </c>
      <c r="E3" s="33" t="s">
        <v>72</v>
      </c>
      <c r="F3" s="34" t="s">
        <v>77</v>
      </c>
      <c r="G3" s="35" t="s">
        <v>78</v>
      </c>
      <c r="H3" s="35" t="s">
        <v>79</v>
      </c>
      <c r="I3" s="35" t="s">
        <v>80</v>
      </c>
      <c r="J3" s="36" t="s">
        <v>43</v>
      </c>
      <c r="K3" s="37" t="s">
        <v>74</v>
      </c>
      <c r="L3" s="166"/>
      <c r="M3" s="166"/>
      <c r="N3" s="166"/>
    </row>
    <row r="4" spans="1:14">
      <c r="A4" s="167" t="str">
        <f>Database!C6</f>
        <v>SCCT Aero x3, ISO</v>
      </c>
      <c r="B4" s="50">
        <f>Database!D6</f>
        <v>0</v>
      </c>
      <c r="C4" s="20">
        <f>Database!AA6</f>
        <v>1420.5566636776575</v>
      </c>
      <c r="D4" s="42">
        <f>Database!AB6</f>
        <v>7.871096688691899E-2</v>
      </c>
      <c r="E4" s="168">
        <f>Database!AC6</f>
        <v>111.81338851572421</v>
      </c>
      <c r="F4" s="29">
        <f>Database!AD6</f>
        <v>27.14</v>
      </c>
      <c r="G4" s="42">
        <f>Database!AE6</f>
        <v>1.3306879835468128E-2</v>
      </c>
      <c r="H4" s="29">
        <f>Database!AF6</f>
        <v>0.36114871873460497</v>
      </c>
      <c r="I4" s="29">
        <f>Database!AG6</f>
        <v>32.968396655999996</v>
      </c>
      <c r="J4" s="169">
        <f>Database!AH6</f>
        <v>60.469545374734601</v>
      </c>
      <c r="K4" s="168">
        <f>Database!AI6</f>
        <v>172.28293389045882</v>
      </c>
    </row>
    <row r="5" spans="1:14">
      <c r="A5" s="170" t="str">
        <f>Database!C7</f>
        <v>Intercooled SCCT Aero x2, ISO</v>
      </c>
      <c r="B5" s="49">
        <f>Database!D7</f>
        <v>0</v>
      </c>
      <c r="C5" s="21">
        <f>Database!AA7</f>
        <v>1036.2994315038293</v>
      </c>
      <c r="D5" s="43">
        <f>Database!AB7</f>
        <v>7.871096688691899E-2</v>
      </c>
      <c r="E5" s="171">
        <f>Database!AC7</f>
        <v>81.568130238030875</v>
      </c>
      <c r="F5" s="30">
        <f>Database!AD7</f>
        <v>18.78</v>
      </c>
      <c r="G5" s="43">
        <f>Database!AE7</f>
        <v>1.1976191851921305E-2</v>
      </c>
      <c r="H5" s="30">
        <f>Database!AF7</f>
        <v>0.22491288297908213</v>
      </c>
      <c r="I5" s="30">
        <f>Database!AG7</f>
        <v>32.169618684</v>
      </c>
      <c r="J5" s="172">
        <f>Database!AH7</f>
        <v>51.174531566979084</v>
      </c>
      <c r="K5" s="171">
        <f>Database!AI7</f>
        <v>132.74266180500996</v>
      </c>
    </row>
    <row r="6" spans="1:14">
      <c r="A6" s="170" t="str">
        <f>Database!C8</f>
        <v>SCCT Frame "F" x1, ISO</v>
      </c>
      <c r="B6" s="49">
        <f>Database!D8</f>
        <v>0</v>
      </c>
      <c r="C6" s="21">
        <f>Database!AA8</f>
        <v>583.72884787432224</v>
      </c>
      <c r="D6" s="43">
        <f>Database!AB8</f>
        <v>7.3726311796429175E-2</v>
      </c>
      <c r="E6" s="171">
        <f>Database!AC8</f>
        <v>43.036175042952657</v>
      </c>
      <c r="F6" s="30">
        <f>Database!AD8</f>
        <v>13.28</v>
      </c>
      <c r="G6" s="43">
        <f>Database!AE8</f>
        <v>2.869714517814701E-3</v>
      </c>
      <c r="H6" s="30">
        <f>Database!AF8</f>
        <v>3.8109808796579228E-2</v>
      </c>
      <c r="I6" s="30">
        <f>Database!AG8</f>
        <v>34.401182255999998</v>
      </c>
      <c r="J6" s="172">
        <f>Database!AH8</f>
        <v>47.719292064796576</v>
      </c>
      <c r="K6" s="171">
        <f>Database!AI8</f>
        <v>90.75546710774924</v>
      </c>
    </row>
    <row r="7" spans="1:14">
      <c r="A7" s="170" t="str">
        <f>Database!C9</f>
        <v>IC Recips x 6, ISO</v>
      </c>
      <c r="B7" s="49">
        <f>Database!D9</f>
        <v>0</v>
      </c>
      <c r="C7" s="21">
        <f>Database!AA9</f>
        <v>1572.4256360581114</v>
      </c>
      <c r="D7" s="43">
        <f>Database!AB9</f>
        <v>7.871096688691899E-2</v>
      </c>
      <c r="E7" s="171">
        <f>Database!AC9</f>
        <v>123.76714217191254</v>
      </c>
      <c r="F7" s="30">
        <f>Database!AD9</f>
        <v>29.82</v>
      </c>
      <c r="G7" s="43">
        <f>Database!AE9</f>
        <v>1.4348572589073497E-3</v>
      </c>
      <c r="H7" s="30">
        <f>Database!AF9</f>
        <v>4.2787443460617164E-2</v>
      </c>
      <c r="I7" s="30">
        <f>Database!AG9</f>
        <v>29.655079956000002</v>
      </c>
      <c r="J7" s="172">
        <f>Database!AH9</f>
        <v>59.51786739946062</v>
      </c>
      <c r="K7" s="171">
        <f>Database!AI9</f>
        <v>183.28500957137317</v>
      </c>
    </row>
    <row r="8" spans="1:14">
      <c r="A8" s="170" t="str">
        <f>Database!C10</f>
        <v>CCCT Dry "G/H", 1x1, ISO</v>
      </c>
      <c r="B8" s="49">
        <f>Database!D10</f>
        <v>0</v>
      </c>
      <c r="C8" s="21">
        <f>Database!AA10</f>
        <v>1404.8871672617361</v>
      </c>
      <c r="D8" s="43">
        <f>Database!AB10</f>
        <v>7.2562879502455491E-2</v>
      </c>
      <c r="E8" s="171">
        <f>Database!AC10</f>
        <v>101.94265823255938</v>
      </c>
      <c r="F8" s="30">
        <f>Database!AD10</f>
        <v>20.52</v>
      </c>
      <c r="G8" s="43">
        <f>Database!AE10</f>
        <v>1.5304630943681621E-3</v>
      </c>
      <c r="H8" s="30">
        <f>Database!AF10</f>
        <v>3.1405102696434685E-2</v>
      </c>
      <c r="I8" s="30">
        <f>Database!AG10</f>
        <v>22.792036931999998</v>
      </c>
      <c r="J8" s="172">
        <f>Database!AH10</f>
        <v>43.343442034696437</v>
      </c>
      <c r="K8" s="171">
        <f>Database!AI10</f>
        <v>145.28610026725582</v>
      </c>
    </row>
    <row r="9" spans="1:14">
      <c r="A9" s="170" t="str">
        <f>Database!C11</f>
        <v>CCCT Dry "G/H", DF, 1x1, ISO</v>
      </c>
      <c r="B9" s="49">
        <f>Database!D11</f>
        <v>0</v>
      </c>
      <c r="C9" s="21">
        <f>Database!AA11</f>
        <v>443.0342562807856</v>
      </c>
      <c r="D9" s="43">
        <f>Database!AB11</f>
        <v>7.2562879502455491E-2</v>
      </c>
      <c r="E9" s="171">
        <f>Database!AC11</f>
        <v>32.147841353962633</v>
      </c>
      <c r="F9" s="30">
        <f>Database!AD11</f>
        <v>5.39</v>
      </c>
      <c r="G9" s="43">
        <f>Database!AE11</f>
        <v>0</v>
      </c>
      <c r="H9" s="30">
        <f>Database!AF11</f>
        <v>0</v>
      </c>
      <c r="I9" s="30">
        <f>Database!AG11</f>
        <v>31.754110860000001</v>
      </c>
      <c r="J9" s="172">
        <f>Database!AH11</f>
        <v>37.144110859999998</v>
      </c>
      <c r="K9" s="171">
        <f>Database!AI11</f>
        <v>69.291952213962631</v>
      </c>
    </row>
    <row r="10" spans="1:14">
      <c r="A10" s="170" t="str">
        <f>Database!C12</f>
        <v>CCCT Dry "G/H", 2x1, ISO</v>
      </c>
      <c r="B10" s="49">
        <f>Database!D12</f>
        <v>0</v>
      </c>
      <c r="C10" s="21">
        <f>Database!AA12</f>
        <v>1042.9757318781842</v>
      </c>
      <c r="D10" s="43">
        <f>Database!AB12</f>
        <v>7.2562879502455491E-2</v>
      </c>
      <c r="E10" s="171">
        <f>Database!AC12</f>
        <v>75.681322356262001</v>
      </c>
      <c r="F10" s="30">
        <f>Database!AD12</f>
        <v>13.79</v>
      </c>
      <c r="G10" s="43">
        <f>Database!AE12</f>
        <v>1.5304630943681621E-3</v>
      </c>
      <c r="H10" s="30">
        <f>Database!AF12</f>
        <v>2.1105086071336952E-2</v>
      </c>
      <c r="I10" s="30">
        <f>Database!AG12</f>
        <v>22.752635328</v>
      </c>
      <c r="J10" s="172">
        <f>Database!AH12</f>
        <v>36.563740414071333</v>
      </c>
      <c r="K10" s="171">
        <f>Database!AI12</f>
        <v>112.24506277033333</v>
      </c>
    </row>
    <row r="11" spans="1:14">
      <c r="A11" s="170" t="str">
        <f>Database!C13</f>
        <v>CCCT Dry "G/H", DF, 2x1, ISO</v>
      </c>
      <c r="B11" s="49">
        <f>Database!D13</f>
        <v>0</v>
      </c>
      <c r="C11" s="21">
        <f>Database!AA13</f>
        <v>348.06463190082314</v>
      </c>
      <c r="D11" s="43">
        <f>Database!AB13</f>
        <v>7.2562879502455491E-2</v>
      </c>
      <c r="E11" s="171">
        <f>Database!AC13</f>
        <v>25.256571943685955</v>
      </c>
      <c r="F11" s="30">
        <f>Database!AD13</f>
        <v>4.4400000000000004</v>
      </c>
      <c r="G11" s="43">
        <f>Database!AE13</f>
        <v>0</v>
      </c>
      <c r="H11" s="30">
        <f>Database!AF13</f>
        <v>0</v>
      </c>
      <c r="I11" s="30">
        <f>Database!AG13</f>
        <v>31.564266768</v>
      </c>
      <c r="J11" s="172">
        <f>Database!AH13</f>
        <v>36.004266768000001</v>
      </c>
      <c r="K11" s="171">
        <f>Database!AI13</f>
        <v>61.260838711685956</v>
      </c>
    </row>
    <row r="12" spans="1:14">
      <c r="A12" s="170" t="str">
        <f>Database!C14</f>
        <v>CCCT Dry "J/HA.02", 1x1, ISO</v>
      </c>
      <c r="B12" s="49">
        <f>Database!D14</f>
        <v>0</v>
      </c>
      <c r="C12" s="21">
        <f>Database!AA14</f>
        <v>1226.2066188960371</v>
      </c>
      <c r="D12" s="43">
        <f>Database!AB14</f>
        <v>7.2562879502455491E-2</v>
      </c>
      <c r="E12" s="171">
        <f>Database!AC14</f>
        <v>88.977083132066497</v>
      </c>
      <c r="F12" s="30">
        <f>Database!AD14</f>
        <v>17.66</v>
      </c>
      <c r="G12" s="43">
        <f>Database!AE14</f>
        <v>1.5304630943681621E-3</v>
      </c>
      <c r="H12" s="30">
        <f>Database!AF14</f>
        <v>2.7027978246541743E-2</v>
      </c>
      <c r="I12" s="30">
        <f>Database!AG14</f>
        <v>22.627266588000001</v>
      </c>
      <c r="J12" s="172">
        <f>Database!AH14</f>
        <v>40.314294566246545</v>
      </c>
      <c r="K12" s="171">
        <f>Database!AI14</f>
        <v>129.29137769831306</v>
      </c>
    </row>
    <row r="13" spans="1:14">
      <c r="A13" s="170" t="str">
        <f>Database!C15</f>
        <v>CCCT Dry "J/HA.02", DF, 1x1, ISO</v>
      </c>
      <c r="B13" s="49">
        <f>Database!D15</f>
        <v>0</v>
      </c>
      <c r="C13" s="21">
        <f>Database!AA15</f>
        <v>378.12459594071305</v>
      </c>
      <c r="D13" s="43">
        <f>Database!AB15</f>
        <v>7.2562879502455491E-2</v>
      </c>
      <c r="E13" s="171">
        <f>Database!AC15</f>
        <v>27.437809492160632</v>
      </c>
      <c r="F13" s="30">
        <f>Database!AD15</f>
        <v>4.8600000000000003</v>
      </c>
      <c r="G13" s="43">
        <f>Database!AE15</f>
        <v>0</v>
      </c>
      <c r="H13" s="30">
        <f>Database!AF15</f>
        <v>0</v>
      </c>
      <c r="I13" s="30">
        <f>Database!AG15</f>
        <v>31.800676391999996</v>
      </c>
      <c r="J13" s="172">
        <f>Database!AH15</f>
        <v>36.660676391999999</v>
      </c>
      <c r="K13" s="171">
        <f>Database!AI15</f>
        <v>64.098485884160624</v>
      </c>
    </row>
    <row r="14" spans="1:14">
      <c r="A14" s="170" t="str">
        <f>Database!C16</f>
        <v>CCCT Dry, "J/HA.02" 2X1, ISO</v>
      </c>
      <c r="B14" s="49">
        <f>Database!D16</f>
        <v>0</v>
      </c>
      <c r="C14" s="21">
        <f>Database!AA16</f>
        <v>913.06112373095459</v>
      </c>
      <c r="D14" s="43">
        <f>Database!AB16</f>
        <v>7.2562879502455491E-2</v>
      </c>
      <c r="E14" s="171">
        <f>Database!AC16</f>
        <v>66.25434429966586</v>
      </c>
      <c r="F14" s="30">
        <f>Database!AD16</f>
        <v>12</v>
      </c>
      <c r="G14" s="43">
        <f>Database!AE16</f>
        <v>1.5304630943681575E-3</v>
      </c>
      <c r="H14" s="30">
        <f>Database!AF16</f>
        <v>1.836555713241789E-2</v>
      </c>
      <c r="I14" s="30">
        <f>Database!AG16</f>
        <v>22.595028912</v>
      </c>
      <c r="J14" s="172">
        <f>Database!AH16</f>
        <v>34.613394469132416</v>
      </c>
      <c r="K14" s="171">
        <f>Database!AI16</f>
        <v>100.86773876879828</v>
      </c>
    </row>
    <row r="15" spans="1:14">
      <c r="A15" s="173" t="str">
        <f>Database!C17</f>
        <v>CCCT Dry "J/HA.02", DF, 2X1, ISO</v>
      </c>
      <c r="B15" s="51">
        <f>Database!D17</f>
        <v>0</v>
      </c>
      <c r="C15" s="22">
        <f>Database!AA17</f>
        <v>301.60211589100686</v>
      </c>
      <c r="D15" s="44">
        <f>Database!AB17</f>
        <v>7.2562879502455491E-2</v>
      </c>
      <c r="E15" s="174">
        <f>Database!AC17</f>
        <v>21.885117993084748</v>
      </c>
      <c r="F15" s="26">
        <f>Database!AD17</f>
        <v>4.05</v>
      </c>
      <c r="G15" s="44">
        <f>Database!AE17</f>
        <v>0</v>
      </c>
      <c r="H15" s="26">
        <f>Database!AF17</f>
        <v>0</v>
      </c>
      <c r="I15" s="26">
        <f>Database!AG17</f>
        <v>31.628742120000002</v>
      </c>
      <c r="J15" s="175">
        <f>Database!AH17</f>
        <v>35.678742120000003</v>
      </c>
      <c r="K15" s="174">
        <f>Database!AI17</f>
        <v>57.56386011308475</v>
      </c>
    </row>
    <row r="16" spans="1:14">
      <c r="A16" s="167" t="str">
        <f>Database!C18</f>
        <v>SCCT Aero x3</v>
      </c>
      <c r="B16" s="50">
        <f>Database!D18</f>
        <v>1500</v>
      </c>
      <c r="C16" s="23">
        <f>Database!AA18</f>
        <v>1463.5664831194886</v>
      </c>
      <c r="D16" s="42">
        <f>Database!AB18</f>
        <v>7.871096688691899E-2</v>
      </c>
      <c r="E16" s="168">
        <f>Database!AC18</f>
        <v>115.19873298962254</v>
      </c>
      <c r="F16" s="30">
        <f>Database!AD18</f>
        <v>27.96</v>
      </c>
      <c r="G16" s="45">
        <f>Database!AE18</f>
        <v>1.3306879835468128E-2</v>
      </c>
      <c r="H16" s="30">
        <f>Database!AF18</f>
        <v>0.37206036019968886</v>
      </c>
      <c r="I16" s="30">
        <f>Database!AG18</f>
        <v>32.843027916000004</v>
      </c>
      <c r="J16" s="30">
        <f>Database!AH18</f>
        <v>61.175088276199695</v>
      </c>
      <c r="K16" s="176">
        <f>Database!AI18</f>
        <v>176.37382126582224</v>
      </c>
    </row>
    <row r="17" spans="1:11">
      <c r="A17" s="170" t="str">
        <f>Database!C19</f>
        <v>Intercooled SCCT Aero x2</v>
      </c>
      <c r="B17" s="49">
        <f>Database!D19</f>
        <v>1500</v>
      </c>
      <c r="C17" s="24">
        <f>Database!AA19</f>
        <v>1097.0774255518813</v>
      </c>
      <c r="D17" s="43">
        <f>Database!AB19</f>
        <v>7.871096688691899E-2</v>
      </c>
      <c r="E17" s="171">
        <f>Database!AC19</f>
        <v>86.35202491500047</v>
      </c>
      <c r="F17" s="30">
        <f>Database!AD19</f>
        <v>19.88</v>
      </c>
      <c r="G17" s="45">
        <f>Database!AE19</f>
        <v>1.1976191851921305E-2</v>
      </c>
      <c r="H17" s="30">
        <f>Database!AF19</f>
        <v>0.23808669401619553</v>
      </c>
      <c r="I17" s="30">
        <f>Database!AG19</f>
        <v>32.237676</v>
      </c>
      <c r="J17" s="30">
        <f>Database!AH19</f>
        <v>52.355762694016192</v>
      </c>
      <c r="K17" s="177">
        <f>Database!AI19</f>
        <v>138.70778760901666</v>
      </c>
    </row>
    <row r="18" spans="1:11">
      <c r="A18" s="170" t="str">
        <f>Database!C20</f>
        <v>SCCT Frame "F" x1</v>
      </c>
      <c r="B18" s="49">
        <f>Database!D20</f>
        <v>1500</v>
      </c>
      <c r="C18" s="24">
        <f>Database!AA20</f>
        <v>616.13773555279954</v>
      </c>
      <c r="D18" s="43">
        <f>Database!AB20</f>
        <v>7.3726311796429175E-2</v>
      </c>
      <c r="E18" s="171">
        <f>Database!AC20</f>
        <v>45.425562800911521</v>
      </c>
      <c r="F18" s="30">
        <f>Database!AD20</f>
        <v>14.02</v>
      </c>
      <c r="G18" s="45">
        <f>Database!AE20</f>
        <v>2.869714517814701E-3</v>
      </c>
      <c r="H18" s="30">
        <f>Database!AF20</f>
        <v>4.0233397539762107E-2</v>
      </c>
      <c r="I18" s="30">
        <f>Database!AG20</f>
        <v>34.401182255999998</v>
      </c>
      <c r="J18" s="30">
        <f>Database!AH20</f>
        <v>48.46141565353976</v>
      </c>
      <c r="K18" s="177">
        <f>Database!AI20</f>
        <v>93.886978454451281</v>
      </c>
    </row>
    <row r="19" spans="1:11">
      <c r="A19" s="170" t="str">
        <f>Database!C21</f>
        <v>IC Recips x 6</v>
      </c>
      <c r="B19" s="49">
        <f>Database!D21</f>
        <v>1500</v>
      </c>
      <c r="C19" s="24">
        <f>Database!AA21</f>
        <v>1572.4256360581114</v>
      </c>
      <c r="D19" s="43">
        <f>Database!AB21</f>
        <v>7.871096688691899E-2</v>
      </c>
      <c r="E19" s="171">
        <f>Database!AC21</f>
        <v>123.76714217191254</v>
      </c>
      <c r="F19" s="30">
        <f>Database!AD21</f>
        <v>29.82</v>
      </c>
      <c r="G19" s="45">
        <f>Database!AE21</f>
        <v>1.4348572589073497E-3</v>
      </c>
      <c r="H19" s="30">
        <f>Database!AF21</f>
        <v>4.2787443460617164E-2</v>
      </c>
      <c r="I19" s="30">
        <f>Database!AG21</f>
        <v>29.655079956000002</v>
      </c>
      <c r="J19" s="30">
        <f>Database!AH21</f>
        <v>59.51786739946062</v>
      </c>
      <c r="K19" s="177">
        <f>Database!AI21</f>
        <v>183.28500957137317</v>
      </c>
    </row>
    <row r="20" spans="1:11">
      <c r="A20" s="170" t="str">
        <f>Database!C22</f>
        <v>CCCT Dry "G/H", 1x1</v>
      </c>
      <c r="B20" s="49">
        <f>Database!D22</f>
        <v>1500</v>
      </c>
      <c r="C20" s="24">
        <f>Database!AA22</f>
        <v>1484.338135058779</v>
      </c>
      <c r="D20" s="43">
        <f>Database!AB22</f>
        <v>7.2562879502455491E-2</v>
      </c>
      <c r="E20" s="171">
        <f>Database!AC22</f>
        <v>107.70784923516969</v>
      </c>
      <c r="F20" s="30">
        <f>Database!AD22</f>
        <v>21.68</v>
      </c>
      <c r="G20" s="45">
        <f>Database!AE22</f>
        <v>1.5304630943681621E-3</v>
      </c>
      <c r="H20" s="30">
        <f>Database!AF22</f>
        <v>3.3180439885901754E-2</v>
      </c>
      <c r="I20" s="30">
        <f>Database!AG22</f>
        <v>22.788454968000003</v>
      </c>
      <c r="J20" s="30">
        <f>Database!AH22</f>
        <v>44.501635407885907</v>
      </c>
      <c r="K20" s="177">
        <f>Database!AI22</f>
        <v>152.20948464305559</v>
      </c>
    </row>
    <row r="21" spans="1:11">
      <c r="A21" s="170" t="str">
        <f>Database!C23</f>
        <v>CCCT Dry "G/H", DF, 1x1</v>
      </c>
      <c r="B21" s="49">
        <f>Database!D23</f>
        <v>1500</v>
      </c>
      <c r="C21" s="24">
        <f>Database!AA23</f>
        <v>443.00439708045104</v>
      </c>
      <c r="D21" s="43">
        <f>Database!AB23</f>
        <v>7.2562879502455491E-2</v>
      </c>
      <c r="E21" s="171">
        <f>Database!AC23</f>
        <v>32.145674684406714</v>
      </c>
      <c r="F21" s="30">
        <f>Database!AD23</f>
        <v>5.39</v>
      </c>
      <c r="G21" s="45">
        <f>Database!AE23</f>
        <v>0</v>
      </c>
      <c r="H21" s="30">
        <f>Database!AF23</f>
        <v>0</v>
      </c>
      <c r="I21" s="30">
        <f>Database!AG23</f>
        <v>32.280659567999997</v>
      </c>
      <c r="J21" s="30">
        <f>Database!AH23</f>
        <v>37.670659567999998</v>
      </c>
      <c r="K21" s="177">
        <f>Database!AI23</f>
        <v>69.816334252406705</v>
      </c>
    </row>
    <row r="22" spans="1:11">
      <c r="A22" s="170" t="str">
        <f>Database!C24</f>
        <v>CCCT Dry "G/H", 2x1</v>
      </c>
      <c r="B22" s="49">
        <f>Database!D24</f>
        <v>1500</v>
      </c>
      <c r="C22" s="24">
        <f>Database!AA24</f>
        <v>1102.2506491633512</v>
      </c>
      <c r="D22" s="43">
        <f>Database!AB24</f>
        <v>7.2562879502455491E-2</v>
      </c>
      <c r="E22" s="171">
        <f>Database!AC24</f>
        <v>79.982481036743593</v>
      </c>
      <c r="F22" s="30">
        <f>Database!AD24</f>
        <v>14.57</v>
      </c>
      <c r="G22" s="45">
        <f>Database!AE24</f>
        <v>1.5304630943681621E-3</v>
      </c>
      <c r="H22" s="30">
        <f>Database!AF24</f>
        <v>2.229884728494412E-2</v>
      </c>
      <c r="I22" s="30">
        <f>Database!AG24</f>
        <v>22.756217291999999</v>
      </c>
      <c r="J22" s="30">
        <f>Database!AH24</f>
        <v>37.348516139284939</v>
      </c>
      <c r="K22" s="177">
        <f>Database!AI24</f>
        <v>117.33099717602853</v>
      </c>
    </row>
    <row r="23" spans="1:11">
      <c r="A23" s="170" t="str">
        <f>Database!C25</f>
        <v>CCCT Dry "G/H", DF, 2x1</v>
      </c>
      <c r="B23" s="49">
        <f>Database!D25</f>
        <v>1500</v>
      </c>
      <c r="C23" s="24">
        <f>Database!AA25</f>
        <v>348.06548505321041</v>
      </c>
      <c r="D23" s="43">
        <f>Database!AB25</f>
        <v>7.2562879502455491E-2</v>
      </c>
      <c r="E23" s="171">
        <f>Database!AC25</f>
        <v>25.25663385087983</v>
      </c>
      <c r="F23" s="30">
        <f>Database!AD25</f>
        <v>4.4400000000000004</v>
      </c>
      <c r="G23" s="45">
        <f>Database!AE25</f>
        <v>0</v>
      </c>
      <c r="H23" s="30">
        <f>Database!AF25</f>
        <v>0</v>
      </c>
      <c r="I23" s="30">
        <f>Database!AG25</f>
        <v>32.126635115999996</v>
      </c>
      <c r="J23" s="30">
        <f>Database!AH25</f>
        <v>36.566635115999993</v>
      </c>
      <c r="K23" s="177">
        <f>Database!AI25</f>
        <v>61.823268966879823</v>
      </c>
    </row>
    <row r="24" spans="1:11">
      <c r="A24" s="170" t="str">
        <f>Database!C26</f>
        <v>CCCT Dry "J/HA.02", 1x1</v>
      </c>
      <c r="B24" s="49">
        <f>Database!D26</f>
        <v>1500</v>
      </c>
      <c r="C24" s="24">
        <f>Database!AA26</f>
        <v>1296.7314313951977</v>
      </c>
      <c r="D24" s="43">
        <f>Database!AB26</f>
        <v>7.2562879502455491E-2</v>
      </c>
      <c r="E24" s="171">
        <f>Database!AC26</f>
        <v>94.09456660337635</v>
      </c>
      <c r="F24" s="30">
        <f>Database!AD26</f>
        <v>18.670000000000002</v>
      </c>
      <c r="G24" s="45">
        <f>Database!AE26</f>
        <v>1.5304630943681621E-3</v>
      </c>
      <c r="H24" s="30">
        <f>Database!AF26</f>
        <v>2.8573745971853588E-2</v>
      </c>
      <c r="I24" s="30">
        <f>Database!AG26</f>
        <v>22.627266588000001</v>
      </c>
      <c r="J24" s="30">
        <f>Database!AH26</f>
        <v>41.325840333971854</v>
      </c>
      <c r="K24" s="177">
        <f>Database!AI26</f>
        <v>135.42040693734822</v>
      </c>
    </row>
    <row r="25" spans="1:11">
      <c r="A25" s="170" t="str">
        <f>Database!C27</f>
        <v>CCCT Dry "J/HA.02", DF, 1x1</v>
      </c>
      <c r="B25" s="49">
        <f>Database!D27</f>
        <v>1500</v>
      </c>
      <c r="C25" s="24">
        <f>Database!AA27</f>
        <v>378.1000269043879</v>
      </c>
      <c r="D25" s="43">
        <f>Database!AB27</f>
        <v>7.2562879502455491E-2</v>
      </c>
      <c r="E25" s="171">
        <f>Database!AC27</f>
        <v>27.436026692138277</v>
      </c>
      <c r="F25" s="30">
        <f>Database!AD27</f>
        <v>4.8600000000000003</v>
      </c>
      <c r="G25" s="45">
        <f>Database!AE27</f>
        <v>0</v>
      </c>
      <c r="H25" s="30">
        <f>Database!AF27</f>
        <v>0</v>
      </c>
      <c r="I25" s="30">
        <f>Database!AG27</f>
        <v>32.363044739999999</v>
      </c>
      <c r="J25" s="30">
        <f>Database!AH27</f>
        <v>37.223044739999999</v>
      </c>
      <c r="K25" s="177">
        <f>Database!AI27</f>
        <v>64.659071432138276</v>
      </c>
    </row>
    <row r="26" spans="1:11">
      <c r="A26" s="170" t="str">
        <f>Database!C28</f>
        <v>CCCT Dry, "J/HA.02" 2X1</v>
      </c>
      <c r="B26" s="49">
        <f>Database!D28</f>
        <v>1500</v>
      </c>
      <c r="C26" s="24">
        <f>Database!AA28</f>
        <v>965.2047358308572</v>
      </c>
      <c r="D26" s="43">
        <f>Database!AB28</f>
        <v>7.2562879502455491E-2</v>
      </c>
      <c r="E26" s="171">
        <f>Database!AC28</f>
        <v>70.038034941293873</v>
      </c>
      <c r="F26" s="30">
        <f>Database!AD28</f>
        <v>12.69</v>
      </c>
      <c r="G26" s="45">
        <f>Database!AE28</f>
        <v>1.5304630943681575E-3</v>
      </c>
      <c r="H26" s="30">
        <f>Database!AF28</f>
        <v>1.9421576667531918E-2</v>
      </c>
      <c r="I26" s="30">
        <f>Database!AG28</f>
        <v>22.580701055999999</v>
      </c>
      <c r="J26" s="30">
        <f>Database!AH28</f>
        <v>35.290122632667533</v>
      </c>
      <c r="K26" s="177">
        <f>Database!AI28</f>
        <v>105.32815757396141</v>
      </c>
    </row>
    <row r="27" spans="1:11">
      <c r="A27" s="173" t="str">
        <f>Database!C29</f>
        <v>CCCT Dry "J/HA.02", DF, 2X1</v>
      </c>
      <c r="B27" s="49">
        <f>Database!D29</f>
        <v>1500</v>
      </c>
      <c r="C27" s="24">
        <f>Database!AA29</f>
        <v>301.58087290254139</v>
      </c>
      <c r="D27" s="43">
        <f>Database!AB29</f>
        <v>7.2562879502455491E-2</v>
      </c>
      <c r="E27" s="171">
        <f>Database!AC29</f>
        <v>21.883576540672454</v>
      </c>
      <c r="F27" s="30">
        <f>Database!AD29</f>
        <v>4.05</v>
      </c>
      <c r="G27" s="43">
        <f>Database!AE29</f>
        <v>0</v>
      </c>
      <c r="H27" s="30">
        <f>Database!AF29</f>
        <v>0</v>
      </c>
      <c r="I27" s="30">
        <f>Database!AG29</f>
        <v>31.900971383999998</v>
      </c>
      <c r="J27" s="30">
        <f>Database!AH29</f>
        <v>35.950971383999999</v>
      </c>
      <c r="K27" s="177">
        <f>Database!AI29</f>
        <v>57.834547924672449</v>
      </c>
    </row>
    <row r="28" spans="1:11">
      <c r="A28" s="167" t="str">
        <f>Database!C30</f>
        <v>SCCT Aero x3</v>
      </c>
      <c r="B28" s="50">
        <f>Database!D30</f>
        <v>3000</v>
      </c>
      <c r="C28" s="23">
        <f>Database!AA30</f>
        <v>1548.2276093270748</v>
      </c>
      <c r="D28" s="42">
        <f>Database!AB30</f>
        <v>7.871096688691899E-2</v>
      </c>
      <c r="E28" s="168">
        <f>Database!AC30</f>
        <v>121.86249209115714</v>
      </c>
      <c r="F28" s="29">
        <f>Database!AD30</f>
        <v>29.58</v>
      </c>
      <c r="G28" s="42">
        <f>Database!AE30</f>
        <v>1.3306879835468128E-2</v>
      </c>
      <c r="H28" s="29">
        <f>Database!AF30</f>
        <v>0.39361750553314717</v>
      </c>
      <c r="I28" s="29">
        <f>Database!AG30</f>
        <v>16.847680925033991</v>
      </c>
      <c r="J28" s="29">
        <f>Database!AH30</f>
        <v>46.82129843056714</v>
      </c>
      <c r="K28" s="176">
        <f>Database!AI30</f>
        <v>168.68379052172429</v>
      </c>
    </row>
    <row r="29" spans="1:11">
      <c r="A29" s="170" t="str">
        <f>Database!C31</f>
        <v>Intercooled SCCT Aero x2</v>
      </c>
      <c r="B29" s="49">
        <f>Database!D31</f>
        <v>3000</v>
      </c>
      <c r="C29" s="24">
        <f>Database!AA31</f>
        <v>1164.1528932615008</v>
      </c>
      <c r="D29" s="43">
        <f>Database!AB31</f>
        <v>7.871096688691899E-2</v>
      </c>
      <c r="E29" s="171">
        <f>Database!AC31</f>
        <v>91.631599832816931</v>
      </c>
      <c r="F29" s="30">
        <f>Database!AD31</f>
        <v>21.1</v>
      </c>
      <c r="G29" s="43">
        <f>Database!AE31</f>
        <v>1.1976191851921305E-2</v>
      </c>
      <c r="H29" s="30">
        <f>Database!AF31</f>
        <v>0.25269764807553957</v>
      </c>
      <c r="I29" s="30">
        <f>Database!AG31</f>
        <v>16.541292738767993</v>
      </c>
      <c r="J29" s="30">
        <f>Database!AH31</f>
        <v>37.893990386843534</v>
      </c>
      <c r="K29" s="177">
        <f>Database!AI31</f>
        <v>129.52559021966047</v>
      </c>
    </row>
    <row r="30" spans="1:11">
      <c r="A30" s="170" t="str">
        <f>Database!C32</f>
        <v>SCCT Frame "F" x1</v>
      </c>
      <c r="B30" s="49">
        <f>Database!D32</f>
        <v>3000</v>
      </c>
      <c r="C30" s="24">
        <f>Database!AA32</f>
        <v>650.58209057318129</v>
      </c>
      <c r="D30" s="43">
        <f>Database!AB32</f>
        <v>7.3726311796429175E-2</v>
      </c>
      <c r="E30" s="171">
        <f>Database!AC32</f>
        <v>47.965018058771086</v>
      </c>
      <c r="F30" s="30">
        <f>Database!AD32</f>
        <v>14.81</v>
      </c>
      <c r="G30" s="43">
        <f>Database!AE32</f>
        <v>2.869714517814701E-3</v>
      </c>
      <c r="H30" s="30">
        <f>Database!AF32</f>
        <v>4.2500472008835721E-2</v>
      </c>
      <c r="I30" s="30">
        <f>Database!AG32</f>
        <v>17.632915318577993</v>
      </c>
      <c r="J30" s="30">
        <f>Database!AH32</f>
        <v>32.485415790586828</v>
      </c>
      <c r="K30" s="177">
        <f>Database!AI32</f>
        <v>80.450433849357921</v>
      </c>
    </row>
    <row r="31" spans="1:11">
      <c r="A31" s="170" t="str">
        <f>Database!C33</f>
        <v>IC Recips x 6</v>
      </c>
      <c r="B31" s="49">
        <f>Database!D33</f>
        <v>3000</v>
      </c>
      <c r="C31" s="24">
        <f>Database!AA33</f>
        <v>1572.4256360581114</v>
      </c>
      <c r="D31" s="43">
        <f>Database!AB33</f>
        <v>7.871096688691899E-2</v>
      </c>
      <c r="E31" s="171">
        <f>Database!AC33</f>
        <v>123.76714217191254</v>
      </c>
      <c r="F31" s="30">
        <f>Database!AD33</f>
        <v>29.82</v>
      </c>
      <c r="G31" s="43">
        <f>Database!AE33</f>
        <v>1.4348572589073497E-3</v>
      </c>
      <c r="H31" s="30">
        <f>Database!AF33</f>
        <v>4.2787443460617164E-2</v>
      </c>
      <c r="I31" s="30">
        <f>Database!AG33</f>
        <v>15.189148467641994</v>
      </c>
      <c r="J31" s="30">
        <f>Database!AH33</f>
        <v>45.051935911102611</v>
      </c>
      <c r="K31" s="177">
        <f>Database!AI33</f>
        <v>168.81907808301514</v>
      </c>
    </row>
    <row r="32" spans="1:11">
      <c r="A32" s="170" t="str">
        <f>Database!C34</f>
        <v>CCCT Dry "G/H", 1x1</v>
      </c>
      <c r="B32" s="49">
        <f>Database!D34</f>
        <v>3000</v>
      </c>
      <c r="C32" s="24">
        <f>Database!AA34</f>
        <v>1569.1213589284107</v>
      </c>
      <c r="D32" s="43">
        <f>Database!AB34</f>
        <v>7.2562879502455491E-2</v>
      </c>
      <c r="E32" s="171">
        <f>Database!AC34</f>
        <v>113.85996409265148</v>
      </c>
      <c r="F32" s="30">
        <f>Database!AD34</f>
        <v>22.92</v>
      </c>
      <c r="G32" s="43">
        <f>Database!AE34</f>
        <v>1.5304630943681621E-3</v>
      </c>
      <c r="H32" s="30">
        <f>Database!AF34</f>
        <v>3.5078214122918276E-2</v>
      </c>
      <c r="I32" s="30">
        <f>Database!AG34</f>
        <v>11.679444274067993</v>
      </c>
      <c r="J32" s="30">
        <f>Database!AH34</f>
        <v>34.63452248819091</v>
      </c>
      <c r="K32" s="177">
        <f>Database!AI34</f>
        <v>148.49448658084239</v>
      </c>
    </row>
    <row r="33" spans="1:11">
      <c r="A33" s="170" t="str">
        <f>Database!C35</f>
        <v>CCCT Dry "G/H", DF, 1x1</v>
      </c>
      <c r="B33" s="49">
        <f>Database!D35</f>
        <v>3000</v>
      </c>
      <c r="C33" s="24">
        <f>Database!AA35</f>
        <v>443.02529809805674</v>
      </c>
      <c r="D33" s="43">
        <f>Database!AB35</f>
        <v>7.2562879502455491E-2</v>
      </c>
      <c r="E33" s="171">
        <f>Database!AC35</f>
        <v>32.147191322428718</v>
      </c>
      <c r="F33" s="30">
        <f>Database!AD35</f>
        <v>5.39</v>
      </c>
      <c r="G33" s="43">
        <f>Database!AE35</f>
        <v>0</v>
      </c>
      <c r="H33" s="30">
        <f>Database!AF35</f>
        <v>0</v>
      </c>
      <c r="I33" s="30">
        <f>Database!AG35</f>
        <v>16.612844470889993</v>
      </c>
      <c r="J33" s="30">
        <f>Database!AH35</f>
        <v>22.002844470889993</v>
      </c>
      <c r="K33" s="177">
        <f>Database!AI35</f>
        <v>54.150035793318708</v>
      </c>
    </row>
    <row r="34" spans="1:11">
      <c r="A34" s="170" t="str">
        <f>Database!C36</f>
        <v>CCCT Dry "G/H", 2x1</v>
      </c>
      <c r="B34" s="49">
        <f>Database!D36</f>
        <v>3000</v>
      </c>
      <c r="C34" s="24">
        <f>Database!AA36</f>
        <v>1164.2774749636803</v>
      </c>
      <c r="D34" s="43">
        <f>Database!AB36</f>
        <v>7.2562879502455491E-2</v>
      </c>
      <c r="E34" s="171">
        <f>Database!AC36</f>
        <v>84.483326123212677</v>
      </c>
      <c r="F34" s="30">
        <f>Database!AD36</f>
        <v>15.39</v>
      </c>
      <c r="G34" s="43">
        <f>Database!AE36</f>
        <v>1.5304630943681621E-3</v>
      </c>
      <c r="H34" s="30">
        <f>Database!AF36</f>
        <v>2.3553827022326015E-2</v>
      </c>
      <c r="I34" s="30">
        <f>Database!AG36</f>
        <v>11.653759036895995</v>
      </c>
      <c r="J34" s="30">
        <f>Database!AH36</f>
        <v>27.067312863918321</v>
      </c>
      <c r="K34" s="177">
        <f>Database!AI36</f>
        <v>111.55063898713099</v>
      </c>
    </row>
    <row r="35" spans="1:11">
      <c r="A35" s="170" t="str">
        <f>Database!C37</f>
        <v>CCCT Dry "G/H", DF, 2x1</v>
      </c>
      <c r="B35" s="49">
        <f>Database!D37</f>
        <v>3000</v>
      </c>
      <c r="C35" s="24">
        <f>Database!AA37</f>
        <v>348.22637901158328</v>
      </c>
      <c r="D35" s="43">
        <f>Database!AB37</f>
        <v>7.2562879502455491E-2</v>
      </c>
      <c r="E35" s="171">
        <f>Database!AC37</f>
        <v>25.268308779793912</v>
      </c>
      <c r="F35" s="30">
        <f>Database!AD37</f>
        <v>4.4400000000000004</v>
      </c>
      <c r="G35" s="43">
        <f>Database!AE37</f>
        <v>0</v>
      </c>
      <c r="H35" s="30">
        <f>Database!AF37</f>
        <v>0</v>
      </c>
      <c r="I35" s="30">
        <f>Database!AG37</f>
        <v>16.533954099575993</v>
      </c>
      <c r="J35" s="30">
        <f>Database!AH37</f>
        <v>20.973954099575995</v>
      </c>
      <c r="K35" s="177">
        <f>Database!AI37</f>
        <v>46.242262879369903</v>
      </c>
    </row>
    <row r="36" spans="1:11">
      <c r="A36" s="170" t="str">
        <f>Database!C38</f>
        <v>CCCT Dry "J/HA.02", 1x1</v>
      </c>
      <c r="B36" s="49">
        <f>Database!D38</f>
        <v>3000</v>
      </c>
      <c r="C36" s="24">
        <f>Database!AA38</f>
        <v>1370.4876893440482</v>
      </c>
      <c r="D36" s="43">
        <f>Database!AB38</f>
        <v>7.2562879502455491E-2</v>
      </c>
      <c r="E36" s="171">
        <f>Database!AC38</f>
        <v>99.446533061470831</v>
      </c>
      <c r="F36" s="30">
        <f>Database!AD38</f>
        <v>19.73</v>
      </c>
      <c r="G36" s="43">
        <f>Database!AE38</f>
        <v>1.5304630943681621E-3</v>
      </c>
      <c r="H36" s="30">
        <f>Database!AF38</f>
        <v>3.0196036851883837E-2</v>
      </c>
      <c r="I36" s="30">
        <f>Database!AG38</f>
        <v>11.596884583157994</v>
      </c>
      <c r="J36" s="30">
        <f>Database!AH38</f>
        <v>31.357080620009878</v>
      </c>
      <c r="K36" s="177">
        <f>Database!AI38</f>
        <v>130.8036136814807</v>
      </c>
    </row>
    <row r="37" spans="1:11">
      <c r="A37" s="170" t="str">
        <f>Database!C39</f>
        <v>CCCT Dry "J/HA.02", DF, 1x1</v>
      </c>
      <c r="B37" s="49">
        <f>Database!D39</f>
        <v>3000</v>
      </c>
      <c r="C37" s="24">
        <f>Database!AA39</f>
        <v>378.13735059255049</v>
      </c>
      <c r="D37" s="43">
        <f>Database!AB39</f>
        <v>7.2562879502455491E-2</v>
      </c>
      <c r="E37" s="171">
        <f>Database!AC39</f>
        <v>27.438735006425009</v>
      </c>
      <c r="F37" s="30">
        <f>Database!AD39</f>
        <v>4.8600000000000003</v>
      </c>
      <c r="G37" s="43">
        <f>Database!AE39</f>
        <v>0</v>
      </c>
      <c r="H37" s="30">
        <f>Database!AF39</f>
        <v>0</v>
      </c>
      <c r="I37" s="30">
        <f>Database!AG39</f>
        <v>16.671553584425993</v>
      </c>
      <c r="J37" s="30">
        <f>Database!AH39</f>
        <v>21.531553584425993</v>
      </c>
      <c r="K37" s="177">
        <f>Database!AI39</f>
        <v>48.970288590850998</v>
      </c>
    </row>
    <row r="38" spans="1:11">
      <c r="A38" s="170" t="str">
        <f>Database!C40</f>
        <v>CCCT Dry, "J/HA.02" 2X1</v>
      </c>
      <c r="B38" s="49">
        <f>Database!D40</f>
        <v>3000</v>
      </c>
      <c r="C38" s="24">
        <f>Database!AA40</f>
        <v>1020.1188136312037</v>
      </c>
      <c r="D38" s="43">
        <f>Database!AB40</f>
        <v>7.2562879502455491E-2</v>
      </c>
      <c r="E38" s="171">
        <f>Database!AC40</f>
        <v>74.02275855170889</v>
      </c>
      <c r="F38" s="30">
        <f>Database!AD40</f>
        <v>13.41</v>
      </c>
      <c r="G38" s="43">
        <f>Database!AE40</f>
        <v>1.5304630943681575E-3</v>
      </c>
      <c r="H38" s="30">
        <f>Database!AF40</f>
        <v>2.0523510095476993E-2</v>
      </c>
      <c r="I38" s="30">
        <f>Database!AG40</f>
        <v>11.573034005783995</v>
      </c>
      <c r="J38" s="30">
        <f>Database!AH40</f>
        <v>25.003557515879471</v>
      </c>
      <c r="K38" s="177">
        <f>Database!AI40</f>
        <v>99.026316067588368</v>
      </c>
    </row>
    <row r="39" spans="1:11">
      <c r="A39" s="173" t="str">
        <f>Database!C41</f>
        <v>CCCT Dry "J/HA.02", DF, 2X1</v>
      </c>
      <c r="B39" s="51">
        <f>Database!D41</f>
        <v>3000</v>
      </c>
      <c r="C39" s="25">
        <f>Database!AA41</f>
        <v>301.59104522784219</v>
      </c>
      <c r="D39" s="44">
        <f>Database!AB41</f>
        <v>7.2562879502455491E-2</v>
      </c>
      <c r="E39" s="174">
        <f>Database!AC41</f>
        <v>21.884314673887516</v>
      </c>
      <c r="F39" s="26">
        <f>Database!AD41</f>
        <v>4.05</v>
      </c>
      <c r="G39" s="44">
        <f>Database!AE41</f>
        <v>0</v>
      </c>
      <c r="H39" s="26">
        <f>Database!AF41</f>
        <v>0</v>
      </c>
      <c r="I39" s="26">
        <f>Database!AG41</f>
        <v>16.583489914121991</v>
      </c>
      <c r="J39" s="26">
        <f>Database!AH41</f>
        <v>20.633489914121991</v>
      </c>
      <c r="K39" s="178">
        <f>Database!AI41</f>
        <v>42.517804588009511</v>
      </c>
    </row>
    <row r="40" spans="1:11" ht="20.25" customHeight="1">
      <c r="A40" s="179"/>
      <c r="B40" s="180"/>
      <c r="C40" s="837" t="s">
        <v>66</v>
      </c>
      <c r="D40" s="838"/>
      <c r="E40" s="839"/>
      <c r="F40" s="840" t="s">
        <v>67</v>
      </c>
      <c r="G40" s="841"/>
      <c r="H40" s="841"/>
      <c r="I40" s="841"/>
      <c r="J40" s="841"/>
      <c r="K40" s="842"/>
    </row>
    <row r="41" spans="1:11" ht="31.5" customHeight="1">
      <c r="A41" s="181" t="s">
        <v>591</v>
      </c>
      <c r="B41" s="182"/>
      <c r="C41" s="39"/>
      <c r="D41" s="55"/>
      <c r="E41" s="183"/>
      <c r="F41" s="840" t="s">
        <v>73</v>
      </c>
      <c r="G41" s="841"/>
      <c r="H41" s="841"/>
      <c r="I41" s="841"/>
      <c r="J41" s="842"/>
      <c r="K41" s="184"/>
    </row>
    <row r="42" spans="1:11" ht="39" customHeight="1">
      <c r="A42" s="185" t="s">
        <v>76</v>
      </c>
      <c r="B42" s="186" t="s">
        <v>56</v>
      </c>
      <c r="C42" s="46" t="s">
        <v>70</v>
      </c>
      <c r="D42" s="41" t="s">
        <v>71</v>
      </c>
      <c r="E42" s="187" t="s">
        <v>72</v>
      </c>
      <c r="F42" s="47" t="s">
        <v>77</v>
      </c>
      <c r="G42" s="48" t="s">
        <v>78</v>
      </c>
      <c r="H42" s="47" t="s">
        <v>79</v>
      </c>
      <c r="I42" s="47" t="s">
        <v>80</v>
      </c>
      <c r="J42" s="47" t="s">
        <v>43</v>
      </c>
      <c r="K42" s="188" t="s">
        <v>74</v>
      </c>
    </row>
    <row r="43" spans="1:11">
      <c r="A43" s="170" t="str">
        <f>Database!C42</f>
        <v>SCCT Aero x3</v>
      </c>
      <c r="B43" s="49">
        <f>Database!D42</f>
        <v>5050</v>
      </c>
      <c r="C43" s="24">
        <f>Database!AA42</f>
        <v>1667.9174519683415</v>
      </c>
      <c r="D43" s="43">
        <f>Database!AB42</f>
        <v>7.871096688691899E-2</v>
      </c>
      <c r="E43" s="171">
        <f>Database!AC42</f>
        <v>131.28339533199443</v>
      </c>
      <c r="F43" s="30">
        <f>Database!AD42</f>
        <v>31.86</v>
      </c>
      <c r="G43" s="45">
        <f>Database!AE42</f>
        <v>1.3306879835468128E-2</v>
      </c>
      <c r="H43" s="30">
        <f>Database!AF42</f>
        <v>0.42395719155801453</v>
      </c>
      <c r="I43" s="30">
        <f>Database!AG42</f>
        <v>13.994167014</v>
      </c>
      <c r="J43" s="30">
        <f>Database!AH42</f>
        <v>46.278124205558015</v>
      </c>
      <c r="K43" s="177">
        <f>Database!AI42</f>
        <v>177.56151953755244</v>
      </c>
    </row>
    <row r="44" spans="1:11">
      <c r="A44" s="170" t="str">
        <f>Database!C43</f>
        <v>Intercooled SCCT Aero x2</v>
      </c>
      <c r="B44" s="49">
        <f>Database!D43</f>
        <v>5050</v>
      </c>
      <c r="C44" s="24">
        <f>Database!AA43</f>
        <v>1259.0672849001528</v>
      </c>
      <c r="D44" s="43">
        <f>Database!AB43</f>
        <v>7.871096688691899E-2</v>
      </c>
      <c r="E44" s="171">
        <f>Database!AC43</f>
        <v>99.102403370178919</v>
      </c>
      <c r="F44" s="30">
        <f>Database!AD43</f>
        <v>22.82</v>
      </c>
      <c r="G44" s="45">
        <f>Database!AE43</f>
        <v>1.1976191851921305E-2</v>
      </c>
      <c r="H44" s="30">
        <f>Database!AF43</f>
        <v>0.27329669806084417</v>
      </c>
      <c r="I44" s="30">
        <f>Database!AG43</f>
        <v>13.755067632000001</v>
      </c>
      <c r="J44" s="30">
        <f>Database!AH43</f>
        <v>36.848364330060846</v>
      </c>
      <c r="K44" s="177">
        <f>Database!AI43</f>
        <v>135.95076770023977</v>
      </c>
    </row>
    <row r="45" spans="1:11">
      <c r="A45" s="170" t="str">
        <f>Database!C44</f>
        <v>SCCT Frame "F" x1</v>
      </c>
      <c r="B45" s="49">
        <f>Database!D44</f>
        <v>5050</v>
      </c>
      <c r="C45" s="24">
        <f>Database!AA44</f>
        <v>701.59905041057641</v>
      </c>
      <c r="D45" s="43">
        <f>Database!AB44</f>
        <v>7.3726311796429175E-2</v>
      </c>
      <c r="E45" s="171">
        <f>Database!AC44</f>
        <v>51.726310346648788</v>
      </c>
      <c r="F45" s="30">
        <f>Database!AD44</f>
        <v>15.97</v>
      </c>
      <c r="G45" s="45">
        <f>Database!AE44</f>
        <v>2.869714517814701E-3</v>
      </c>
      <c r="H45" s="30">
        <f>Database!AF44</f>
        <v>4.5829340849500778E-2</v>
      </c>
      <c r="I45" s="30">
        <f>Database!AG44</f>
        <v>14.641410564000001</v>
      </c>
      <c r="J45" s="30">
        <f>Database!AH44</f>
        <v>30.657239904849501</v>
      </c>
      <c r="K45" s="177">
        <f>Database!AI44</f>
        <v>82.383550251498292</v>
      </c>
    </row>
    <row r="46" spans="1:11">
      <c r="A46" s="170" t="str">
        <f>Database!C45</f>
        <v>IC Recips x 6</v>
      </c>
      <c r="B46" s="49">
        <f>Database!D45</f>
        <v>5050</v>
      </c>
      <c r="C46" s="24">
        <f>Database!AA45</f>
        <v>1572.4256360581114</v>
      </c>
      <c r="D46" s="43">
        <f>Database!AB45</f>
        <v>7.871096688691899E-2</v>
      </c>
      <c r="E46" s="171">
        <f>Database!AC45</f>
        <v>123.76714217191254</v>
      </c>
      <c r="F46" s="30">
        <f>Database!AD45</f>
        <v>29.82</v>
      </c>
      <c r="G46" s="45">
        <f>Database!AE45</f>
        <v>1.4348572589073497E-3</v>
      </c>
      <c r="H46" s="30">
        <f>Database!AF45</f>
        <v>4.2787443460617164E-2</v>
      </c>
      <c r="I46" s="30">
        <f>Database!AG45</f>
        <v>12.618964836</v>
      </c>
      <c r="J46" s="30">
        <f>Database!AH45</f>
        <v>42.481752279460622</v>
      </c>
      <c r="K46" s="177">
        <f>Database!AI45</f>
        <v>166.24889445137316</v>
      </c>
    </row>
    <row r="47" spans="1:11">
      <c r="A47" s="170" t="str">
        <f>Database!C46</f>
        <v>CCCT Dry "G/H", 1x1</v>
      </c>
      <c r="B47" s="49">
        <f>Database!D46</f>
        <v>5050</v>
      </c>
      <c r="C47" s="24">
        <f>Database!AA46</f>
        <v>1693.3409279552814</v>
      </c>
      <c r="D47" s="43">
        <f>Database!AB46</f>
        <v>7.2562879502455491E-2</v>
      </c>
      <c r="E47" s="171">
        <f>Database!AC46</f>
        <v>122.87369371179524</v>
      </c>
      <c r="F47" s="30">
        <f>Database!AD46</f>
        <v>24.74</v>
      </c>
      <c r="G47" s="45">
        <f>Database!AE46</f>
        <v>1.5304630943681621E-3</v>
      </c>
      <c r="H47" s="30">
        <f>Database!AF46</f>
        <v>3.7863656954668326E-2</v>
      </c>
      <c r="I47" s="30">
        <f>Database!AG46</f>
        <v>9.7071303239999995</v>
      </c>
      <c r="J47" s="30">
        <f>Database!AH46</f>
        <v>34.48499398095467</v>
      </c>
      <c r="K47" s="177">
        <f>Database!AI46</f>
        <v>157.35868769274992</v>
      </c>
    </row>
    <row r="48" spans="1:11">
      <c r="A48" s="170" t="str">
        <f>Database!C47</f>
        <v>CCCT Dry "G/H", DF, 1x1</v>
      </c>
      <c r="B48" s="49">
        <f>Database!D47</f>
        <v>5050</v>
      </c>
      <c r="C48" s="24">
        <f>Database!AA47</f>
        <v>442.86926667953884</v>
      </c>
      <c r="D48" s="43">
        <f>Database!AB47</f>
        <v>7.2562879502455491E-2</v>
      </c>
      <c r="E48" s="171">
        <f>Database!AC47</f>
        <v>32.135869233408201</v>
      </c>
      <c r="F48" s="30">
        <f>Database!AD47</f>
        <v>5.39</v>
      </c>
      <c r="G48" s="43">
        <f>Database!AE47</f>
        <v>0</v>
      </c>
      <c r="H48" s="30">
        <f>Database!AF47</f>
        <v>0</v>
      </c>
      <c r="I48" s="30">
        <f>Database!AG47</f>
        <v>13.968277272</v>
      </c>
      <c r="J48" s="30">
        <f>Database!AH47</f>
        <v>19.358277271999999</v>
      </c>
      <c r="K48" s="177">
        <f>Database!AI47</f>
        <v>51.494146505408196</v>
      </c>
    </row>
    <row r="49" spans="1:12">
      <c r="A49" s="170" t="str">
        <f>Database!C48</f>
        <v>CCCT Dry "G/H", 2x1</v>
      </c>
      <c r="B49" s="49">
        <f>Database!D48</f>
        <v>5050</v>
      </c>
      <c r="C49" s="24">
        <f>Database!AA48</f>
        <v>1257.4204172172279</v>
      </c>
      <c r="D49" s="43">
        <f>Database!AB48</f>
        <v>7.2562879502455491E-2</v>
      </c>
      <c r="E49" s="171">
        <f>Database!AC48</f>
        <v>91.242046218461013</v>
      </c>
      <c r="F49" s="30">
        <f>Database!AD48</f>
        <v>16.63</v>
      </c>
      <c r="G49" s="45">
        <f>Database!AE48</f>
        <v>1.5304630943681621E-3</v>
      </c>
      <c r="H49" s="30">
        <f>Database!AF48</f>
        <v>2.5451601259342534E-2</v>
      </c>
      <c r="I49" s="30">
        <f>Database!AG48</f>
        <v>9.6934239899999994</v>
      </c>
      <c r="J49" s="30">
        <f>Database!AH48</f>
        <v>26.34887559125934</v>
      </c>
      <c r="K49" s="177">
        <f>Database!AI48</f>
        <v>117.59092180972036</v>
      </c>
    </row>
    <row r="50" spans="1:12">
      <c r="A50" s="170" t="str">
        <f>Database!C49</f>
        <v>CCCT Dry "G/H", DF, 2x1</v>
      </c>
      <c r="B50" s="49">
        <f>Database!D49</f>
        <v>5050</v>
      </c>
      <c r="C50" s="24">
        <f>Database!AA49</f>
        <v>348.03306820243301</v>
      </c>
      <c r="D50" s="43">
        <f>Database!AB49</f>
        <v>7.2562879502455491E-2</v>
      </c>
      <c r="E50" s="171">
        <f>Database!AC49</f>
        <v>25.254281590843021</v>
      </c>
      <c r="F50" s="30">
        <f>Database!AD49</f>
        <v>4.4400000000000004</v>
      </c>
      <c r="G50" s="45">
        <f>Database!AE49</f>
        <v>0</v>
      </c>
      <c r="H50" s="30">
        <f>Database!AF49</f>
        <v>0</v>
      </c>
      <c r="I50" s="30">
        <f>Database!AG49</f>
        <v>13.921066566</v>
      </c>
      <c r="J50" s="30">
        <f>Database!AH49</f>
        <v>18.361066566000002</v>
      </c>
      <c r="K50" s="177">
        <f>Database!AI49</f>
        <v>43.615348156843027</v>
      </c>
    </row>
    <row r="51" spans="1:12">
      <c r="A51" s="170" t="str">
        <f>Database!C50</f>
        <v>CCCT Dry "J/HA.02", 1x1</v>
      </c>
      <c r="B51" s="49">
        <f>Database!D50</f>
        <v>5050</v>
      </c>
      <c r="C51" s="24">
        <f>Database!AA50</f>
        <v>1476.6324303582899</v>
      </c>
      <c r="D51" s="43">
        <f>Database!AB50</f>
        <v>7.2562879502455491E-2</v>
      </c>
      <c r="E51" s="171">
        <f>Database!AC50</f>
        <v>107.14870111350659</v>
      </c>
      <c r="F51" s="30">
        <f>Database!AD50</f>
        <v>21.26</v>
      </c>
      <c r="G51" s="45">
        <f>Database!AE50</f>
        <v>1.5304630943681621E-3</v>
      </c>
      <c r="H51" s="30">
        <f>Database!AF50</f>
        <v>3.2537645386267126E-2</v>
      </c>
      <c r="I51" s="30">
        <f>Database!AG50</f>
        <v>9.6340298759999996</v>
      </c>
      <c r="J51" s="30">
        <f>Database!AH50</f>
        <v>30.926567521386268</v>
      </c>
      <c r="K51" s="177">
        <f>Database!AI50</f>
        <v>138.07526863489286</v>
      </c>
    </row>
    <row r="52" spans="1:12">
      <c r="A52" s="170" t="str">
        <f>Database!C51</f>
        <v>CCCT Dry "J/HA.02", DF, 1x1</v>
      </c>
      <c r="B52" s="49">
        <f>Database!D51</f>
        <v>5050</v>
      </c>
      <c r="C52" s="24">
        <f>Database!AA51</f>
        <v>378.07227336073515</v>
      </c>
      <c r="D52" s="43">
        <f>Database!AB51</f>
        <v>7.2562879502455491E-2</v>
      </c>
      <c r="E52" s="171">
        <f>Database!AC51</f>
        <v>27.434012815094437</v>
      </c>
      <c r="F52" s="30">
        <f>Database!AD51</f>
        <v>4.8600000000000003</v>
      </c>
      <c r="G52" s="45">
        <f>Database!AE51</f>
        <v>0</v>
      </c>
      <c r="H52" s="30">
        <f>Database!AF51</f>
        <v>0</v>
      </c>
      <c r="I52" s="30">
        <f>Database!AG51</f>
        <v>14.027671386000002</v>
      </c>
      <c r="J52" s="30">
        <f>Database!AH51</f>
        <v>18.887671386000001</v>
      </c>
      <c r="K52" s="177">
        <f>Database!AI51</f>
        <v>46.321684201094442</v>
      </c>
    </row>
    <row r="53" spans="1:12">
      <c r="A53" s="170" t="str">
        <f>Database!C52</f>
        <v>CCCT Dry, "J/HA.02" 2X1</v>
      </c>
      <c r="B53" s="49">
        <f>Database!D52</f>
        <v>5050</v>
      </c>
      <c r="C53" s="24">
        <f>Database!AA52</f>
        <v>1099.6821756412587</v>
      </c>
      <c r="D53" s="43">
        <f>Database!AB52</f>
        <v>7.2562879502455491E-2</v>
      </c>
      <c r="E53" s="171">
        <f>Database!AC52</f>
        <v>79.796105202054747</v>
      </c>
      <c r="F53" s="30">
        <f>Database!AD52</f>
        <v>14.45</v>
      </c>
      <c r="G53" s="45">
        <f>Database!AE52</f>
        <v>1.5304630943681575E-3</v>
      </c>
      <c r="H53" s="30">
        <f>Database!AF52</f>
        <v>2.2115191713619874E-2</v>
      </c>
      <c r="I53" s="30">
        <f>Database!AG52</f>
        <v>9.6203235419999995</v>
      </c>
      <c r="J53" s="30">
        <f>Database!AH52</f>
        <v>24.092438733713621</v>
      </c>
      <c r="K53" s="177">
        <f>Database!AI52</f>
        <v>103.88854393576837</v>
      </c>
      <c r="L53" s="189"/>
    </row>
    <row r="54" spans="1:12">
      <c r="A54" s="170" t="str">
        <f>Database!C53</f>
        <v>CCCT Dry "J/HA.02", DF, 2X1</v>
      </c>
      <c r="B54" s="49">
        <f>Database!D53</f>
        <v>5050</v>
      </c>
      <c r="C54" s="24">
        <f>Database!AA53</f>
        <v>301.5804241392886</v>
      </c>
      <c r="D54" s="43">
        <f>Database!AB53</f>
        <v>7.2562879502455491E-2</v>
      </c>
      <c r="E54" s="171">
        <f>Database!AC53</f>
        <v>21.883543977118617</v>
      </c>
      <c r="F54" s="30">
        <f>Database!AD53</f>
        <v>4.05</v>
      </c>
      <c r="G54" s="45">
        <f>Database!AE53</f>
        <v>0</v>
      </c>
      <c r="H54" s="30">
        <f>Database!AF53</f>
        <v>0</v>
      </c>
      <c r="I54" s="30">
        <f>Database!AG53</f>
        <v>13.946956308000001</v>
      </c>
      <c r="J54" s="30">
        <f>Database!AH53</f>
        <v>17.996956308000001</v>
      </c>
      <c r="K54" s="177">
        <f>Database!AI53</f>
        <v>39.880500285118615</v>
      </c>
      <c r="L54" s="189"/>
    </row>
    <row r="55" spans="1:12">
      <c r="A55" s="167" t="str">
        <f>Database!C54</f>
        <v>SCCT Aero x3</v>
      </c>
      <c r="B55" s="50">
        <f>Database!D54</f>
        <v>6500</v>
      </c>
      <c r="C55" s="23">
        <f>Database!AA54</f>
        <v>1809.4080700101645</v>
      </c>
      <c r="D55" s="42">
        <f>Database!AB54</f>
        <v>7.871096688691899E-2</v>
      </c>
      <c r="E55" s="168">
        <f>Database!AC54</f>
        <v>142.42025868349404</v>
      </c>
      <c r="F55" s="29">
        <f>Database!AD54</f>
        <v>34.56</v>
      </c>
      <c r="G55" s="42">
        <f>Database!AE54</f>
        <v>1.3306879835468128E-2</v>
      </c>
      <c r="H55" s="29">
        <f>Database!AF54</f>
        <v>0.45988576711377854</v>
      </c>
      <c r="I55" s="29">
        <f>Database!AG54</f>
        <v>9.1120802255999997</v>
      </c>
      <c r="J55" s="29">
        <f>Database!AH54</f>
        <v>44.131965992713774</v>
      </c>
      <c r="K55" s="176">
        <f>Database!AI54</f>
        <v>186.5522246762078</v>
      </c>
      <c r="L55" s="189"/>
    </row>
    <row r="56" spans="1:12">
      <c r="A56" s="170" t="str">
        <f>Database!C55</f>
        <v>Intercooled SCCT Aero x2</v>
      </c>
      <c r="B56" s="49">
        <f>Database!D55</f>
        <v>6500</v>
      </c>
      <c r="C56" s="24">
        <f>Database!AA55</f>
        <v>1324.1743352972453</v>
      </c>
      <c r="D56" s="43">
        <f>Database!AB55</f>
        <v>7.871096688691899E-2</v>
      </c>
      <c r="E56" s="171">
        <f>Database!AC55</f>
        <v>104.22704225808944</v>
      </c>
      <c r="F56" s="30">
        <f>Database!AD55</f>
        <v>24</v>
      </c>
      <c r="G56" s="43">
        <f>Database!AE55</f>
        <v>1.1976191851921305E-2</v>
      </c>
      <c r="H56" s="30">
        <f>Database!AF55</f>
        <v>0.28742860444611129</v>
      </c>
      <c r="I56" s="30">
        <f>Database!AG55</f>
        <v>8.9218116662400018</v>
      </c>
      <c r="J56" s="30">
        <f>Database!AH55</f>
        <v>33.209240270686117</v>
      </c>
      <c r="K56" s="177">
        <f>Database!AI55</f>
        <v>137.43628252877556</v>
      </c>
      <c r="L56" s="189"/>
    </row>
    <row r="57" spans="1:12">
      <c r="A57" s="170" t="str">
        <f>Database!C56</f>
        <v>SCCT Frame "F" x1</v>
      </c>
      <c r="B57" s="49">
        <f>Database!D56</f>
        <v>6500</v>
      </c>
      <c r="C57" s="24">
        <f>Database!AA56</f>
        <v>738.86606517982375</v>
      </c>
      <c r="D57" s="43">
        <f>Database!AB56</f>
        <v>7.3726311796429175E-2</v>
      </c>
      <c r="E57" s="171">
        <f>Database!AC56</f>
        <v>54.473869897248449</v>
      </c>
      <c r="F57" s="30">
        <f>Database!AD56</f>
        <v>16.809999999999999</v>
      </c>
      <c r="G57" s="43">
        <f>Database!AE56</f>
        <v>2.869714517814701E-3</v>
      </c>
      <c r="H57" s="30">
        <f>Database!AF56</f>
        <v>4.8239901044465121E-2</v>
      </c>
      <c r="I57" s="30">
        <f>Database!AG56</f>
        <v>9.5183828784000006</v>
      </c>
      <c r="J57" s="30">
        <f>Database!AH56</f>
        <v>26.376622779444464</v>
      </c>
      <c r="K57" s="177">
        <f>Database!AI56</f>
        <v>80.850492676692909</v>
      </c>
      <c r="L57" s="189"/>
    </row>
    <row r="58" spans="1:12">
      <c r="A58" s="170" t="str">
        <f>Database!C57</f>
        <v>IC Recips x 6</v>
      </c>
      <c r="B58" s="49">
        <f>Database!D57</f>
        <v>6500</v>
      </c>
      <c r="C58" s="24">
        <f>Database!AA57</f>
        <v>1637.0476628622143</v>
      </c>
      <c r="D58" s="43">
        <f>Database!AB57</f>
        <v>7.871096688691899E-2</v>
      </c>
      <c r="E58" s="171">
        <f>Database!AC57</f>
        <v>128.85360438385587</v>
      </c>
      <c r="F58" s="30">
        <f>Database!AD57</f>
        <v>31.04</v>
      </c>
      <c r="G58" s="43">
        <f>Database!AE57</f>
        <v>1.4348572589073497E-3</v>
      </c>
      <c r="H58" s="30">
        <f>Database!AF57</f>
        <v>4.4537969316484134E-2</v>
      </c>
      <c r="I58" s="30">
        <f>Database!AG57</f>
        <v>8.3014568841600003</v>
      </c>
      <c r="J58" s="30">
        <f>Database!AH57</f>
        <v>39.385994853476483</v>
      </c>
      <c r="K58" s="177">
        <f>Database!AI57</f>
        <v>168.23959923733236</v>
      </c>
      <c r="L58" s="189"/>
    </row>
    <row r="59" spans="1:12">
      <c r="A59" s="170" t="str">
        <f>Database!C58</f>
        <v>CCCT Dry "G/H", 1x1</v>
      </c>
      <c r="B59" s="49">
        <f>Database!D58</f>
        <v>6500</v>
      </c>
      <c r="C59" s="24">
        <f>Database!AA58</f>
        <v>1793.436220307929</v>
      </c>
      <c r="D59" s="43">
        <f>Database!AB58</f>
        <v>7.2562879502455491E-2</v>
      </c>
      <c r="E59" s="171">
        <f>Database!AC58</f>
        <v>130.13689634954346</v>
      </c>
      <c r="F59" s="30">
        <f>Database!AD58</f>
        <v>26.2</v>
      </c>
      <c r="G59" s="43">
        <f>Database!AE58</f>
        <v>1.5304630943681621E-3</v>
      </c>
      <c r="H59" s="30">
        <f>Database!AF58</f>
        <v>4.0098133072445842E-2</v>
      </c>
      <c r="I59" s="30">
        <f>Database!AG58</f>
        <v>6.3373304016000001</v>
      </c>
      <c r="J59" s="30">
        <f>Database!AH58</f>
        <v>32.577428534672443</v>
      </c>
      <c r="K59" s="177">
        <f>Database!AI58</f>
        <v>162.7143248842159</v>
      </c>
      <c r="L59" s="189"/>
    </row>
    <row r="60" spans="1:12">
      <c r="A60" s="170" t="str">
        <f>Database!C59</f>
        <v>CCCT Dry "G/H", DF, 1x1</v>
      </c>
      <c r="B60" s="49">
        <f>Database!D59</f>
        <v>6500</v>
      </c>
      <c r="C60" s="24">
        <f>Database!AA59</f>
        <v>442.99136887251655</v>
      </c>
      <c r="D60" s="43">
        <f>Database!AB59</f>
        <v>7.2562879502455491E-2</v>
      </c>
      <c r="E60" s="171">
        <f>Database!AC59</f>
        <v>32.144729320124227</v>
      </c>
      <c r="F60" s="30">
        <f>Database!AD59</f>
        <v>5.39</v>
      </c>
      <c r="G60" s="43">
        <f>Database!AE59</f>
        <v>0</v>
      </c>
      <c r="H60" s="30">
        <f>Database!AF59</f>
        <v>0</v>
      </c>
      <c r="I60" s="30">
        <f>Database!AG59</f>
        <v>9.438113329920002</v>
      </c>
      <c r="J60" s="30">
        <f>Database!AH59</f>
        <v>14.828113329920001</v>
      </c>
      <c r="K60" s="177">
        <f>Database!AI59</f>
        <v>46.972842650044228</v>
      </c>
      <c r="L60" s="189"/>
    </row>
    <row r="61" spans="1:12">
      <c r="A61" s="170" t="str">
        <f>Database!C60</f>
        <v>CCCT Dry "G/H", 2x1</v>
      </c>
      <c r="B61" s="49">
        <f>Database!D60</f>
        <v>6500</v>
      </c>
      <c r="C61" s="24">
        <f>Database!AA60</f>
        <v>1331.6368407115647</v>
      </c>
      <c r="D61" s="43">
        <f>Database!AB60</f>
        <v>7.2562879502455491E-2</v>
      </c>
      <c r="E61" s="171">
        <f>Database!AC60</f>
        <v>96.62740361358378</v>
      </c>
      <c r="F61" s="30">
        <f>Database!AD60</f>
        <v>17.61</v>
      </c>
      <c r="G61" s="43">
        <f>Database!AE60</f>
        <v>1.5304630943681621E-3</v>
      </c>
      <c r="H61" s="30">
        <f>Database!AF60</f>
        <v>2.6951455091823333E-2</v>
      </c>
      <c r="I61" s="30">
        <f>Database!AG60</f>
        <v>6.3274205808000001</v>
      </c>
      <c r="J61" s="30">
        <f>Database!AH60</f>
        <v>23.96437203589182</v>
      </c>
      <c r="K61" s="177">
        <f>Database!AI60</f>
        <v>120.59177564947561</v>
      </c>
      <c r="L61" s="189"/>
    </row>
    <row r="62" spans="1:12">
      <c r="A62" s="170" t="str">
        <f>Database!C61</f>
        <v>CCCT Dry "G/H", DF, 2x1</v>
      </c>
      <c r="B62" s="49">
        <f>Database!D61</f>
        <v>6500</v>
      </c>
      <c r="C62" s="24">
        <f>Database!AA61</f>
        <v>347.97677960004597</v>
      </c>
      <c r="D62" s="43">
        <f>Database!AB61</f>
        <v>7.2562879502455491E-2</v>
      </c>
      <c r="E62" s="171">
        <f>Database!AC61</f>
        <v>25.250197127770647</v>
      </c>
      <c r="F62" s="30">
        <f>Database!AD61</f>
        <v>4.4400000000000004</v>
      </c>
      <c r="G62" s="43">
        <f>Database!AE61</f>
        <v>0</v>
      </c>
      <c r="H62" s="30">
        <f>Database!AF61</f>
        <v>0</v>
      </c>
      <c r="I62" s="30">
        <f>Database!AG61</f>
        <v>9.375681458879999</v>
      </c>
      <c r="J62" s="30">
        <f>Database!AH61</f>
        <v>13.81568145888</v>
      </c>
      <c r="K62" s="177">
        <f>Database!AI61</f>
        <v>39.065878586650648</v>
      </c>
      <c r="L62" s="189"/>
    </row>
    <row r="63" spans="1:12">
      <c r="A63" s="170" t="str">
        <f>Database!C62</f>
        <v>CCCT Dry "J/HA.02", 1x1</v>
      </c>
      <c r="B63" s="49">
        <f>Database!D62</f>
        <v>6500</v>
      </c>
      <c r="C63" s="24">
        <f>Database!AA62</f>
        <v>1550.9280059004432</v>
      </c>
      <c r="D63" s="43">
        <f>Database!AB62</f>
        <v>7.2562879502455491E-2</v>
      </c>
      <c r="E63" s="171">
        <f>Database!AC62</f>
        <v>112.53980200913743</v>
      </c>
      <c r="F63" s="30">
        <f>Database!AD62</f>
        <v>22.33</v>
      </c>
      <c r="G63" s="43">
        <f>Database!AE62</f>
        <v>1.5304630943681621E-3</v>
      </c>
      <c r="H63" s="30">
        <f>Database!AF62</f>
        <v>3.4175240897241055E-2</v>
      </c>
      <c r="I63" s="30">
        <f>Database!AG62</f>
        <v>6.2788624588799999</v>
      </c>
      <c r="J63" s="30">
        <f>Database!AH62</f>
        <v>28.643037699777238</v>
      </c>
      <c r="K63" s="177">
        <f>Database!AI62</f>
        <v>141.18283970891468</v>
      </c>
    </row>
    <row r="64" spans="1:12">
      <c r="A64" s="170" t="str">
        <f>Database!C63</f>
        <v>CCCT Dry "J/HA.02", DF, 1x1</v>
      </c>
      <c r="B64" s="49">
        <f>Database!D63</f>
        <v>6500</v>
      </c>
      <c r="C64" s="24">
        <f>Database!AA63</f>
        <v>378.06533561143021</v>
      </c>
      <c r="D64" s="43">
        <f>Database!AB63</f>
        <v>7.2562879502455491E-2</v>
      </c>
      <c r="E64" s="171">
        <f>Database!AC63</f>
        <v>27.433509392027606</v>
      </c>
      <c r="F64" s="30">
        <f>Database!AD63</f>
        <v>4.8600000000000003</v>
      </c>
      <c r="G64" s="43">
        <f>Database!AE63</f>
        <v>0</v>
      </c>
      <c r="H64" s="30">
        <f>Database!AF63</f>
        <v>0</v>
      </c>
      <c r="I64" s="30">
        <f>Database!AG63</f>
        <v>9.438113329920002</v>
      </c>
      <c r="J64" s="30">
        <f>Database!AH63</f>
        <v>14.298113329920003</v>
      </c>
      <c r="K64" s="177">
        <f>Database!AI63</f>
        <v>41.731622721947609</v>
      </c>
    </row>
    <row r="65" spans="1:11">
      <c r="A65" s="170" t="str">
        <f>Database!C64</f>
        <v>CCCT Dry, "J/HA.02" 2X1</v>
      </c>
      <c r="B65" s="49">
        <f>Database!D64</f>
        <v>6500</v>
      </c>
      <c r="C65" s="24">
        <f>Database!AA64</f>
        <v>1155.0630843690301</v>
      </c>
      <c r="D65" s="43">
        <f>Database!AB64</f>
        <v>7.2562879502455491E-2</v>
      </c>
      <c r="E65" s="171">
        <f>Database!AC64</f>
        <v>83.814703408804505</v>
      </c>
      <c r="F65" s="30">
        <f>Database!AD64</f>
        <v>15.18</v>
      </c>
      <c r="G65" s="43">
        <f>Database!AE64</f>
        <v>1.5304630943681575E-3</v>
      </c>
      <c r="H65" s="30">
        <f>Database!AF64</f>
        <v>2.3232429772508632E-2</v>
      </c>
      <c r="I65" s="30">
        <f>Database!AG64</f>
        <v>6.2699436201600003</v>
      </c>
      <c r="J65" s="30">
        <f>Database!AH64</f>
        <v>21.473176049932508</v>
      </c>
      <c r="K65" s="177">
        <f>Database!AI64</f>
        <v>105.28787945873701</v>
      </c>
    </row>
    <row r="66" spans="1:11">
      <c r="A66" s="173" t="str">
        <f>Database!C65</f>
        <v>CCCT Dry "J/HA.02", DF, 2X1</v>
      </c>
      <c r="B66" s="51">
        <f>Database!D65</f>
        <v>6500</v>
      </c>
      <c r="C66" s="25">
        <f>Database!AA65</f>
        <v>301.74565925288283</v>
      </c>
      <c r="D66" s="44">
        <f>Database!AB65</f>
        <v>7.2562879502455491E-2</v>
      </c>
      <c r="E66" s="174">
        <f>Database!AC65</f>
        <v>21.89553391275593</v>
      </c>
      <c r="F66" s="26">
        <f>Database!AD65</f>
        <v>4.0599999999999996</v>
      </c>
      <c r="G66" s="44">
        <f>Database!AE65</f>
        <v>0</v>
      </c>
      <c r="H66" s="26">
        <f>Database!AF65</f>
        <v>0</v>
      </c>
      <c r="I66" s="26">
        <f>Database!AG65</f>
        <v>9.3836093155199993</v>
      </c>
      <c r="J66" s="26">
        <f>Database!AH65</f>
        <v>13.44360931552</v>
      </c>
      <c r="K66" s="178">
        <f>Database!AI65</f>
        <v>35.33914322827593</v>
      </c>
    </row>
    <row r="67" spans="1:11">
      <c r="A67" s="170" t="str">
        <f>Database!C67</f>
        <v>SCPC with CCS</v>
      </c>
      <c r="B67" s="49">
        <f>Database!D67</f>
        <v>4500</v>
      </c>
      <c r="C67" s="24">
        <f>Database!AA67</f>
        <v>6077.663994634072</v>
      </c>
      <c r="D67" s="43">
        <f>Database!AB67</f>
        <v>7.1570377679683855E-2</v>
      </c>
      <c r="E67" s="171">
        <f>Database!AC67</f>
        <v>434.9807075061766</v>
      </c>
      <c r="F67" s="30">
        <f>Database!AD67</f>
        <v>69.216190476190476</v>
      </c>
      <c r="G67" s="45">
        <f>Database!AE67</f>
        <v>0</v>
      </c>
      <c r="H67" s="30">
        <f>Database!AF67</f>
        <v>0</v>
      </c>
      <c r="I67" s="30">
        <f>Database!AG67</f>
        <v>0</v>
      </c>
      <c r="J67" s="30">
        <f>Database!AH67</f>
        <v>69.216190476190476</v>
      </c>
      <c r="K67" s="177">
        <f>Database!AI67</f>
        <v>504.19689798236709</v>
      </c>
    </row>
    <row r="68" spans="1:11">
      <c r="A68" s="170" t="str">
        <f>Database!C69</f>
        <v>IGCC with CCS</v>
      </c>
      <c r="B68" s="49">
        <f>Database!D69</f>
        <v>4500</v>
      </c>
      <c r="C68" s="24">
        <f>Database!AA69</f>
        <v>5884.4667285794776</v>
      </c>
      <c r="D68" s="43">
        <f>Database!AB69</f>
        <v>6.8533919648750746E-2</v>
      </c>
      <c r="E68" s="171">
        <f>Database!AC69</f>
        <v>403.28556995221311</v>
      </c>
      <c r="F68" s="30">
        <f>Database!AD69</f>
        <v>55.775238095238102</v>
      </c>
      <c r="G68" s="45">
        <f>Database!AE69</f>
        <v>0</v>
      </c>
      <c r="H68" s="30">
        <f>Database!AF69</f>
        <v>0</v>
      </c>
      <c r="I68" s="30">
        <f>Database!AG69</f>
        <v>0</v>
      </c>
      <c r="J68" s="30">
        <f>Database!AH69</f>
        <v>55.775238095238102</v>
      </c>
      <c r="K68" s="177">
        <f>Database!AI69</f>
        <v>459.06080804745119</v>
      </c>
    </row>
    <row r="69" spans="1:11">
      <c r="A69" s="170" t="str">
        <f>Database!C71</f>
        <v>PC CCS retrofit @ 500 MW</v>
      </c>
      <c r="B69" s="49">
        <f>Database!D71</f>
        <v>4500</v>
      </c>
      <c r="C69" s="24">
        <f>Database!AA71</f>
        <v>1334.3442755136457</v>
      </c>
      <c r="D69" s="43">
        <f>Database!AB71</f>
        <v>7.1570377679683855E-2</v>
      </c>
      <c r="E69" s="171">
        <f>Database!AC71</f>
        <v>95.499523753235749</v>
      </c>
      <c r="F69" s="30">
        <f>Database!AD71</f>
        <v>74.517088231414448</v>
      </c>
      <c r="G69" s="43">
        <f>Database!AE71</f>
        <v>0</v>
      </c>
      <c r="H69" s="30">
        <f>Database!AF71</f>
        <v>0</v>
      </c>
      <c r="I69" s="30">
        <f>Database!AG71</f>
        <v>0</v>
      </c>
      <c r="J69" s="30">
        <f>Database!AH71</f>
        <v>74.517088231414448</v>
      </c>
      <c r="K69" s="177">
        <f>Database!AI71</f>
        <v>170.01661198465018</v>
      </c>
    </row>
    <row r="70" spans="1:11">
      <c r="A70" s="167" t="str">
        <f>Database!C72</f>
        <v>SCPC with CCS</v>
      </c>
      <c r="B70" s="50">
        <f>Database!D72</f>
        <v>6500</v>
      </c>
      <c r="C70" s="23">
        <f>Database!AA72</f>
        <v>6882.6526031948752</v>
      </c>
      <c r="D70" s="42">
        <f>Database!AB72</f>
        <v>7.1570377679683855E-2</v>
      </c>
      <c r="E70" s="168">
        <f>Database!AC72</f>
        <v>492.5940462487165</v>
      </c>
      <c r="F70" s="29">
        <f>Database!AD72</f>
        <v>64.292380952380952</v>
      </c>
      <c r="G70" s="42">
        <f>Database!AE72</f>
        <v>0</v>
      </c>
      <c r="H70" s="29">
        <f>Database!AF72</f>
        <v>0</v>
      </c>
      <c r="I70" s="29">
        <f>Database!AG72</f>
        <v>0</v>
      </c>
      <c r="J70" s="29">
        <f>Database!AH72</f>
        <v>64.292380952380952</v>
      </c>
      <c r="K70" s="176">
        <f>Database!AI72</f>
        <v>556.88642720109749</v>
      </c>
    </row>
    <row r="71" spans="1:11">
      <c r="A71" s="170" t="str">
        <f>Database!C74</f>
        <v>IGCC with CCS</v>
      </c>
      <c r="B71" s="49">
        <f>Database!D74</f>
        <v>6500</v>
      </c>
      <c r="C71" s="24">
        <f>Database!AA74</f>
        <v>6663.0057114304273</v>
      </c>
      <c r="D71" s="43">
        <f>Database!AB74</f>
        <v>6.8533919648750746E-2</v>
      </c>
      <c r="E71" s="171">
        <f>Database!AC74</f>
        <v>456.6418980463402</v>
      </c>
      <c r="F71" s="30">
        <f>Database!AD74</f>
        <v>60.761904761904766</v>
      </c>
      <c r="G71" s="43">
        <f>Database!AE74</f>
        <v>0</v>
      </c>
      <c r="H71" s="30">
        <f>Database!AF74</f>
        <v>0</v>
      </c>
      <c r="I71" s="30">
        <f>Database!AG74</f>
        <v>0</v>
      </c>
      <c r="J71" s="30">
        <f>Database!AH74</f>
        <v>60.761904761904766</v>
      </c>
      <c r="K71" s="177">
        <f>Database!AI74</f>
        <v>517.40380280824502</v>
      </c>
    </row>
    <row r="72" spans="1:11">
      <c r="A72" s="173" t="str">
        <f>Database!C76</f>
        <v>PC CCS retrofit @ 500 MW</v>
      </c>
      <c r="B72" s="51">
        <f>Database!D76</f>
        <v>6500</v>
      </c>
      <c r="C72" s="25">
        <f>Database!AA76</f>
        <v>1511.0786166412811</v>
      </c>
      <c r="D72" s="44">
        <f>Database!AB76</f>
        <v>7.1353683065362605E-2</v>
      </c>
      <c r="E72" s="174">
        <f>Database!AC76</f>
        <v>107.82102469866854</v>
      </c>
      <c r="F72" s="26">
        <f>Database!AD76</f>
        <v>69.216190476190476</v>
      </c>
      <c r="G72" s="44">
        <f>Database!AE76</f>
        <v>0</v>
      </c>
      <c r="H72" s="26">
        <f>Database!AF76</f>
        <v>0</v>
      </c>
      <c r="I72" s="26">
        <f>Database!AG76</f>
        <v>0</v>
      </c>
      <c r="J72" s="26">
        <f>Database!AH76</f>
        <v>69.216190476190476</v>
      </c>
      <c r="K72" s="178">
        <f>Database!AI76</f>
        <v>177.037215174859</v>
      </c>
    </row>
    <row r="73" spans="1:11" ht="20.25" customHeight="1">
      <c r="A73" s="167"/>
      <c r="B73" s="180"/>
      <c r="C73" s="837" t="s">
        <v>66</v>
      </c>
      <c r="D73" s="838"/>
      <c r="E73" s="839"/>
      <c r="F73" s="840" t="s">
        <v>67</v>
      </c>
      <c r="G73" s="841"/>
      <c r="H73" s="841"/>
      <c r="I73" s="841"/>
      <c r="J73" s="841"/>
      <c r="K73" s="842"/>
    </row>
    <row r="74" spans="1:11" ht="31.5" customHeight="1">
      <c r="A74" s="181" t="s">
        <v>591</v>
      </c>
      <c r="B74" s="190"/>
      <c r="C74" s="39"/>
      <c r="D74" s="55"/>
      <c r="E74" s="183"/>
      <c r="F74" s="840" t="s">
        <v>73</v>
      </c>
      <c r="G74" s="841"/>
      <c r="H74" s="841"/>
      <c r="I74" s="841"/>
      <c r="J74" s="842"/>
      <c r="K74" s="183"/>
    </row>
    <row r="75" spans="1:11" ht="39" customHeight="1">
      <c r="A75" s="185" t="s">
        <v>76</v>
      </c>
      <c r="B75" s="186" t="s">
        <v>56</v>
      </c>
      <c r="C75" s="40" t="s">
        <v>70</v>
      </c>
      <c r="D75" s="41" t="s">
        <v>71</v>
      </c>
      <c r="E75" s="187" t="s">
        <v>72</v>
      </c>
      <c r="F75" s="56" t="s">
        <v>77</v>
      </c>
      <c r="G75" s="57" t="s">
        <v>78</v>
      </c>
      <c r="H75" s="56" t="s">
        <v>79</v>
      </c>
      <c r="I75" s="56" t="s">
        <v>80</v>
      </c>
      <c r="J75" s="56" t="s">
        <v>43</v>
      </c>
      <c r="K75" s="191" t="s">
        <v>74</v>
      </c>
    </row>
    <row r="76" spans="1:11">
      <c r="A76" s="170" t="str">
        <f>Database!C78</f>
        <v>Blundell Dual Flash 90% CF</v>
      </c>
      <c r="B76" s="49">
        <f>Database!D78</f>
        <v>4500</v>
      </c>
      <c r="C76" s="24">
        <f>Database!AA78</f>
        <v>6130.822533048482</v>
      </c>
      <c r="D76" s="43">
        <f>Database!AB78</f>
        <v>6.3114136979198515E-2</v>
      </c>
      <c r="E76" s="171">
        <f>Database!AC78</f>
        <v>386.94157314597874</v>
      </c>
      <c r="F76" s="30">
        <f>Database!AD78</f>
        <v>100.51</v>
      </c>
      <c r="G76" s="45">
        <f>Database!AE78</f>
        <v>9.1827785662089764E-3</v>
      </c>
      <c r="H76" s="30">
        <f>Database!AF78</f>
        <v>0.92296107368966429</v>
      </c>
      <c r="I76" s="30">
        <f>Database!AG78</f>
        <v>0</v>
      </c>
      <c r="J76" s="30">
        <f>Database!AH78</f>
        <v>101.43296107368967</v>
      </c>
      <c r="K76" s="177">
        <f>Database!AI78</f>
        <v>488.37453421966842</v>
      </c>
    </row>
    <row r="77" spans="1:11">
      <c r="A77" s="170" t="str">
        <f>Database!C79</f>
        <v>Greenfield Binary 90% CF</v>
      </c>
      <c r="B77" s="49">
        <f>Database!D79</f>
        <v>4500</v>
      </c>
      <c r="C77" s="24">
        <f>Database!AA79</f>
        <v>6793.2297227389608</v>
      </c>
      <c r="D77" s="43">
        <f>Database!AB79</f>
        <v>6.3114136979198515E-2</v>
      </c>
      <c r="E77" s="171">
        <f>Database!AC79</f>
        <v>428.74883125210954</v>
      </c>
      <c r="F77" s="30">
        <f>Database!AD79</f>
        <v>100.50632237272045</v>
      </c>
      <c r="G77" s="45">
        <f>Database!AE79</f>
        <v>9.1827785662089764E-3</v>
      </c>
      <c r="H77" s="30">
        <f>Database!AF79</f>
        <v>0.92292730285270708</v>
      </c>
      <c r="I77" s="30">
        <f>Database!AG79</f>
        <v>0</v>
      </c>
      <c r="J77" s="30">
        <f>Database!AH79</f>
        <v>101.42924967557316</v>
      </c>
      <c r="K77" s="177">
        <f>Database!AI79</f>
        <v>530.17808092768269</v>
      </c>
    </row>
    <row r="78" spans="1:11">
      <c r="A78" s="170" t="str">
        <f>Database!C80</f>
        <v>Generic Geothermal PPA 90% CF</v>
      </c>
      <c r="B78" s="49">
        <f>Database!D80</f>
        <v>4500</v>
      </c>
      <c r="C78" s="24">
        <f>Database!AA80</f>
        <v>0</v>
      </c>
      <c r="D78" s="43">
        <f>Database!AB80</f>
        <v>6.3114136979198515E-2</v>
      </c>
      <c r="E78" s="171">
        <f>Database!AC80</f>
        <v>0</v>
      </c>
      <c r="F78" s="30">
        <f>Database!AD80</f>
        <v>0</v>
      </c>
      <c r="G78" s="43">
        <f>Database!AE80</f>
        <v>0</v>
      </c>
      <c r="H78" s="30">
        <f>Database!AF80</f>
        <v>0</v>
      </c>
      <c r="I78" s="30">
        <f>Database!AG80</f>
        <v>0</v>
      </c>
      <c r="J78" s="30">
        <f>Database!AH80</f>
        <v>0</v>
      </c>
      <c r="K78" s="177">
        <f>Database!AI80</f>
        <v>0</v>
      </c>
    </row>
    <row r="79" spans="1:11">
      <c r="A79" s="167" t="str">
        <f>Database!C82</f>
        <v xml:space="preserve">2.0 MW turbine 38% CF WA,2021 </v>
      </c>
      <c r="B79" s="50">
        <f>Database!D82</f>
        <v>1500</v>
      </c>
      <c r="C79" s="23">
        <f>Database!AA82</f>
        <v>1799.7506374078596</v>
      </c>
      <c r="D79" s="42">
        <f>Database!AB82</f>
        <v>7.0674858624469455E-2</v>
      </c>
      <c r="E79" s="168">
        <f>Database!AC82</f>
        <v>127.19712185809927</v>
      </c>
      <c r="F79" s="29">
        <f>Database!AD82</f>
        <v>36.450000000000003</v>
      </c>
      <c r="G79" s="42">
        <f>Database!AE82</f>
        <v>3.0605823621576617E-2</v>
      </c>
      <c r="H79" s="29">
        <f>Database!AF82</f>
        <v>1.1155822710064678</v>
      </c>
      <c r="I79" s="29">
        <f>Database!AG82</f>
        <v>0</v>
      </c>
      <c r="J79" s="29">
        <f>Database!AH82</f>
        <v>37.56558227100647</v>
      </c>
      <c r="K79" s="176">
        <f>Database!AI82</f>
        <v>164.76270412910574</v>
      </c>
    </row>
    <row r="80" spans="1:11">
      <c r="A80" s="170" t="str">
        <f>Database!C83</f>
        <v>2.0 MW turbine 38% CF OR, 2021</v>
      </c>
      <c r="B80" s="49">
        <f>Database!D83</f>
        <v>1500</v>
      </c>
      <c r="C80" s="24">
        <f>Database!AA83</f>
        <v>1773.9008266018413</v>
      </c>
      <c r="D80" s="43">
        <f>Database!AB83</f>
        <v>7.0674858624469455E-2</v>
      </c>
      <c r="E80" s="171">
        <f>Database!AC83</f>
        <v>125.37019013391465</v>
      </c>
      <c r="F80" s="30">
        <f>Database!AD83</f>
        <v>36.450000000000003</v>
      </c>
      <c r="G80" s="43">
        <f>Database!AE83</f>
        <v>3.0605823621576617E-2</v>
      </c>
      <c r="H80" s="30">
        <f>Database!AF83</f>
        <v>1.1155822710064678</v>
      </c>
      <c r="I80" s="30">
        <f>Database!AG83</f>
        <v>0</v>
      </c>
      <c r="J80" s="30">
        <f>Database!AH83</f>
        <v>37.56558227100647</v>
      </c>
      <c r="K80" s="177">
        <f>Database!AI83</f>
        <v>162.93577240492112</v>
      </c>
    </row>
    <row r="81" spans="1:11">
      <c r="A81" s="170" t="str">
        <f>Database!C84</f>
        <v>2.0 MW turbine 38% CF ID, 2021</v>
      </c>
      <c r="B81" s="49">
        <f>Database!D84</f>
        <v>4500</v>
      </c>
      <c r="C81" s="24">
        <f>Database!AA84</f>
        <v>1811.0329095752811</v>
      </c>
      <c r="D81" s="43">
        <f>Database!AB84</f>
        <v>7.0674858624469455E-2</v>
      </c>
      <c r="E81" s="171">
        <f>Database!AC84</f>
        <v>127.99449484849457</v>
      </c>
      <c r="F81" s="30">
        <f>Database!AD84</f>
        <v>36.450000000000003</v>
      </c>
      <c r="G81" s="43">
        <f>Database!AE84</f>
        <v>3.0605823621576617E-2</v>
      </c>
      <c r="H81" s="30">
        <f>Database!AF84</f>
        <v>1.1155822710064678</v>
      </c>
      <c r="I81" s="30">
        <f>Database!AG84</f>
        <v>0</v>
      </c>
      <c r="J81" s="30">
        <f>Database!AH84</f>
        <v>37.56558227100647</v>
      </c>
      <c r="K81" s="177">
        <f>Database!AI84</f>
        <v>165.56007711950105</v>
      </c>
    </row>
    <row r="82" spans="1:11">
      <c r="A82" s="170" t="str">
        <f>Database!C85</f>
        <v>2.0 MW turbine 31% CF UT, 2021</v>
      </c>
      <c r="B82" s="49">
        <f>Database!D85</f>
        <v>4500</v>
      </c>
      <c r="C82" s="24">
        <f>Database!AA85</f>
        <v>1735.3715559870404</v>
      </c>
      <c r="D82" s="43">
        <f>Database!AB85</f>
        <v>7.0674858624469455E-2</v>
      </c>
      <c r="E82" s="171">
        <f>Database!AC85</f>
        <v>122.64713938030967</v>
      </c>
      <c r="F82" s="30">
        <f>Database!AD85</f>
        <v>36.450000000000003</v>
      </c>
      <c r="G82" s="43">
        <f>Database!AE85</f>
        <v>3.0605823621576617E-2</v>
      </c>
      <c r="H82" s="30">
        <f>Database!AF85</f>
        <v>1.1155822710064678</v>
      </c>
      <c r="I82" s="30">
        <f>Database!AG85</f>
        <v>0</v>
      </c>
      <c r="J82" s="30">
        <f>Database!AH85</f>
        <v>37.56558227100647</v>
      </c>
      <c r="K82" s="177">
        <f>Database!AI85</f>
        <v>160.21272165131614</v>
      </c>
    </row>
    <row r="83" spans="1:11">
      <c r="A83" s="173" t="str">
        <f>Database!C86</f>
        <v>3.3 MW turbine 43% CF WY, 2021</v>
      </c>
      <c r="B83" s="51">
        <f>Database!D86</f>
        <v>6500</v>
      </c>
      <c r="C83" s="25">
        <f>Database!AA86</f>
        <v>1737.2476650701883</v>
      </c>
      <c r="D83" s="44">
        <f>Database!AB86</f>
        <v>7.0674858624469455E-2</v>
      </c>
      <c r="E83" s="174">
        <f>Database!AC86</f>
        <v>122.77973312452522</v>
      </c>
      <c r="F83" s="26">
        <f>Database!AD86</f>
        <v>36.450000000000003</v>
      </c>
      <c r="G83" s="44">
        <f>Database!AE86</f>
        <v>3.0605823621576617E-2</v>
      </c>
      <c r="H83" s="26">
        <f>Database!AF86</f>
        <v>1.1155822710064678</v>
      </c>
      <c r="I83" s="26">
        <f>Database!AG86</f>
        <v>0</v>
      </c>
      <c r="J83" s="26">
        <f>Database!AH86</f>
        <v>37.56558227100647</v>
      </c>
      <c r="K83" s="178">
        <f>Database!AI86</f>
        <v>160.34531539553168</v>
      </c>
    </row>
    <row r="84" spans="1:11">
      <c r="A84" s="170" t="str">
        <f>Database!C87</f>
        <v>2.0 MW turbine 38% CF WA,2024</v>
      </c>
      <c r="B84" s="50">
        <f>Database!D87</f>
        <v>1500</v>
      </c>
      <c r="C84" s="24">
        <f>Database!AA87</f>
        <v>1799.7506374078596</v>
      </c>
      <c r="D84" s="43">
        <f>Database!AB87</f>
        <v>7.0674858624469455E-2</v>
      </c>
      <c r="E84" s="171">
        <f>Database!AC87</f>
        <v>127.19712185809927</v>
      </c>
      <c r="F84" s="30">
        <f>Database!AD87</f>
        <v>36.450000000000003</v>
      </c>
      <c r="G84" s="43">
        <f>Database!AE87</f>
        <v>3.0605823621576617E-2</v>
      </c>
      <c r="H84" s="30">
        <f>Database!AF87</f>
        <v>1.1155822710064678</v>
      </c>
      <c r="I84" s="30">
        <f>Database!AG87</f>
        <v>0</v>
      </c>
      <c r="J84" s="30">
        <f>Database!AH87</f>
        <v>37.56558227100647</v>
      </c>
      <c r="K84" s="177">
        <f>Database!AI87</f>
        <v>164.76270412910574</v>
      </c>
    </row>
    <row r="85" spans="1:11">
      <c r="A85" s="170" t="str">
        <f>Database!C88</f>
        <v>2.0 MW turbine 38% CF OR, 2024</v>
      </c>
      <c r="B85" s="49">
        <f>Database!D88</f>
        <v>1500</v>
      </c>
      <c r="C85" s="24">
        <f>Database!AA88</f>
        <v>1773.9008266018413</v>
      </c>
      <c r="D85" s="43">
        <f>Database!AB88</f>
        <v>7.0674858624469455E-2</v>
      </c>
      <c r="E85" s="171">
        <f>Database!AC88</f>
        <v>125.37019013391465</v>
      </c>
      <c r="F85" s="30">
        <f>Database!AD88</f>
        <v>36.450000000000003</v>
      </c>
      <c r="G85" s="43">
        <f>Database!AE88</f>
        <v>3.0605823621576617E-2</v>
      </c>
      <c r="H85" s="30">
        <f>Database!AF88</f>
        <v>1.1155822710064678</v>
      </c>
      <c r="I85" s="30">
        <f>Database!AG88</f>
        <v>0</v>
      </c>
      <c r="J85" s="30">
        <f>Database!AH88</f>
        <v>37.56558227100647</v>
      </c>
      <c r="K85" s="177">
        <f>Database!AI88</f>
        <v>162.93577240492112</v>
      </c>
    </row>
    <row r="86" spans="1:11">
      <c r="A86" s="170" t="str">
        <f>Database!C89</f>
        <v>2.0 MW turbine 38% CF ID, 2024</v>
      </c>
      <c r="B86" s="49">
        <f>Database!D89</f>
        <v>4500</v>
      </c>
      <c r="C86" s="24">
        <f>Database!AA89</f>
        <v>1811.0329095752811</v>
      </c>
      <c r="D86" s="43">
        <f>Database!AB89</f>
        <v>7.0674858624469455E-2</v>
      </c>
      <c r="E86" s="171">
        <f>Database!AC89</f>
        <v>127.99449484849457</v>
      </c>
      <c r="F86" s="30">
        <f>Database!AD89</f>
        <v>36.450000000000003</v>
      </c>
      <c r="G86" s="43">
        <f>Database!AE89</f>
        <v>3.0605823621576617E-2</v>
      </c>
      <c r="H86" s="30">
        <f>Database!AF89</f>
        <v>1.1155822710064678</v>
      </c>
      <c r="I86" s="30">
        <f>Database!AG89</f>
        <v>0</v>
      </c>
      <c r="J86" s="30">
        <f>Database!AH89</f>
        <v>37.56558227100647</v>
      </c>
      <c r="K86" s="177">
        <f>Database!AI89</f>
        <v>165.56007711950105</v>
      </c>
    </row>
    <row r="87" spans="1:11">
      <c r="A87" s="170" t="str">
        <f>Database!C90</f>
        <v>2.0 MW turbine 31% CF UT, 2024</v>
      </c>
      <c r="B87" s="49">
        <f>Database!D90</f>
        <v>4500</v>
      </c>
      <c r="C87" s="24">
        <f>Database!AA90</f>
        <v>1735.3715559870404</v>
      </c>
      <c r="D87" s="43">
        <f>Database!AB90</f>
        <v>7.0674858624469455E-2</v>
      </c>
      <c r="E87" s="171">
        <f>Database!AC90</f>
        <v>122.64713938030967</v>
      </c>
      <c r="F87" s="30">
        <f>Database!AD90</f>
        <v>36.450000000000003</v>
      </c>
      <c r="G87" s="43">
        <f>Database!AE90</f>
        <v>3.0605823621576617E-2</v>
      </c>
      <c r="H87" s="30">
        <f>Database!AF90</f>
        <v>1.1155822710064678</v>
      </c>
      <c r="I87" s="30">
        <f>Database!AG90</f>
        <v>0</v>
      </c>
      <c r="J87" s="30">
        <f>Database!AH90</f>
        <v>37.56558227100647</v>
      </c>
      <c r="K87" s="177">
        <f>Database!AI90</f>
        <v>160.21272165131614</v>
      </c>
    </row>
    <row r="88" spans="1:11">
      <c r="A88" s="173" t="str">
        <f>Database!C91</f>
        <v>3.3 MW turbine 43% CF WY, 2024</v>
      </c>
      <c r="B88" s="51">
        <f>Database!D91</f>
        <v>6500</v>
      </c>
      <c r="C88" s="24">
        <f>Database!AA91</f>
        <v>1737.2476650701883</v>
      </c>
      <c r="D88" s="43">
        <f>Database!AB91</f>
        <v>7.0674858624469455E-2</v>
      </c>
      <c r="E88" s="171">
        <f>Database!AC91</f>
        <v>122.77973312452522</v>
      </c>
      <c r="F88" s="30">
        <f>Database!AD91</f>
        <v>36.450000000000003</v>
      </c>
      <c r="G88" s="43">
        <f>Database!AE91</f>
        <v>3.0605823621576617E-2</v>
      </c>
      <c r="H88" s="30">
        <f>Database!AF91</f>
        <v>1.1155822710064678</v>
      </c>
      <c r="I88" s="30">
        <f>Database!AG91</f>
        <v>0</v>
      </c>
      <c r="J88" s="30">
        <f>Database!AH91</f>
        <v>37.56558227100647</v>
      </c>
      <c r="K88" s="177">
        <f>Database!AI91</f>
        <v>160.34531539553168</v>
      </c>
    </row>
    <row r="89" spans="1:11">
      <c r="A89" s="167" t="str">
        <f>Database!C93</f>
        <v>PV Poly-Si Fixed Tilt 26.8% AC CF (1.35 MWdc/Mwac) UT, 2019</v>
      </c>
      <c r="B89" s="52">
        <v>4500</v>
      </c>
      <c r="C89" s="23">
        <f>Database!AA93</f>
        <v>1723.7488455788441</v>
      </c>
      <c r="D89" s="42">
        <f>Database!AB93</f>
        <v>7.7156780177252568E-2</v>
      </c>
      <c r="E89" s="168">
        <f>Database!AC93</f>
        <v>132.99891075911975</v>
      </c>
      <c r="F89" s="29">
        <f>Database!AD93</f>
        <v>18.45</v>
      </c>
      <c r="G89" s="42">
        <f>Database!AE93</f>
        <v>1.460884388355786E-2</v>
      </c>
      <c r="H89" s="29">
        <f>Database!AF93</f>
        <v>0.26953316965164253</v>
      </c>
      <c r="I89" s="29">
        <f>Database!AG93</f>
        <v>0</v>
      </c>
      <c r="J89" s="29">
        <f>Database!AH93</f>
        <v>18.71953316965164</v>
      </c>
      <c r="K89" s="176">
        <f>Database!AI93</f>
        <v>151.71844392877139</v>
      </c>
    </row>
    <row r="90" spans="1:11">
      <c r="A90" s="170" t="str">
        <f>Database!C94</f>
        <v>PV Poly-Si Single Tracking 31.1% AC CF (1.25 MWdc/Mwac) UT, 2019</v>
      </c>
      <c r="B90" s="52">
        <v>4500</v>
      </c>
      <c r="C90" s="24">
        <f>Database!AA94</f>
        <v>1822.4072122157659</v>
      </c>
      <c r="D90" s="43">
        <f>Database!AB94</f>
        <v>7.7156780177252568E-2</v>
      </c>
      <c r="E90" s="171">
        <f>Database!AC94</f>
        <v>140.61107266637151</v>
      </c>
      <c r="F90" s="30">
        <f>Database!AD94</f>
        <v>19.41</v>
      </c>
      <c r="G90" s="43">
        <f>Database!AE94</f>
        <v>1.4608843883557859E-2</v>
      </c>
      <c r="H90" s="30">
        <f>Database!AF94</f>
        <v>0.28355765977985803</v>
      </c>
      <c r="I90" s="30">
        <f>Database!AG94</f>
        <v>0</v>
      </c>
      <c r="J90" s="30">
        <f>Database!AH94</f>
        <v>19.693557659779859</v>
      </c>
      <c r="K90" s="177">
        <f>Database!AI94</f>
        <v>160.30463032615137</v>
      </c>
    </row>
    <row r="91" spans="1:11">
      <c r="A91" s="170" t="str">
        <f>Database!C95</f>
        <v>PV Poly-Si Fixed Tilt 24.9% AC CF (1.35 MWdc/Mwac) OR, 2019</v>
      </c>
      <c r="B91" s="52">
        <v>4800</v>
      </c>
      <c r="C91" s="24">
        <f>Database!AA95</f>
        <v>1761.8947998896474</v>
      </c>
      <c r="D91" s="43">
        <f>Database!AB95</f>
        <v>7.7156780177252568E-2</v>
      </c>
      <c r="E91" s="171">
        <f>Database!AC95</f>
        <v>135.94212977052993</v>
      </c>
      <c r="F91" s="30">
        <f>Database!AD95</f>
        <v>18.47</v>
      </c>
      <c r="G91" s="43">
        <f>Database!AE95</f>
        <v>1.460884388355786E-2</v>
      </c>
      <c r="H91" s="30">
        <f>Database!AF95</f>
        <v>0.26982534652931367</v>
      </c>
      <c r="I91" s="30">
        <f>Database!AG95</f>
        <v>0</v>
      </c>
      <c r="J91" s="30">
        <f>Database!AH95</f>
        <v>18.739825346529312</v>
      </c>
      <c r="K91" s="177">
        <f>Database!AI95</f>
        <v>154.68195511705923</v>
      </c>
    </row>
    <row r="92" spans="1:11">
      <c r="A92" s="173" t="str">
        <f>Database!C96</f>
        <v>PV Poly-Si Single Tracking 28.8% AC CF (1.25 MWdc/Mwac) OR, 2019</v>
      </c>
      <c r="B92" s="52">
        <v>4800</v>
      </c>
      <c r="C92" s="25">
        <f>Database!AA96</f>
        <v>1856.7385710954891</v>
      </c>
      <c r="D92" s="44">
        <f>Database!AB96</f>
        <v>7.7156780177252568E-2</v>
      </c>
      <c r="E92" s="174">
        <f>Database!AC96</f>
        <v>143.2599697766407</v>
      </c>
      <c r="F92" s="26">
        <f>Database!AD96</f>
        <v>19.440000000000001</v>
      </c>
      <c r="G92" s="44">
        <f>Database!AE96</f>
        <v>1.4608843883557859E-2</v>
      </c>
      <c r="H92" s="26">
        <f>Database!AF96</f>
        <v>0.28399592509636479</v>
      </c>
      <c r="I92" s="26">
        <f>Database!AG96</f>
        <v>0</v>
      </c>
      <c r="J92" s="26">
        <f>Database!AH96</f>
        <v>19.723995925096364</v>
      </c>
      <c r="K92" s="178">
        <f>Database!AI96</f>
        <v>162.98396570173708</v>
      </c>
    </row>
    <row r="93" spans="1:11">
      <c r="A93" s="170" t="str">
        <f>Database!C97</f>
        <v>PV Poly-Si Fixed Tilt 26.8% AC CF (1.35 MWdc/Mwac) UT, 2023</v>
      </c>
      <c r="B93" s="52">
        <v>4500</v>
      </c>
      <c r="C93" s="24">
        <f>Database!AA97</f>
        <v>1723.7488455788441</v>
      </c>
      <c r="D93" s="43">
        <f>Database!AB97</f>
        <v>7.7156780177252568E-2</v>
      </c>
      <c r="E93" s="171">
        <f>Database!AC97</f>
        <v>132.99891075911975</v>
      </c>
      <c r="F93" s="30">
        <f>Database!AD97</f>
        <v>18.45</v>
      </c>
      <c r="G93" s="43">
        <f>Database!AE97</f>
        <v>1.460884388355786E-2</v>
      </c>
      <c r="H93" s="30">
        <f>Database!AF97</f>
        <v>0.26953316965164253</v>
      </c>
      <c r="I93" s="30">
        <f>Database!AG97</f>
        <v>0</v>
      </c>
      <c r="J93" s="30">
        <f>Database!AH97</f>
        <v>18.71953316965164</v>
      </c>
      <c r="K93" s="177">
        <f>Database!AI97</f>
        <v>151.71844392877139</v>
      </c>
    </row>
    <row r="94" spans="1:11">
      <c r="A94" s="170" t="str">
        <f>Database!C98</f>
        <v>PV Poly-Si Single Tracking 31.1% AC CF (1.25 MWdc/Mwac) UT, 2023</v>
      </c>
      <c r="B94" s="52">
        <v>4500</v>
      </c>
      <c r="C94" s="24">
        <f>Database!AA98</f>
        <v>1822.4072122157659</v>
      </c>
      <c r="D94" s="43">
        <f>Database!AB98</f>
        <v>7.7156780177252568E-2</v>
      </c>
      <c r="E94" s="171">
        <f>Database!AC98</f>
        <v>140.61107266637151</v>
      </c>
      <c r="F94" s="30">
        <f>Database!AD98</f>
        <v>19.41</v>
      </c>
      <c r="G94" s="43">
        <f>Database!AE98</f>
        <v>1.4608843883557859E-2</v>
      </c>
      <c r="H94" s="30">
        <f>Database!AF98</f>
        <v>0.28355765977985803</v>
      </c>
      <c r="I94" s="30">
        <f>Database!AG98</f>
        <v>0</v>
      </c>
      <c r="J94" s="30">
        <f>Database!AH98</f>
        <v>19.693557659779859</v>
      </c>
      <c r="K94" s="177">
        <f>Database!AI98</f>
        <v>160.30463032615137</v>
      </c>
    </row>
    <row r="95" spans="1:11">
      <c r="A95" s="170" t="str">
        <f>Database!C99</f>
        <v>PV Poly-Si Fixed Tilt 24.9% AC CF (1.35 MWdc/Mwac) OR, 2023</v>
      </c>
      <c r="B95" s="52">
        <v>4800</v>
      </c>
      <c r="C95" s="24">
        <f>Database!AA99</f>
        <v>1761.8947998896474</v>
      </c>
      <c r="D95" s="43">
        <f>Database!AB99</f>
        <v>7.7156780177252568E-2</v>
      </c>
      <c r="E95" s="171">
        <f>Database!AC99</f>
        <v>135.94212977052993</v>
      </c>
      <c r="F95" s="30">
        <f>Database!AD99</f>
        <v>18.47</v>
      </c>
      <c r="G95" s="43">
        <f>Database!AE99</f>
        <v>1.460884388355786E-2</v>
      </c>
      <c r="H95" s="30">
        <f>Database!AF99</f>
        <v>0.26982534652931367</v>
      </c>
      <c r="I95" s="30">
        <f>Database!AG99</f>
        <v>0</v>
      </c>
      <c r="J95" s="30">
        <f>Database!AH99</f>
        <v>18.739825346529312</v>
      </c>
      <c r="K95" s="177">
        <f>Database!AI99</f>
        <v>154.68195511705923</v>
      </c>
    </row>
    <row r="96" spans="1:11">
      <c r="A96" s="170" t="str">
        <f>Database!C100</f>
        <v>PV Poly-Si Single Tracking 28.8% AC CF (1.25 MWdc/Mwac) OR, 2023</v>
      </c>
      <c r="B96" s="52">
        <v>4800</v>
      </c>
      <c r="C96" s="24">
        <f>Database!AA100</f>
        <v>1856.7385710954891</v>
      </c>
      <c r="D96" s="43">
        <f>Database!AB100</f>
        <v>7.7156780177252568E-2</v>
      </c>
      <c r="E96" s="171">
        <f>Database!AC100</f>
        <v>143.2599697766407</v>
      </c>
      <c r="F96" s="30">
        <f>Database!AD100</f>
        <v>19.440000000000001</v>
      </c>
      <c r="G96" s="43">
        <f>Database!AE100</f>
        <v>1.4608843883557859E-2</v>
      </c>
      <c r="H96" s="30">
        <f>Database!AF100</f>
        <v>0.28399592509636479</v>
      </c>
      <c r="I96" s="30">
        <f>Database!AG100</f>
        <v>0</v>
      </c>
      <c r="J96" s="30">
        <f>Database!AH100</f>
        <v>19.723995925096364</v>
      </c>
      <c r="K96" s="177">
        <f>Database!AI100</f>
        <v>162.98396570173708</v>
      </c>
    </row>
    <row r="97" spans="1:11">
      <c r="A97" s="167" t="str">
        <f>Database!C102</f>
        <v>CSP Trough w Natural Gas</v>
      </c>
      <c r="B97" s="50">
        <v>4500</v>
      </c>
      <c r="C97" s="23">
        <f>Database!AA102</f>
        <v>6447.539712732083</v>
      </c>
      <c r="D97" s="42">
        <f>Database!AB102</f>
        <v>7.0674858624469455E-2</v>
      </c>
      <c r="E97" s="168">
        <f>Database!AC102</f>
        <v>455.6789576729924</v>
      </c>
      <c r="F97" s="29">
        <f>Database!AD102</f>
        <v>68.464239073343975</v>
      </c>
      <c r="G97" s="42">
        <f>Database!AE102</f>
        <v>0</v>
      </c>
      <c r="H97" s="29">
        <f>Database!AF102</f>
        <v>0</v>
      </c>
      <c r="I97" s="29">
        <f>Database!AG102</f>
        <v>17.899526999999999</v>
      </c>
      <c r="J97" s="29">
        <f>Database!AH102</f>
        <v>86.363766073343982</v>
      </c>
      <c r="K97" s="176">
        <f>Database!AI102</f>
        <v>542.04272374633638</v>
      </c>
    </row>
    <row r="98" spans="1:11">
      <c r="A98" s="170" t="str">
        <f>Database!C103</f>
        <v>CSP Tower 24% CF</v>
      </c>
      <c r="B98" s="49">
        <v>4500</v>
      </c>
      <c r="C98" s="24">
        <f>Database!AA103</f>
        <v>6141.4653505992019</v>
      </c>
      <c r="D98" s="43">
        <f>Database!AB103</f>
        <v>7.0674858624469455E-2</v>
      </c>
      <c r="E98" s="171">
        <f>Database!AC103</f>
        <v>434.04719540067634</v>
      </c>
      <c r="F98" s="30">
        <f>Database!AD103</f>
        <v>68.464239073343975</v>
      </c>
      <c r="G98" s="43">
        <f>Database!AE103</f>
        <v>0</v>
      </c>
      <c r="H98" s="30">
        <f>Database!AF103</f>
        <v>0</v>
      </c>
      <c r="I98" s="30">
        <f>Database!AG103</f>
        <v>0</v>
      </c>
      <c r="J98" s="30">
        <f>Database!AH103</f>
        <v>68.464239073343975</v>
      </c>
      <c r="K98" s="177">
        <f>Database!AI103</f>
        <v>502.51143447402035</v>
      </c>
    </row>
    <row r="99" spans="1:11">
      <c r="A99" s="173" t="str">
        <f>Database!C104</f>
        <v>CSP Tower Molten Salt 30% CF</v>
      </c>
      <c r="B99" s="51">
        <v>4500</v>
      </c>
      <c r="C99" s="25">
        <f>Database!AA104</f>
        <v>7367.0328172308537</v>
      </c>
      <c r="D99" s="44">
        <f>Database!AB104</f>
        <v>7.0674858624469455E-2</v>
      </c>
      <c r="E99" s="174">
        <f>Database!AC104</f>
        <v>520.66400283961752</v>
      </c>
      <c r="F99" s="26">
        <f>Database!AD104</f>
        <v>68.464239073343975</v>
      </c>
      <c r="G99" s="44">
        <f>Database!AE104</f>
        <v>0</v>
      </c>
      <c r="H99" s="26">
        <f>Database!AF104</f>
        <v>0</v>
      </c>
      <c r="I99" s="26">
        <f>Database!AG104</f>
        <v>0</v>
      </c>
      <c r="J99" s="26">
        <f>Database!AH104</f>
        <v>68.464239073343975</v>
      </c>
      <c r="K99" s="178">
        <f>Database!AI104</f>
        <v>589.12824191296147</v>
      </c>
    </row>
    <row r="100" spans="1:11">
      <c r="A100" s="192" t="str">
        <f>Database!C106</f>
        <v>Forestry Byproduct</v>
      </c>
      <c r="B100" s="193">
        <v>1500</v>
      </c>
      <c r="C100" s="27">
        <f>Database!AA106</f>
        <v>4383.3024859428187</v>
      </c>
      <c r="D100" s="53">
        <f>Database!AB106</f>
        <v>7.0674858624469455E-2</v>
      </c>
      <c r="E100" s="194">
        <f>Database!AC106</f>
        <v>309.78928350229421</v>
      </c>
      <c r="F100" s="31">
        <f>Database!AD106</f>
        <v>42.04</v>
      </c>
      <c r="G100" s="53">
        <f>Database!AE106</f>
        <v>0</v>
      </c>
      <c r="H100" s="31">
        <f>Database!AF106</f>
        <v>0</v>
      </c>
      <c r="I100" s="31">
        <f>Database!AG106</f>
        <v>0</v>
      </c>
      <c r="J100" s="31">
        <f>Database!AH106</f>
        <v>42.04</v>
      </c>
      <c r="K100" s="195">
        <f>Database!AI106</f>
        <v>351.82928350229423</v>
      </c>
    </row>
    <row r="101" spans="1:11">
      <c r="A101" s="170" t="str">
        <f>Database!C108</f>
        <v>Pumped Storage 1 (3,800 MWh)</v>
      </c>
      <c r="B101" s="49">
        <v>4457</v>
      </c>
      <c r="C101" s="24">
        <f>Database!AA108</f>
        <v>3468.3873263209621</v>
      </c>
      <c r="D101" s="43">
        <f>Database!AB108</f>
        <v>6.5173505890567737E-2</v>
      </c>
      <c r="E101" s="171">
        <f>Database!AC108</f>
        <v>226.04696184274971</v>
      </c>
      <c r="F101" s="30">
        <f>Database!AD108</f>
        <v>21.1</v>
      </c>
      <c r="G101" s="45">
        <f>Database!AE108</f>
        <v>0</v>
      </c>
      <c r="H101" s="30">
        <f>Database!AF108</f>
        <v>0</v>
      </c>
      <c r="I101" s="30">
        <f>Database!AG108</f>
        <v>0</v>
      </c>
      <c r="J101" s="30">
        <f>Database!AH108</f>
        <v>21.1</v>
      </c>
      <c r="K101" s="177">
        <f>Database!AI108</f>
        <v>247.1469618427497</v>
      </c>
    </row>
    <row r="102" spans="1:11">
      <c r="A102" s="170" t="str">
        <f>Database!C109</f>
        <v>Pumped Storage 2 (12,000 MWh)</v>
      </c>
      <c r="B102" s="49">
        <v>580</v>
      </c>
      <c r="C102" s="24">
        <f>Database!AA109</f>
        <v>3600.6916021994666</v>
      </c>
      <c r="D102" s="43">
        <f>Database!AB109</f>
        <v>6.5173505890567737E-2</v>
      </c>
      <c r="E102" s="171">
        <f>Database!AC109</f>
        <v>234.66969534606471</v>
      </c>
      <c r="F102" s="30">
        <f>Database!AD109</f>
        <v>15.58</v>
      </c>
      <c r="G102" s="45">
        <f>Database!AE109</f>
        <v>0</v>
      </c>
      <c r="H102" s="30">
        <f>Database!AF109</f>
        <v>0</v>
      </c>
      <c r="I102" s="30">
        <f>Database!AG109</f>
        <v>0</v>
      </c>
      <c r="J102" s="30">
        <f>Database!AH109</f>
        <v>15.58</v>
      </c>
      <c r="K102" s="177">
        <f>Database!AI109</f>
        <v>250.24969534606473</v>
      </c>
    </row>
    <row r="103" spans="1:11">
      <c r="A103" s="170" t="str">
        <f>Database!C110</f>
        <v>Pumped Storage 3 (7,000 MWh)</v>
      </c>
      <c r="B103" s="49">
        <v>6359</v>
      </c>
      <c r="C103" s="24">
        <f>Database!AA110</f>
        <v>2860.7142857142858</v>
      </c>
      <c r="D103" s="43">
        <f>Database!AB110</f>
        <v>6.5173505890567737E-2</v>
      </c>
      <c r="E103" s="171">
        <f>Database!AC110</f>
        <v>186.44277935123128</v>
      </c>
      <c r="F103" s="30">
        <f>Database!AD110</f>
        <v>16.86</v>
      </c>
      <c r="G103" s="43">
        <f>Database!AE110</f>
        <v>0</v>
      </c>
      <c r="H103" s="30">
        <f>Database!AF110</f>
        <v>0</v>
      </c>
      <c r="I103" s="30">
        <f>Database!AG110</f>
        <v>0</v>
      </c>
      <c r="J103" s="30">
        <f>Database!AH110</f>
        <v>16.86</v>
      </c>
      <c r="K103" s="177">
        <f>Database!AI110</f>
        <v>203.30277935123127</v>
      </c>
    </row>
    <row r="104" spans="1:11">
      <c r="A104" s="173" t="str">
        <f>Database!C113</f>
        <v>CAES (15,360 MWh)</v>
      </c>
      <c r="B104" s="51">
        <v>4640</v>
      </c>
      <c r="C104" s="25">
        <f>Database!AA113</f>
        <v>2138.2485565523652</v>
      </c>
      <c r="D104" s="44">
        <f>Database!AB113</f>
        <v>7.871096688691899E-2</v>
      </c>
      <c r="E104" s="174">
        <f>Database!AC113</f>
        <v>168.30361133079555</v>
      </c>
      <c r="F104" s="26">
        <f>Database!AD113</f>
        <v>18.899999999999999</v>
      </c>
      <c r="G104" s="44">
        <f>Database!AE113</f>
        <v>0</v>
      </c>
      <c r="H104" s="26">
        <f>Database!AF113</f>
        <v>0</v>
      </c>
      <c r="I104" s="26">
        <f>Database!AG113</f>
        <v>0</v>
      </c>
      <c r="J104" s="26">
        <f>Database!AH113</f>
        <v>18.899999999999999</v>
      </c>
      <c r="K104" s="178">
        <f>Database!AI113</f>
        <v>187.20361133079555</v>
      </c>
    </row>
    <row r="105" spans="1:11">
      <c r="A105" s="167" t="str">
        <f>Database!C115</f>
        <v>Advanced Fission</v>
      </c>
      <c r="B105" s="50">
        <v>5000</v>
      </c>
      <c r="C105" s="23">
        <f>Database!AA115</f>
        <v>6524.157349332655</v>
      </c>
      <c r="D105" s="42">
        <f>Database!AB115</f>
        <v>7.0183151854788808E-2</v>
      </c>
      <c r="E105" s="168">
        <f>Database!AC115</f>
        <v>457.88592597275016</v>
      </c>
      <c r="F105" s="29">
        <f>Database!AD115</f>
        <v>98.35</v>
      </c>
      <c r="G105" s="42">
        <f>Database!AE115</f>
        <v>5.8157597585990053E-2</v>
      </c>
      <c r="H105" s="29">
        <f>Database!AF115</f>
        <v>5.7197997225821213</v>
      </c>
      <c r="I105" s="29">
        <f>Database!AG115</f>
        <v>0</v>
      </c>
      <c r="J105" s="29">
        <f>Database!AH115</f>
        <v>104.06979972258212</v>
      </c>
      <c r="K105" s="176">
        <f>Database!AI115</f>
        <v>561.95572569533226</v>
      </c>
    </row>
    <row r="106" spans="1:11">
      <c r="A106" s="173" t="str">
        <f>Database!C116</f>
        <v>Small Modular Reactor x 12</v>
      </c>
      <c r="B106" s="51">
        <v>5000</v>
      </c>
      <c r="C106" s="25">
        <f>Database!AA116</f>
        <v>9675.8543016248386</v>
      </c>
      <c r="D106" s="44">
        <f>Database!AB116</f>
        <v>7.0183151854788808E-2</v>
      </c>
      <c r="E106" s="174">
        <f>Database!AC116</f>
        <v>679.0819517757476</v>
      </c>
      <c r="F106" s="26">
        <f>Database!AD116</f>
        <v>167.77</v>
      </c>
      <c r="G106" s="44">
        <f>Database!AE116</f>
        <v>0.11478473207761178</v>
      </c>
      <c r="H106" s="26">
        <f>Database!AF116</f>
        <v>19.257434500660928</v>
      </c>
      <c r="I106" s="26">
        <f>Database!AG116</f>
        <v>0</v>
      </c>
      <c r="J106" s="26">
        <f>Database!AH116</f>
        <v>187.02743450066095</v>
      </c>
      <c r="K106" s="178">
        <f>Database!AI116</f>
        <v>866.10938627640849</v>
      </c>
    </row>
    <row r="107" spans="1:11" ht="20.25" customHeight="1">
      <c r="A107" s="179"/>
      <c r="B107" s="179"/>
      <c r="C107" s="848" t="s">
        <v>66</v>
      </c>
      <c r="D107" s="849"/>
      <c r="E107" s="850"/>
      <c r="F107" s="840" t="s">
        <v>67</v>
      </c>
      <c r="G107" s="841"/>
      <c r="H107" s="841"/>
      <c r="I107" s="841"/>
      <c r="J107" s="841"/>
      <c r="K107" s="842"/>
    </row>
    <row r="108" spans="1:11" ht="31.5" customHeight="1">
      <c r="A108" s="181" t="s">
        <v>591</v>
      </c>
      <c r="B108" s="196"/>
      <c r="C108" s="197"/>
      <c r="D108" s="197"/>
      <c r="E108" s="197"/>
      <c r="F108" s="841" t="s">
        <v>73</v>
      </c>
      <c r="G108" s="841"/>
      <c r="H108" s="841"/>
      <c r="I108" s="841"/>
      <c r="J108" s="842"/>
      <c r="K108" s="197"/>
    </row>
    <row r="109" spans="1:11" ht="39" customHeight="1">
      <c r="A109" s="73" t="s">
        <v>76</v>
      </c>
      <c r="B109" s="198" t="s">
        <v>56</v>
      </c>
      <c r="C109" s="198" t="s">
        <v>70</v>
      </c>
      <c r="D109" s="198" t="s">
        <v>71</v>
      </c>
      <c r="E109" s="198" t="s">
        <v>72</v>
      </c>
      <c r="F109" s="56" t="s">
        <v>77</v>
      </c>
      <c r="G109" s="199" t="s">
        <v>78</v>
      </c>
      <c r="H109" s="199" t="s">
        <v>79</v>
      </c>
      <c r="I109" s="199" t="s">
        <v>80</v>
      </c>
      <c r="J109" s="199" t="s">
        <v>43</v>
      </c>
      <c r="K109" s="198" t="s">
        <v>74</v>
      </c>
    </row>
    <row r="110" spans="1:11">
      <c r="A110" s="200" t="s">
        <v>256</v>
      </c>
      <c r="B110" s="201"/>
      <c r="C110" s="201"/>
      <c r="D110" s="201"/>
      <c r="E110" s="201"/>
      <c r="F110" s="31"/>
      <c r="G110" s="201"/>
      <c r="H110" s="201"/>
      <c r="I110" s="201"/>
      <c r="J110" s="201"/>
      <c r="K110" s="202"/>
    </row>
    <row r="111" spans="1:11">
      <c r="A111" s="200" t="str">
        <f>Database!Y142</f>
        <v>Dave Johnston</v>
      </c>
      <c r="B111" s="201"/>
      <c r="C111" s="201"/>
      <c r="D111" s="201"/>
      <c r="E111" s="201"/>
      <c r="F111" s="31"/>
      <c r="G111" s="201"/>
      <c r="H111" s="201"/>
      <c r="I111" s="201"/>
      <c r="J111" s="201"/>
      <c r="K111" s="202"/>
    </row>
    <row r="112" spans="1:11">
      <c r="A112" s="77" t="str">
        <f>Database!Y143</f>
        <v>SCCT Aero x3</v>
      </c>
      <c r="B112" s="49">
        <f>Database!Z143</f>
        <v>5050</v>
      </c>
      <c r="C112" s="24">
        <f>Database!AA143</f>
        <v>1482.6307284950276</v>
      </c>
      <c r="D112" s="43">
        <f>Database!AB143</f>
        <v>7.871096688691899E-2</v>
      </c>
      <c r="E112" s="171">
        <f>Database!AC143</f>
        <v>116.6992981761007</v>
      </c>
      <c r="F112" s="30">
        <f>Database!AD143</f>
        <v>31.86</v>
      </c>
      <c r="G112" s="45">
        <f>Database!AE143</f>
        <v>1.3306879835468128E-2</v>
      </c>
      <c r="H112" s="30">
        <f>Database!AF143</f>
        <v>0.42395719155801453</v>
      </c>
      <c r="I112" s="30">
        <f>Database!AG143</f>
        <v>53.224511097599994</v>
      </c>
      <c r="J112" s="30">
        <f>Database!AH143</f>
        <v>85.508468289158003</v>
      </c>
      <c r="K112" s="177">
        <f>Database!AI143</f>
        <v>202.20776646525871</v>
      </c>
    </row>
    <row r="113" spans="1:11">
      <c r="A113" s="88" t="str">
        <f>Database!Y144</f>
        <v>Intercooled SCCT Aero x2</v>
      </c>
      <c r="B113" s="49">
        <f>Database!Z144</f>
        <v>5050</v>
      </c>
      <c r="C113" s="24">
        <f>Database!AA144</f>
        <v>1135.8111887816342</v>
      </c>
      <c r="D113" s="43">
        <f>Database!AB144</f>
        <v>7.871096688691899E-2</v>
      </c>
      <c r="E113" s="171">
        <f>Database!AC144</f>
        <v>89.40079686998331</v>
      </c>
      <c r="F113" s="30">
        <f>Database!AD144</f>
        <v>22.82</v>
      </c>
      <c r="G113" s="45">
        <f>Database!AE144</f>
        <v>1.1976191851921305E-2</v>
      </c>
      <c r="H113" s="30">
        <f>Database!AF144</f>
        <v>0.27329669806084417</v>
      </c>
      <c r="I113" s="30">
        <f>Database!AG144</f>
        <v>52.315135948799998</v>
      </c>
      <c r="J113" s="30">
        <f>Database!AH144</f>
        <v>75.408432646860845</v>
      </c>
      <c r="K113" s="177">
        <f>Database!AI144</f>
        <v>164.80922951684414</v>
      </c>
    </row>
    <row r="114" spans="1:11">
      <c r="A114" s="88" t="str">
        <f>Database!Y145</f>
        <v>SCCT Frame "F" x1</v>
      </c>
      <c r="B114" s="49">
        <f>Database!Z145</f>
        <v>5050</v>
      </c>
      <c r="C114" s="24">
        <f>Database!AA145</f>
        <v>589.49609575732859</v>
      </c>
      <c r="D114" s="43">
        <f>Database!AB145</f>
        <v>7.3726311796429175E-2</v>
      </c>
      <c r="E114" s="171">
        <f>Database!AC145</f>
        <v>43.46137295858248</v>
      </c>
      <c r="F114" s="30">
        <f>Database!AD145</f>
        <v>15.97</v>
      </c>
      <c r="G114" s="45">
        <f>Database!AE145</f>
        <v>2.869714517814701E-3</v>
      </c>
      <c r="H114" s="30">
        <f>Database!AF145</f>
        <v>4.5829340849500778E-2</v>
      </c>
      <c r="I114" s="30">
        <f>Database!AG145</f>
        <v>55.68619541759999</v>
      </c>
      <c r="J114" s="30">
        <f>Database!AH145</f>
        <v>71.702024758449483</v>
      </c>
      <c r="K114" s="177">
        <f>Database!AI145</f>
        <v>115.16339771703196</v>
      </c>
    </row>
    <row r="115" spans="1:11">
      <c r="A115" s="88" t="str">
        <f>Database!Y146</f>
        <v>IC Recips x 6</v>
      </c>
      <c r="B115" s="49">
        <f>Database!Z146</f>
        <v>5050</v>
      </c>
      <c r="C115" s="24">
        <f>Database!AA146</f>
        <v>1369.8563804125506</v>
      </c>
      <c r="D115" s="43">
        <f>Database!AB146</f>
        <v>7.871096688691899E-2</v>
      </c>
      <c r="E115" s="171">
        <f>Database!AC146</f>
        <v>107.82272019848698</v>
      </c>
      <c r="F115" s="30">
        <f>Database!AD146</f>
        <v>29.82</v>
      </c>
      <c r="G115" s="45">
        <f>Database!AE146</f>
        <v>1.4348572589073497E-3</v>
      </c>
      <c r="H115" s="30">
        <f>Database!AF146</f>
        <v>4.2787443460617164E-2</v>
      </c>
      <c r="I115" s="30">
        <f>Database!AG146</f>
        <v>47.994155942399992</v>
      </c>
      <c r="J115" s="30">
        <f>Database!AH146</f>
        <v>77.856943385860603</v>
      </c>
      <c r="K115" s="177">
        <f>Database!AI146</f>
        <v>185.67966358434757</v>
      </c>
    </row>
    <row r="116" spans="1:11">
      <c r="A116" s="88" t="str">
        <f>Database!Y147</f>
        <v>CCCT Dry "G/H", 1x1</v>
      </c>
      <c r="B116" s="49">
        <f>Database!Z147</f>
        <v>5050</v>
      </c>
      <c r="C116" s="24">
        <f>Database!AA147</f>
        <v>1519.0366439268576</v>
      </c>
      <c r="D116" s="43">
        <f>Database!AB147</f>
        <v>7.2562879502455491E-2</v>
      </c>
      <c r="E116" s="171">
        <f>Database!AC147</f>
        <v>110.22567295307896</v>
      </c>
      <c r="F116" s="30">
        <f>Database!AD147</f>
        <v>24.74</v>
      </c>
      <c r="G116" s="45">
        <f>Database!AE147</f>
        <v>1.5304630943681621E-3</v>
      </c>
      <c r="H116" s="30">
        <f>Database!AF147</f>
        <v>3.7863656954668326E-2</v>
      </c>
      <c r="I116" s="30">
        <f>Database!AG147</f>
        <v>36.919472601599999</v>
      </c>
      <c r="J116" s="30">
        <f>Database!AH147</f>
        <v>61.697336258554671</v>
      </c>
      <c r="K116" s="177">
        <f>Database!AI147</f>
        <v>171.92300921163363</v>
      </c>
    </row>
    <row r="117" spans="1:11">
      <c r="A117" s="88" t="str">
        <f>Database!Y148</f>
        <v>CCCT Dry "G/H", DF, 1x1</v>
      </c>
      <c r="B117" s="49">
        <f>Database!Z148</f>
        <v>5050</v>
      </c>
      <c r="C117" s="24">
        <f>Database!AA148</f>
        <v>397.28245709360255</v>
      </c>
      <c r="D117" s="43">
        <f>Database!AB148</f>
        <v>7.2562879502455491E-2</v>
      </c>
      <c r="E117" s="171">
        <f>Database!AC148</f>
        <v>28.827959062522524</v>
      </c>
      <c r="F117" s="30">
        <f>Database!AD148</f>
        <v>5.39</v>
      </c>
      <c r="G117" s="45">
        <f>Database!AE148</f>
        <v>0</v>
      </c>
      <c r="H117" s="30">
        <f>Database!AF148</f>
        <v>0</v>
      </c>
      <c r="I117" s="30">
        <f>Database!AG148</f>
        <v>53.126043724799992</v>
      </c>
      <c r="J117" s="30">
        <f>Database!AH148</f>
        <v>58.516043724799992</v>
      </c>
      <c r="K117" s="177">
        <f>Database!AI148</f>
        <v>87.344002787322523</v>
      </c>
    </row>
    <row r="118" spans="1:11">
      <c r="A118" s="88" t="str">
        <f>Database!Y149</f>
        <v>CCCT Dry "J/HA.02", 1x1</v>
      </c>
      <c r="B118" s="49">
        <f>Database!Z149</f>
        <v>5050</v>
      </c>
      <c r="C118" s="24">
        <f>Database!AA149</f>
        <v>1334.2100235755099</v>
      </c>
      <c r="D118" s="43">
        <f>Database!AB149</f>
        <v>7.2562879502455491E-2</v>
      </c>
      <c r="E118" s="171">
        <f>Database!AC149</f>
        <v>96.814121171678025</v>
      </c>
      <c r="F118" s="30">
        <f>Database!AD149</f>
        <v>21.26</v>
      </c>
      <c r="G118" s="45">
        <f>Database!AE149</f>
        <v>1.5304630943681621E-3</v>
      </c>
      <c r="H118" s="30">
        <f>Database!AF149</f>
        <v>3.2537645386267126E-2</v>
      </c>
      <c r="I118" s="30">
        <f>Database!AG149</f>
        <v>36.641447078399999</v>
      </c>
      <c r="J118" s="30">
        <f>Database!AH149</f>
        <v>57.933984723786267</v>
      </c>
      <c r="K118" s="177">
        <f>Database!AI149</f>
        <v>154.74810589546428</v>
      </c>
    </row>
    <row r="119" spans="1:11">
      <c r="A119" s="88" t="str">
        <f>Database!Y150</f>
        <v>CCCT Dry "J/HA.02", DF, 1x1</v>
      </c>
      <c r="B119" s="49">
        <f>Database!Z150</f>
        <v>5050</v>
      </c>
      <c r="C119" s="24">
        <f>Database!AA150</f>
        <v>341.60689307865113</v>
      </c>
      <c r="D119" s="43">
        <f>Database!AB150</f>
        <v>7.2562879502455491E-2</v>
      </c>
      <c r="E119" s="171">
        <f>Database!AC150</f>
        <v>24.787979819674359</v>
      </c>
      <c r="F119" s="30">
        <f>Database!AD150</f>
        <v>4.8600000000000003</v>
      </c>
      <c r="G119" s="45">
        <f>Database!AE150</f>
        <v>0</v>
      </c>
      <c r="H119" s="30">
        <f>Database!AF150</f>
        <v>0</v>
      </c>
      <c r="I119" s="30">
        <f>Database!AG150</f>
        <v>53.351939462399997</v>
      </c>
      <c r="J119" s="30">
        <f>Database!AH150</f>
        <v>58.211939462399997</v>
      </c>
      <c r="K119" s="177">
        <f>Database!AI150</f>
        <v>82.999919282074359</v>
      </c>
    </row>
    <row r="120" spans="1:11">
      <c r="A120" s="200" t="str">
        <f>Database!Y151</f>
        <v>Hunter</v>
      </c>
      <c r="B120" s="201"/>
      <c r="C120" s="201" t="str">
        <f>Database!AA151</f>
        <v/>
      </c>
      <c r="D120" s="201" t="str">
        <f>Database!AB151</f>
        <v/>
      </c>
      <c r="E120" s="201" t="str">
        <f>Database!AC151</f>
        <v/>
      </c>
      <c r="F120" s="31" t="str">
        <f>Database!AD151</f>
        <v/>
      </c>
      <c r="G120" s="201" t="str">
        <f>Database!AE151</f>
        <v/>
      </c>
      <c r="H120" s="201" t="str">
        <f>Database!AF151</f>
        <v/>
      </c>
      <c r="I120" s="201" t="str">
        <f>Database!AG151</f>
        <v/>
      </c>
      <c r="J120" s="201" t="str">
        <f>Database!AH151</f>
        <v/>
      </c>
      <c r="K120" s="202" t="str">
        <f>Database!AI151</f>
        <v/>
      </c>
    </row>
    <row r="121" spans="1:11">
      <c r="A121" s="88" t="str">
        <f>Database!Y152</f>
        <v>SCCT Aero x3</v>
      </c>
      <c r="B121" s="49">
        <f>Database!Z152</f>
        <v>5050</v>
      </c>
      <c r="C121" s="24">
        <f>Database!AA152</f>
        <v>1482.6307284950276</v>
      </c>
      <c r="D121" s="43">
        <f>Database!AB152</f>
        <v>7.871096688691899E-2</v>
      </c>
      <c r="E121" s="171">
        <f>Database!AC152</f>
        <v>116.6992981761007</v>
      </c>
      <c r="F121" s="30">
        <f>Database!AD152</f>
        <v>31.86</v>
      </c>
      <c r="G121" s="45">
        <f>Database!AE152</f>
        <v>1.3306879835468128E-2</v>
      </c>
      <c r="H121" s="30">
        <f>Database!AF152</f>
        <v>0.42395719155801453</v>
      </c>
      <c r="I121" s="30">
        <f>Database!AG152</f>
        <v>13.994167014</v>
      </c>
      <c r="J121" s="30">
        <f>Database!AH152</f>
        <v>46.278124205558015</v>
      </c>
      <c r="K121" s="177">
        <f>Database!AI152</f>
        <v>162.9774223816587</v>
      </c>
    </row>
    <row r="122" spans="1:11">
      <c r="A122" s="88" t="str">
        <f>Database!Y153</f>
        <v>Intercooled SCCT Aero x2</v>
      </c>
      <c r="B122" s="49">
        <f>Database!Z153</f>
        <v>5050</v>
      </c>
      <c r="C122" s="24">
        <f>Database!AA153</f>
        <v>1135.8111887816342</v>
      </c>
      <c r="D122" s="43">
        <f>Database!AB153</f>
        <v>7.871096688691899E-2</v>
      </c>
      <c r="E122" s="171">
        <f>Database!AC153</f>
        <v>89.40079686998331</v>
      </c>
      <c r="F122" s="30">
        <f>Database!AD153</f>
        <v>22.82</v>
      </c>
      <c r="G122" s="45">
        <f>Database!AE153</f>
        <v>1.1976191851921305E-2</v>
      </c>
      <c r="H122" s="30">
        <f>Database!AF153</f>
        <v>0.27329669806084417</v>
      </c>
      <c r="I122" s="30">
        <f>Database!AG153</f>
        <v>13.755067632000001</v>
      </c>
      <c r="J122" s="30">
        <f>Database!AH153</f>
        <v>36.848364330060846</v>
      </c>
      <c r="K122" s="177">
        <f>Database!AI153</f>
        <v>126.24916120004416</v>
      </c>
    </row>
    <row r="123" spans="1:11">
      <c r="A123" s="88" t="str">
        <f>Database!Y154</f>
        <v>SCCT Frame "F" x1</v>
      </c>
      <c r="B123" s="49">
        <f>Database!Z154</f>
        <v>5050</v>
      </c>
      <c r="C123" s="24">
        <f>Database!AA154</f>
        <v>589.49609575732859</v>
      </c>
      <c r="D123" s="43">
        <f>Database!AB154</f>
        <v>7.3726311796429175E-2</v>
      </c>
      <c r="E123" s="171">
        <f>Database!AC154</f>
        <v>43.46137295858248</v>
      </c>
      <c r="F123" s="30">
        <f>Database!AD154</f>
        <v>15.97</v>
      </c>
      <c r="G123" s="45">
        <f>Database!AE154</f>
        <v>2.869714517814701E-3</v>
      </c>
      <c r="H123" s="30">
        <f>Database!AF154</f>
        <v>4.5829340849500778E-2</v>
      </c>
      <c r="I123" s="30">
        <f>Database!AG154</f>
        <v>14.641410564000001</v>
      </c>
      <c r="J123" s="30">
        <f>Database!AH154</f>
        <v>30.657239904849501</v>
      </c>
      <c r="K123" s="177">
        <f>Database!AI154</f>
        <v>74.118612863431977</v>
      </c>
    </row>
    <row r="124" spans="1:11">
      <c r="A124" s="88" t="str">
        <f>Database!Y155</f>
        <v>IC Recips x 6</v>
      </c>
      <c r="B124" s="49">
        <f>Database!Z155</f>
        <v>5050</v>
      </c>
      <c r="C124" s="24">
        <f>Database!AA155</f>
        <v>1369.8563804125506</v>
      </c>
      <c r="D124" s="43">
        <f>Database!AB155</f>
        <v>7.871096688691899E-2</v>
      </c>
      <c r="E124" s="171">
        <f>Database!AC155</f>
        <v>107.82272019848698</v>
      </c>
      <c r="F124" s="30">
        <f>Database!AD155</f>
        <v>29.82</v>
      </c>
      <c r="G124" s="45">
        <f>Database!AE155</f>
        <v>1.4348572589073497E-3</v>
      </c>
      <c r="H124" s="30">
        <f>Database!AF155</f>
        <v>4.2787443460617164E-2</v>
      </c>
      <c r="I124" s="30">
        <f>Database!AG155</f>
        <v>12.618964836</v>
      </c>
      <c r="J124" s="30">
        <f>Database!AH155</f>
        <v>42.481752279460622</v>
      </c>
      <c r="K124" s="177">
        <f>Database!AI155</f>
        <v>150.3044724779476</v>
      </c>
    </row>
    <row r="125" spans="1:11">
      <c r="A125" s="88" t="str">
        <f>Database!Y156</f>
        <v>CCCT Dry "G/H", 1x1</v>
      </c>
      <c r="B125" s="49">
        <f>Database!Z156</f>
        <v>5050</v>
      </c>
      <c r="C125" s="24">
        <f>Database!AA156</f>
        <v>1519.0366439268576</v>
      </c>
      <c r="D125" s="43">
        <f>Database!AB156</f>
        <v>7.2562879502455491E-2</v>
      </c>
      <c r="E125" s="171">
        <f>Database!AC156</f>
        <v>110.22567295307896</v>
      </c>
      <c r="F125" s="30">
        <f>Database!AD156</f>
        <v>24.74</v>
      </c>
      <c r="G125" s="45">
        <f>Database!AE156</f>
        <v>1.5304630943681621E-3</v>
      </c>
      <c r="H125" s="30">
        <f>Database!AF156</f>
        <v>3.7863656954668326E-2</v>
      </c>
      <c r="I125" s="30">
        <f>Database!AG156</f>
        <v>9.7071303239999995</v>
      </c>
      <c r="J125" s="30">
        <f>Database!AH156</f>
        <v>34.48499398095467</v>
      </c>
      <c r="K125" s="177">
        <f>Database!AI156</f>
        <v>144.71066693403361</v>
      </c>
    </row>
    <row r="126" spans="1:11">
      <c r="A126" s="88" t="str">
        <f>Database!Y157</f>
        <v>CCCT Dry "G/H", DF, 1x1</v>
      </c>
      <c r="B126" s="49">
        <f>Database!Z157</f>
        <v>5050</v>
      </c>
      <c r="C126" s="24">
        <f>Database!AA157</f>
        <v>397.28245709360255</v>
      </c>
      <c r="D126" s="43">
        <f>Database!AB157</f>
        <v>7.2562879502455491E-2</v>
      </c>
      <c r="E126" s="171">
        <f>Database!AC157</f>
        <v>28.827959062522524</v>
      </c>
      <c r="F126" s="30">
        <f>Database!AD157</f>
        <v>5.39</v>
      </c>
      <c r="G126" s="45">
        <f>Database!AE157</f>
        <v>0</v>
      </c>
      <c r="H126" s="30">
        <f>Database!AF157</f>
        <v>0</v>
      </c>
      <c r="I126" s="30">
        <f>Database!AG157</f>
        <v>13.968277272</v>
      </c>
      <c r="J126" s="30">
        <f>Database!AH157</f>
        <v>19.358277271999999</v>
      </c>
      <c r="K126" s="177">
        <f>Database!AI157</f>
        <v>48.186236334522519</v>
      </c>
    </row>
    <row r="127" spans="1:11">
      <c r="A127" s="88" t="str">
        <f>Database!Y158</f>
        <v>CCCT Dry "J/HA.02", 1x1</v>
      </c>
      <c r="B127" s="49">
        <f>Database!Z158</f>
        <v>5050</v>
      </c>
      <c r="C127" s="24">
        <f>Database!AA158</f>
        <v>1334.2100235755099</v>
      </c>
      <c r="D127" s="43">
        <f>Database!AB158</f>
        <v>7.2562879502455491E-2</v>
      </c>
      <c r="E127" s="171">
        <f>Database!AC158</f>
        <v>96.814121171678025</v>
      </c>
      <c r="F127" s="30">
        <f>Database!AD158</f>
        <v>21.26</v>
      </c>
      <c r="G127" s="45">
        <f>Database!AE158</f>
        <v>1.5304630943681621E-3</v>
      </c>
      <c r="H127" s="30">
        <f>Database!AF158</f>
        <v>3.2537645386267126E-2</v>
      </c>
      <c r="I127" s="30">
        <f>Database!AG158</f>
        <v>9.6340298759999996</v>
      </c>
      <c r="J127" s="30">
        <f>Database!AH158</f>
        <v>30.926567521386268</v>
      </c>
      <c r="K127" s="177">
        <f>Database!AI158</f>
        <v>127.7406886930643</v>
      </c>
    </row>
    <row r="128" spans="1:11">
      <c r="A128" s="88" t="str">
        <f>Database!Y159</f>
        <v>CCCT Dry "J/HA.02", DF, 1x1</v>
      </c>
      <c r="B128" s="49">
        <f>Database!Z159</f>
        <v>5050</v>
      </c>
      <c r="C128" s="24">
        <f>Database!AA159</f>
        <v>341.60689307865113</v>
      </c>
      <c r="D128" s="43">
        <f>Database!AB159</f>
        <v>7.2562879502455491E-2</v>
      </c>
      <c r="E128" s="171">
        <f>Database!AC159</f>
        <v>24.787979819674359</v>
      </c>
      <c r="F128" s="30">
        <f>Database!AD159</f>
        <v>4.8600000000000003</v>
      </c>
      <c r="G128" s="45">
        <f>Database!AE159</f>
        <v>0</v>
      </c>
      <c r="H128" s="30">
        <f>Database!AF159</f>
        <v>0</v>
      </c>
      <c r="I128" s="30">
        <f>Database!AG159</f>
        <v>14.027671386000002</v>
      </c>
      <c r="J128" s="30">
        <f>Database!AH159</f>
        <v>18.887671386000001</v>
      </c>
      <c r="K128" s="177">
        <f>Database!AI159</f>
        <v>43.675651205674356</v>
      </c>
    </row>
    <row r="129" spans="1:11">
      <c r="A129" s="200" t="str">
        <f>Database!Y160</f>
        <v>Huntington</v>
      </c>
      <c r="B129" s="201"/>
      <c r="C129" s="201" t="str">
        <f>Database!AA160</f>
        <v/>
      </c>
      <c r="D129" s="201" t="str">
        <f>Database!AB160</f>
        <v/>
      </c>
      <c r="E129" s="201" t="str">
        <f>Database!AC160</f>
        <v/>
      </c>
      <c r="F129" s="31" t="str">
        <f>Database!AD160</f>
        <v/>
      </c>
      <c r="G129" s="201" t="str">
        <f>Database!AE160</f>
        <v/>
      </c>
      <c r="H129" s="201" t="str">
        <f>Database!AF160</f>
        <v/>
      </c>
      <c r="I129" s="201" t="str">
        <f>Database!AG160</f>
        <v/>
      </c>
      <c r="J129" s="201" t="str">
        <f>Database!AH160</f>
        <v/>
      </c>
      <c r="K129" s="202" t="str">
        <f>Database!AI160</f>
        <v/>
      </c>
    </row>
    <row r="130" spans="1:11">
      <c r="A130" s="88" t="str">
        <f>Database!Y161</f>
        <v>SCCT Aero x3</v>
      </c>
      <c r="B130" s="49">
        <f>Database!Z161</f>
        <v>5050</v>
      </c>
      <c r="C130" s="24">
        <f>Database!AA161</f>
        <v>1482.6307284950276</v>
      </c>
      <c r="D130" s="43">
        <f>Database!AB161</f>
        <v>7.871096688691899E-2</v>
      </c>
      <c r="E130" s="171">
        <f>Database!AC161</f>
        <v>116.6992981761007</v>
      </c>
      <c r="F130" s="30">
        <f>Database!AD161</f>
        <v>31.86</v>
      </c>
      <c r="G130" s="45">
        <f>Database!AE161</f>
        <v>1.3306879835468128E-2</v>
      </c>
      <c r="H130" s="30">
        <f>Database!AF161</f>
        <v>0.42395719155801453</v>
      </c>
      <c r="I130" s="30">
        <f>Database!AG161</f>
        <v>13.994167014</v>
      </c>
      <c r="J130" s="30">
        <f>Database!AH161</f>
        <v>46.278124205558015</v>
      </c>
      <c r="K130" s="177">
        <f>Database!AI161</f>
        <v>162.9774223816587</v>
      </c>
    </row>
    <row r="131" spans="1:11">
      <c r="A131" s="88" t="str">
        <f>Database!Y162</f>
        <v>Intercooled SCCT Aero x2</v>
      </c>
      <c r="B131" s="49">
        <f>Database!Z162</f>
        <v>5050</v>
      </c>
      <c r="C131" s="24">
        <f>Database!AA162</f>
        <v>1135.8111887816342</v>
      </c>
      <c r="D131" s="43">
        <f>Database!AB162</f>
        <v>7.871096688691899E-2</v>
      </c>
      <c r="E131" s="171">
        <f>Database!AC162</f>
        <v>89.40079686998331</v>
      </c>
      <c r="F131" s="30">
        <f>Database!AD162</f>
        <v>22.82</v>
      </c>
      <c r="G131" s="45">
        <f>Database!AE162</f>
        <v>1.1976191851921305E-2</v>
      </c>
      <c r="H131" s="30">
        <f>Database!AF162</f>
        <v>0.27329669806084417</v>
      </c>
      <c r="I131" s="30">
        <f>Database!AG162</f>
        <v>13.755067632000001</v>
      </c>
      <c r="J131" s="30">
        <f>Database!AH162</f>
        <v>36.848364330060846</v>
      </c>
      <c r="K131" s="177">
        <f>Database!AI162</f>
        <v>126.24916120004416</v>
      </c>
    </row>
    <row r="132" spans="1:11">
      <c r="A132" s="88" t="str">
        <f>Database!Y163</f>
        <v>SCCT Frame "F" x1</v>
      </c>
      <c r="B132" s="49">
        <f>Database!Z163</f>
        <v>5050</v>
      </c>
      <c r="C132" s="24">
        <f>Database!AA163</f>
        <v>589.49609575732859</v>
      </c>
      <c r="D132" s="43">
        <f>Database!AB163</f>
        <v>7.3726311796429175E-2</v>
      </c>
      <c r="E132" s="171">
        <f>Database!AC163</f>
        <v>43.46137295858248</v>
      </c>
      <c r="F132" s="30">
        <f>Database!AD163</f>
        <v>15.97</v>
      </c>
      <c r="G132" s="45">
        <f>Database!AE163</f>
        <v>2.869714517814701E-3</v>
      </c>
      <c r="H132" s="30">
        <f>Database!AF163</f>
        <v>4.5829340849500778E-2</v>
      </c>
      <c r="I132" s="30">
        <f>Database!AG163</f>
        <v>14.641410564000001</v>
      </c>
      <c r="J132" s="30">
        <f>Database!AH163</f>
        <v>30.657239904849501</v>
      </c>
      <c r="K132" s="177">
        <f>Database!AI163</f>
        <v>74.118612863431977</v>
      </c>
    </row>
    <row r="133" spans="1:11">
      <c r="A133" s="88" t="str">
        <f>Database!Y164</f>
        <v>IC Recips x 6</v>
      </c>
      <c r="B133" s="49">
        <f>Database!Z164</f>
        <v>5050</v>
      </c>
      <c r="C133" s="24">
        <f>Database!AA164</f>
        <v>1369.8563804125506</v>
      </c>
      <c r="D133" s="43">
        <f>Database!AB164</f>
        <v>7.871096688691899E-2</v>
      </c>
      <c r="E133" s="171">
        <f>Database!AC164</f>
        <v>107.82272019848698</v>
      </c>
      <c r="F133" s="30">
        <f>Database!AD164</f>
        <v>29.82</v>
      </c>
      <c r="G133" s="45">
        <f>Database!AE164</f>
        <v>1.4348572589073497E-3</v>
      </c>
      <c r="H133" s="30">
        <f>Database!AF164</f>
        <v>4.2787443460617164E-2</v>
      </c>
      <c r="I133" s="30">
        <f>Database!AG164</f>
        <v>12.618964836</v>
      </c>
      <c r="J133" s="30">
        <f>Database!AH164</f>
        <v>42.481752279460622</v>
      </c>
      <c r="K133" s="177">
        <f>Database!AI164</f>
        <v>150.3044724779476</v>
      </c>
    </row>
    <row r="134" spans="1:11">
      <c r="A134" s="88" t="str">
        <f>Database!Y165</f>
        <v>CCCT Dry "G/H", 1x1</v>
      </c>
      <c r="B134" s="49">
        <f>Database!Z165</f>
        <v>5050</v>
      </c>
      <c r="C134" s="24">
        <f>Database!AA165</f>
        <v>1519.0366439268576</v>
      </c>
      <c r="D134" s="43">
        <f>Database!AB165</f>
        <v>7.2562879502455491E-2</v>
      </c>
      <c r="E134" s="171">
        <f>Database!AC165</f>
        <v>110.22567295307896</v>
      </c>
      <c r="F134" s="30">
        <f>Database!AD165</f>
        <v>24.74</v>
      </c>
      <c r="G134" s="45">
        <f>Database!AE165</f>
        <v>1.5304630943681621E-3</v>
      </c>
      <c r="H134" s="30">
        <f>Database!AF165</f>
        <v>3.7863656954668326E-2</v>
      </c>
      <c r="I134" s="30">
        <f>Database!AG165</f>
        <v>9.7071303239999995</v>
      </c>
      <c r="J134" s="30">
        <f>Database!AH165</f>
        <v>34.48499398095467</v>
      </c>
      <c r="K134" s="177">
        <f>Database!AI165</f>
        <v>144.71066693403361</v>
      </c>
    </row>
    <row r="135" spans="1:11">
      <c r="A135" s="88" t="str">
        <f>Database!Y166</f>
        <v>CCCT Dry "G/H", DF, 1x1</v>
      </c>
      <c r="B135" s="49">
        <f>Database!Z166</f>
        <v>5050</v>
      </c>
      <c r="C135" s="24">
        <f>Database!AA166</f>
        <v>397.28245709360255</v>
      </c>
      <c r="D135" s="43">
        <f>Database!AB166</f>
        <v>7.2562879502455491E-2</v>
      </c>
      <c r="E135" s="171">
        <f>Database!AC166</f>
        <v>28.827959062522524</v>
      </c>
      <c r="F135" s="30">
        <f>Database!AD166</f>
        <v>5.39</v>
      </c>
      <c r="G135" s="45">
        <f>Database!AE166</f>
        <v>0</v>
      </c>
      <c r="H135" s="30">
        <f>Database!AF166</f>
        <v>0</v>
      </c>
      <c r="I135" s="30">
        <f>Database!AG166</f>
        <v>13.968277272</v>
      </c>
      <c r="J135" s="30">
        <f>Database!AH166</f>
        <v>19.358277271999999</v>
      </c>
      <c r="K135" s="177">
        <f>Database!AI166</f>
        <v>48.186236334522519</v>
      </c>
    </row>
    <row r="136" spans="1:11">
      <c r="A136" s="88" t="str">
        <f>Database!Y167</f>
        <v>CCCT Dry "G/H", 2x1</v>
      </c>
      <c r="B136" s="49">
        <f>Database!Z167</f>
        <v>5050</v>
      </c>
      <c r="C136" s="24">
        <f>Database!AA167</f>
        <v>1163.2405226330641</v>
      </c>
      <c r="D136" s="43">
        <f>Database!AB167</f>
        <v>7.2562879502455491E-2</v>
      </c>
      <c r="E136" s="171">
        <f>Database!AC167</f>
        <v>84.408081876196377</v>
      </c>
      <c r="F136" s="30">
        <f>Database!AD167</f>
        <v>16.63</v>
      </c>
      <c r="G136" s="45">
        <f>Database!AE167</f>
        <v>1.5304630943681621E-3</v>
      </c>
      <c r="H136" s="30">
        <f>Database!AF167</f>
        <v>2.5451601259342534E-2</v>
      </c>
      <c r="I136" s="30">
        <f>Database!AG167</f>
        <v>9.6934239899999994</v>
      </c>
      <c r="J136" s="30">
        <f>Database!AH167</f>
        <v>26.34887559125934</v>
      </c>
      <c r="K136" s="177">
        <f>Database!AI167</f>
        <v>110.75695746745572</v>
      </c>
    </row>
    <row r="137" spans="1:11">
      <c r="A137" s="88" t="str">
        <f>Database!Y168</f>
        <v>CCCT Dry "G/H", DF, 2x1</v>
      </c>
      <c r="B137" s="49">
        <f>Database!Z168</f>
        <v>5050</v>
      </c>
      <c r="C137" s="24">
        <f>Database!AA168</f>
        <v>321.96563902258248</v>
      </c>
      <c r="D137" s="43">
        <f>Database!AB168</f>
        <v>7.2562879502455491E-2</v>
      </c>
      <c r="E137" s="171">
        <f>Database!AC168</f>
        <v>23.362753868326735</v>
      </c>
      <c r="F137" s="30">
        <f>Database!AD168</f>
        <v>4.4400000000000004</v>
      </c>
      <c r="G137" s="45">
        <f>Database!AE168</f>
        <v>0</v>
      </c>
      <c r="H137" s="30">
        <f>Database!AF168</f>
        <v>0</v>
      </c>
      <c r="I137" s="30">
        <f>Database!AG168</f>
        <v>13.921066566</v>
      </c>
      <c r="J137" s="30">
        <f>Database!AH168</f>
        <v>18.361066566000002</v>
      </c>
      <c r="K137" s="177">
        <f>Database!AI168</f>
        <v>41.72382043432674</v>
      </c>
    </row>
    <row r="138" spans="1:11">
      <c r="A138" s="88" t="str">
        <f>Database!Y169</f>
        <v>CCCT Dry "J/HA.02", 1x1</v>
      </c>
      <c r="B138" s="49">
        <f>Database!Z169</f>
        <v>5050</v>
      </c>
      <c r="C138" s="24">
        <f>Database!AA169</f>
        <v>1334.2100235755099</v>
      </c>
      <c r="D138" s="43">
        <f>Database!AB169</f>
        <v>7.2562879502455491E-2</v>
      </c>
      <c r="E138" s="171">
        <f>Database!AC169</f>
        <v>96.814121171678025</v>
      </c>
      <c r="F138" s="30">
        <f>Database!AD169</f>
        <v>21.26</v>
      </c>
      <c r="G138" s="45">
        <f>Database!AE169</f>
        <v>1.5304630943681621E-3</v>
      </c>
      <c r="H138" s="30">
        <f>Database!AF169</f>
        <v>3.2537645386267126E-2</v>
      </c>
      <c r="I138" s="30">
        <f>Database!AG169</f>
        <v>9.6340298759999996</v>
      </c>
      <c r="J138" s="30">
        <f>Database!AH169</f>
        <v>30.926567521386268</v>
      </c>
      <c r="K138" s="177">
        <f>Database!AI169</f>
        <v>127.7406886930643</v>
      </c>
    </row>
    <row r="139" spans="1:11">
      <c r="A139" s="88" t="str">
        <f>Database!Y170</f>
        <v>CCCT Dry "J/HA.02", DF, 1x1</v>
      </c>
      <c r="B139" s="49">
        <f>Database!Z170</f>
        <v>5050</v>
      </c>
      <c r="C139" s="24">
        <f>Database!AA170</f>
        <v>341.60689307865113</v>
      </c>
      <c r="D139" s="43">
        <f>Database!AB170</f>
        <v>7.2562879502455491E-2</v>
      </c>
      <c r="E139" s="171">
        <f>Database!AC170</f>
        <v>24.787979819674359</v>
      </c>
      <c r="F139" s="30">
        <f>Database!AD170</f>
        <v>4.8600000000000003</v>
      </c>
      <c r="G139" s="45">
        <f>Database!AE170</f>
        <v>0</v>
      </c>
      <c r="H139" s="30">
        <f>Database!AF170</f>
        <v>0</v>
      </c>
      <c r="I139" s="30">
        <f>Database!AG170</f>
        <v>14.027671386000002</v>
      </c>
      <c r="J139" s="30">
        <f>Database!AH170</f>
        <v>18.887671386000001</v>
      </c>
      <c r="K139" s="177">
        <f>Database!AI170</f>
        <v>43.675651205674356</v>
      </c>
    </row>
    <row r="140" spans="1:11" ht="20.25" customHeight="1">
      <c r="A140" s="167"/>
      <c r="B140" s="58"/>
      <c r="C140" s="851" t="s">
        <v>66</v>
      </c>
      <c r="D140" s="852"/>
      <c r="E140" s="853"/>
      <c r="F140" s="854" t="s">
        <v>67</v>
      </c>
      <c r="G140" s="855"/>
      <c r="H140" s="855"/>
      <c r="I140" s="855"/>
      <c r="J140" s="855"/>
      <c r="K140" s="856"/>
    </row>
    <row r="141" spans="1:11" ht="31.5" customHeight="1">
      <c r="A141" s="181" t="s">
        <v>591</v>
      </c>
      <c r="B141" s="182"/>
      <c r="C141" s="39"/>
      <c r="D141" s="55"/>
      <c r="E141" s="183"/>
      <c r="F141" s="840" t="s">
        <v>73</v>
      </c>
      <c r="G141" s="841"/>
      <c r="H141" s="841"/>
      <c r="I141" s="841"/>
      <c r="J141" s="842"/>
      <c r="K141" s="183"/>
    </row>
    <row r="142" spans="1:11" ht="39" customHeight="1">
      <c r="A142" s="203" t="s">
        <v>76</v>
      </c>
      <c r="B142" s="59" t="s">
        <v>56</v>
      </c>
      <c r="C142" s="46" t="s">
        <v>70</v>
      </c>
      <c r="D142" s="41" t="s">
        <v>71</v>
      </c>
      <c r="E142" s="187" t="s">
        <v>72</v>
      </c>
      <c r="F142" s="56" t="s">
        <v>77</v>
      </c>
      <c r="G142" s="57" t="s">
        <v>78</v>
      </c>
      <c r="H142" s="56" t="s">
        <v>79</v>
      </c>
      <c r="I142" s="56" t="s">
        <v>80</v>
      </c>
      <c r="J142" s="56" t="s">
        <v>43</v>
      </c>
      <c r="K142" s="187" t="s">
        <v>74</v>
      </c>
    </row>
    <row r="143" spans="1:11">
      <c r="A143" s="200" t="str">
        <f>Database!Y171</f>
        <v>Jim Bridger</v>
      </c>
      <c r="B143" s="201"/>
      <c r="C143" s="201" t="str">
        <f>Database!AA171</f>
        <v/>
      </c>
      <c r="D143" s="201" t="str">
        <f>Database!AB171</f>
        <v/>
      </c>
      <c r="E143" s="201" t="str">
        <f>Database!AC171</f>
        <v/>
      </c>
      <c r="F143" s="31" t="str">
        <f>Database!AD171</f>
        <v/>
      </c>
      <c r="G143" s="201" t="str">
        <f>Database!AE171</f>
        <v/>
      </c>
      <c r="H143" s="201" t="str">
        <f>Database!AF171</f>
        <v/>
      </c>
      <c r="I143" s="201" t="str">
        <f>Database!AG171</f>
        <v/>
      </c>
      <c r="J143" s="201" t="str">
        <f>Database!AH171</f>
        <v/>
      </c>
      <c r="K143" s="202" t="str">
        <f>Database!AI171</f>
        <v/>
      </c>
    </row>
    <row r="144" spans="1:11">
      <c r="A144" s="88" t="str">
        <f>Database!Y172</f>
        <v>SCCT Aero x3</v>
      </c>
      <c r="B144" s="49">
        <f>Database!Z172</f>
        <v>6500</v>
      </c>
      <c r="C144" s="24">
        <f>Database!AA172</f>
        <v>1608.4033426342921</v>
      </c>
      <c r="D144" s="43">
        <f>Database!AB172</f>
        <v>7.871096688691899E-2</v>
      </c>
      <c r="E144" s="171">
        <f>Database!AC172</f>
        <v>126.59898224289759</v>
      </c>
      <c r="F144" s="30">
        <f>Database!AD172</f>
        <v>34.56</v>
      </c>
      <c r="G144" s="45">
        <f>Database!AE172</f>
        <v>1.3306879835468128E-2</v>
      </c>
      <c r="H144" s="30">
        <f>Database!AF172</f>
        <v>0.45988576711377854</v>
      </c>
      <c r="I144" s="30">
        <f>Database!AG172</f>
        <v>9.1120802255999997</v>
      </c>
      <c r="J144" s="30">
        <f>Database!AH172</f>
        <v>44.131965992713774</v>
      </c>
      <c r="K144" s="177">
        <f>Database!AI172</f>
        <v>170.73094823561138</v>
      </c>
    </row>
    <row r="145" spans="1:11">
      <c r="A145" s="88" t="str">
        <f>Database!Y173</f>
        <v>Intercooled SCCT Aero x2</v>
      </c>
      <c r="B145" s="49">
        <f>Database!Z173</f>
        <v>6500</v>
      </c>
      <c r="C145" s="24">
        <f>Database!AA173</f>
        <v>1194.5445997728123</v>
      </c>
      <c r="D145" s="43">
        <f>Database!AB173</f>
        <v>7.871096688691899E-2</v>
      </c>
      <c r="E145" s="171">
        <f>Database!AC173</f>
        <v>94.023760437665729</v>
      </c>
      <c r="F145" s="30">
        <f>Database!AD173</f>
        <v>24</v>
      </c>
      <c r="G145" s="45">
        <f>Database!AE173</f>
        <v>1.1976191851921305E-2</v>
      </c>
      <c r="H145" s="30">
        <f>Database!AF173</f>
        <v>0.28742860444611129</v>
      </c>
      <c r="I145" s="30">
        <f>Database!AG173</f>
        <v>8.9218116662400018</v>
      </c>
      <c r="J145" s="30">
        <f>Database!AH173</f>
        <v>33.209240270686117</v>
      </c>
      <c r="K145" s="177">
        <f>Database!AI173</f>
        <v>127.23300070835185</v>
      </c>
    </row>
    <row r="146" spans="1:11">
      <c r="A146" s="88" t="str">
        <f>Database!Y174</f>
        <v>SCCT Frame "F" x1</v>
      </c>
      <c r="B146" s="49">
        <f>Database!Z174</f>
        <v>6500</v>
      </c>
      <c r="C146" s="24">
        <f>Database!AA174</f>
        <v>620.80850944167696</v>
      </c>
      <c r="D146" s="43">
        <f>Database!AB174</f>
        <v>7.3726311796429175E-2</v>
      </c>
      <c r="E146" s="171">
        <f>Database!AC174</f>
        <v>45.769921732973522</v>
      </c>
      <c r="F146" s="30">
        <f>Database!AD174</f>
        <v>16.809999999999999</v>
      </c>
      <c r="G146" s="45">
        <f>Database!AE174</f>
        <v>2.869714517814701E-3</v>
      </c>
      <c r="H146" s="30">
        <f>Database!AF174</f>
        <v>4.8239901044465121E-2</v>
      </c>
      <c r="I146" s="30">
        <f>Database!AG174</f>
        <v>9.5183828784000006</v>
      </c>
      <c r="J146" s="30">
        <f>Database!AH174</f>
        <v>26.376622779444464</v>
      </c>
      <c r="K146" s="177">
        <f>Database!AI174</f>
        <v>72.146544512417989</v>
      </c>
    </row>
    <row r="147" spans="1:11">
      <c r="A147" s="88" t="str">
        <f>Database!Y175</f>
        <v>IC Recips x 6</v>
      </c>
      <c r="B147" s="49">
        <f>Database!Z175</f>
        <v>6500</v>
      </c>
      <c r="C147" s="24">
        <f>Database!AA175</f>
        <v>1426.153412019532</v>
      </c>
      <c r="D147" s="43">
        <f>Database!AB175</f>
        <v>7.871096688691899E-2</v>
      </c>
      <c r="E147" s="171">
        <f>Database!AC175</f>
        <v>112.25391398913591</v>
      </c>
      <c r="F147" s="30">
        <f>Database!AD175</f>
        <v>31.04</v>
      </c>
      <c r="G147" s="45">
        <f>Database!AE175</f>
        <v>1.4348572589073497E-3</v>
      </c>
      <c r="H147" s="30">
        <f>Database!AF175</f>
        <v>4.4537969316484134E-2</v>
      </c>
      <c r="I147" s="30">
        <f>Database!AG175</f>
        <v>8.3014568841600003</v>
      </c>
      <c r="J147" s="30">
        <f>Database!AH175</f>
        <v>39.385994853476483</v>
      </c>
      <c r="K147" s="177">
        <f>Database!AI175</f>
        <v>151.63990884261239</v>
      </c>
    </row>
    <row r="148" spans="1:11">
      <c r="A148" s="88" t="str">
        <f>Database!Y176</f>
        <v>CCCT Dry "G/H", 1x1</v>
      </c>
      <c r="B148" s="49">
        <f>Database!Z176</f>
        <v>6500</v>
      </c>
      <c r="C148" s="24">
        <f>Database!AA176</f>
        <v>1608.8286134340512</v>
      </c>
      <c r="D148" s="43">
        <f>Database!AB176</f>
        <v>7.2562879502455491E-2</v>
      </c>
      <c r="E148" s="171">
        <f>Database!AC176</f>
        <v>116.7412368167176</v>
      </c>
      <c r="F148" s="30">
        <f>Database!AD176</f>
        <v>26.2</v>
      </c>
      <c r="G148" s="45">
        <f>Database!AE176</f>
        <v>1.5304630943681621E-3</v>
      </c>
      <c r="H148" s="30">
        <f>Database!AF176</f>
        <v>4.0098133072445842E-2</v>
      </c>
      <c r="I148" s="30">
        <f>Database!AG176</f>
        <v>6.3373304016000001</v>
      </c>
      <c r="J148" s="30">
        <f>Database!AH176</f>
        <v>32.577428534672443</v>
      </c>
      <c r="K148" s="177">
        <f>Database!AI176</f>
        <v>149.31866535139005</v>
      </c>
    </row>
    <row r="149" spans="1:11">
      <c r="A149" s="88" t="str">
        <f>Database!Y177</f>
        <v>CCCT Dry "G/H", DF, 1x1</v>
      </c>
      <c r="B149" s="49">
        <f>Database!Z177</f>
        <v>6500</v>
      </c>
      <c r="C149" s="24">
        <f>Database!AA177</f>
        <v>397.39199068035691</v>
      </c>
      <c r="D149" s="43">
        <f>Database!AB177</f>
        <v>7.2562879502455491E-2</v>
      </c>
      <c r="E149" s="171">
        <f>Database!AC177</f>
        <v>28.835907134979653</v>
      </c>
      <c r="F149" s="30">
        <f>Database!AD177</f>
        <v>5.39</v>
      </c>
      <c r="G149" s="45">
        <f>Database!AE177</f>
        <v>0</v>
      </c>
      <c r="H149" s="30">
        <f>Database!AF177</f>
        <v>0</v>
      </c>
      <c r="I149" s="30">
        <f>Database!AG177</f>
        <v>9.438113329920002</v>
      </c>
      <c r="J149" s="30">
        <f>Database!AH177</f>
        <v>14.828113329920001</v>
      </c>
      <c r="K149" s="177">
        <f>Database!AI177</f>
        <v>43.66402046489965</v>
      </c>
    </row>
    <row r="150" spans="1:11">
      <c r="A150" s="88" t="str">
        <f>Database!Y178</f>
        <v>CCCT Dry "J/HA.02", 1x1</v>
      </c>
      <c r="B150" s="49">
        <f>Database!Z178</f>
        <v>6500</v>
      </c>
      <c r="C150" s="24">
        <f>Database!AA178</f>
        <v>1401.3397300330612</v>
      </c>
      <c r="D150" s="43">
        <f>Database!AB178</f>
        <v>7.2562879502455491E-2</v>
      </c>
      <c r="E150" s="171">
        <f>Database!AC178</f>
        <v>101.68524597239252</v>
      </c>
      <c r="F150" s="30">
        <f>Database!AD178</f>
        <v>22.33</v>
      </c>
      <c r="G150" s="45">
        <f>Database!AE178</f>
        <v>1.5304630943681621E-3</v>
      </c>
      <c r="H150" s="30">
        <f>Database!AF178</f>
        <v>3.4175240897241055E-2</v>
      </c>
      <c r="I150" s="30">
        <f>Database!AG178</f>
        <v>6.2788624588799999</v>
      </c>
      <c r="J150" s="30">
        <f>Database!AH178</f>
        <v>28.643037699777238</v>
      </c>
      <c r="K150" s="177">
        <f>Database!AI178</f>
        <v>130.32828367216976</v>
      </c>
    </row>
    <row r="151" spans="1:11">
      <c r="A151" s="88" t="str">
        <f>Database!Y179</f>
        <v>CCCT Dry "J/HA.02", DF, 1x1</v>
      </c>
      <c r="B151" s="49">
        <f>Database!Z179</f>
        <v>6500</v>
      </c>
      <c r="C151" s="24">
        <f>Database!AA179</f>
        <v>341.60062448094641</v>
      </c>
      <c r="D151" s="43">
        <f>Database!AB179</f>
        <v>7.2562879502455491E-2</v>
      </c>
      <c r="E151" s="171">
        <f>Database!AC179</f>
        <v>24.787524952174461</v>
      </c>
      <c r="F151" s="30">
        <f>Database!AD179</f>
        <v>4.8600000000000003</v>
      </c>
      <c r="G151" s="45">
        <f>Database!AE179</f>
        <v>0</v>
      </c>
      <c r="H151" s="30">
        <f>Database!AF179</f>
        <v>0</v>
      </c>
      <c r="I151" s="30">
        <f>Database!AG179</f>
        <v>9.438113329920002</v>
      </c>
      <c r="J151" s="30">
        <f>Database!AH179</f>
        <v>14.298113329920003</v>
      </c>
      <c r="K151" s="177">
        <f>Database!AI179</f>
        <v>39.085638282094465</v>
      </c>
    </row>
    <row r="152" spans="1:11">
      <c r="A152" s="200" t="str">
        <f>Database!Y180</f>
        <v>Naughton</v>
      </c>
      <c r="B152" s="201"/>
      <c r="C152" s="201" t="str">
        <f>Database!AA180</f>
        <v/>
      </c>
      <c r="D152" s="201" t="str">
        <f>Database!AB180</f>
        <v/>
      </c>
      <c r="E152" s="201" t="str">
        <f>Database!AC180</f>
        <v/>
      </c>
      <c r="F152" s="31" t="str">
        <f>Database!AD180</f>
        <v/>
      </c>
      <c r="G152" s="201" t="str">
        <f>Database!AE180</f>
        <v/>
      </c>
      <c r="H152" s="201" t="str">
        <f>Database!AF180</f>
        <v/>
      </c>
      <c r="I152" s="201" t="str">
        <f>Database!AG180</f>
        <v/>
      </c>
      <c r="J152" s="201" t="str">
        <f>Database!AH180</f>
        <v/>
      </c>
      <c r="K152" s="202" t="str">
        <f>Database!AI180</f>
        <v/>
      </c>
    </row>
    <row r="153" spans="1:11">
      <c r="A153" s="88" t="str">
        <f>Database!Y181</f>
        <v>SCCT Aero x3</v>
      </c>
      <c r="B153" s="49">
        <f>Database!Z181</f>
        <v>6500</v>
      </c>
      <c r="C153" s="24">
        <f>Database!AA181</f>
        <v>1608.4033426342921</v>
      </c>
      <c r="D153" s="43">
        <f>Database!AB181</f>
        <v>7.871096688691899E-2</v>
      </c>
      <c r="E153" s="171">
        <f>Database!AC181</f>
        <v>126.59898224289759</v>
      </c>
      <c r="F153" s="30">
        <f>Database!AD181</f>
        <v>34.56</v>
      </c>
      <c r="G153" s="45">
        <f>Database!AE181</f>
        <v>1.3306879835468128E-2</v>
      </c>
      <c r="H153" s="30">
        <f>Database!AF181</f>
        <v>0.45988576711377854</v>
      </c>
      <c r="I153" s="30">
        <f>Database!AG181</f>
        <v>14.003304570000001</v>
      </c>
      <c r="J153" s="30">
        <f>Database!AH181</f>
        <v>49.023190337113775</v>
      </c>
      <c r="K153" s="177">
        <f>Database!AI181</f>
        <v>175.62217258001135</v>
      </c>
    </row>
    <row r="154" spans="1:11">
      <c r="A154" s="88" t="str">
        <f>Database!Y182</f>
        <v>Intercooled SCCT Aero x2</v>
      </c>
      <c r="B154" s="49">
        <f>Database!Z182</f>
        <v>6500</v>
      </c>
      <c r="C154" s="24">
        <f>Database!AA182</f>
        <v>1194.5445997728123</v>
      </c>
      <c r="D154" s="43">
        <f>Database!AB182</f>
        <v>7.871096688691899E-2</v>
      </c>
      <c r="E154" s="171">
        <f>Database!AC182</f>
        <v>94.023760437665729</v>
      </c>
      <c r="F154" s="30">
        <f>Database!AD182</f>
        <v>24</v>
      </c>
      <c r="G154" s="45">
        <f>Database!AE182</f>
        <v>1.1976191851921305E-2</v>
      </c>
      <c r="H154" s="30">
        <f>Database!AF182</f>
        <v>0.28742860444611129</v>
      </c>
      <c r="I154" s="30">
        <f>Database!AG182</f>
        <v>13.710902778000001</v>
      </c>
      <c r="J154" s="30">
        <f>Database!AH182</f>
        <v>37.998331382446111</v>
      </c>
      <c r="K154" s="177">
        <f>Database!AI182</f>
        <v>132.02209182011183</v>
      </c>
    </row>
    <row r="155" spans="1:11">
      <c r="A155" s="88" t="str">
        <f>Database!Y183</f>
        <v>SCCT Frame "F" x1</v>
      </c>
      <c r="B155" s="49">
        <f>Database!Z183</f>
        <v>6500</v>
      </c>
      <c r="C155" s="24">
        <f>Database!AA183</f>
        <v>620.80850944167696</v>
      </c>
      <c r="D155" s="43">
        <f>Database!AB183</f>
        <v>7.3726311796429175E-2</v>
      </c>
      <c r="E155" s="171">
        <f>Database!AC183</f>
        <v>45.769921732973522</v>
      </c>
      <c r="F155" s="30">
        <f>Database!AD183</f>
        <v>16.809999999999999</v>
      </c>
      <c r="G155" s="45">
        <f>Database!AE183</f>
        <v>2.869714517814701E-3</v>
      </c>
      <c r="H155" s="30">
        <f>Database!AF183</f>
        <v>4.8239901044465121E-2</v>
      </c>
      <c r="I155" s="30">
        <f>Database!AG183</f>
        <v>14.627704230000001</v>
      </c>
      <c r="J155" s="30">
        <f>Database!AH183</f>
        <v>31.485944131044462</v>
      </c>
      <c r="K155" s="177">
        <f>Database!AI183</f>
        <v>77.255865864017977</v>
      </c>
    </row>
    <row r="156" spans="1:11">
      <c r="A156" s="88" t="str">
        <f>Database!Y184</f>
        <v>IC Recips x 6</v>
      </c>
      <c r="B156" s="49">
        <f>Database!Z184</f>
        <v>6500</v>
      </c>
      <c r="C156" s="24">
        <f>Database!AA184</f>
        <v>1426.153412019532</v>
      </c>
      <c r="D156" s="43">
        <f>Database!AB184</f>
        <v>7.871096688691899E-2</v>
      </c>
      <c r="E156" s="171">
        <f>Database!AC184</f>
        <v>112.25391398913591</v>
      </c>
      <c r="F156" s="30">
        <f>Database!AD184</f>
        <v>31.04</v>
      </c>
      <c r="G156" s="45">
        <f>Database!AE184</f>
        <v>1.4348572589073497E-3</v>
      </c>
      <c r="H156" s="30">
        <f>Database!AF184</f>
        <v>4.4537969316484134E-2</v>
      </c>
      <c r="I156" s="30">
        <f>Database!AG184</f>
        <v>12.757551102000003</v>
      </c>
      <c r="J156" s="30">
        <f>Database!AH184</f>
        <v>43.842089071316487</v>
      </c>
      <c r="K156" s="177">
        <f>Database!AI184</f>
        <v>156.0960030604524</v>
      </c>
    </row>
    <row r="157" spans="1:11">
      <c r="A157" s="88" t="str">
        <f>Database!Y185</f>
        <v>CCCT Dry "J/HA.02", 1x1</v>
      </c>
      <c r="B157" s="49">
        <f>Database!Z185</f>
        <v>6500</v>
      </c>
      <c r="C157" s="24">
        <f>Database!AA185</f>
        <v>1401.3397300330612</v>
      </c>
      <c r="D157" s="43">
        <f>Database!AB185</f>
        <v>7.2562879502455491E-2</v>
      </c>
      <c r="E157" s="171">
        <f>Database!AC185</f>
        <v>101.68524597239252</v>
      </c>
      <c r="F157" s="30">
        <f>Database!AD185</f>
        <v>22.33</v>
      </c>
      <c r="G157" s="45">
        <f>Database!AE185</f>
        <v>1.5304630943681621E-3</v>
      </c>
      <c r="H157" s="30">
        <f>Database!AF185</f>
        <v>3.4175240897241055E-2</v>
      </c>
      <c r="I157" s="30">
        <f>Database!AG185</f>
        <v>9.6492591359999995</v>
      </c>
      <c r="J157" s="30">
        <f>Database!AH185</f>
        <v>32.013434376897237</v>
      </c>
      <c r="K157" s="177">
        <f>Database!AI185</f>
        <v>133.69868034928976</v>
      </c>
    </row>
    <row r="158" spans="1:11">
      <c r="A158" s="88" t="str">
        <f>Database!Y186</f>
        <v>CCCT Dry "J/HA.02", DF, 1x1</v>
      </c>
      <c r="B158" s="49">
        <f>Database!Z186</f>
        <v>6500</v>
      </c>
      <c r="C158" s="24">
        <f>Database!AA186</f>
        <v>341.60062448094641</v>
      </c>
      <c r="D158" s="43">
        <f>Database!AB186</f>
        <v>7.2562879502455491E-2</v>
      </c>
      <c r="E158" s="171">
        <f>Database!AC186</f>
        <v>24.787524952174461</v>
      </c>
      <c r="F158" s="30">
        <f>Database!AD186</f>
        <v>4.8600000000000003</v>
      </c>
      <c r="G158" s="45">
        <f>Database!AE186</f>
        <v>0</v>
      </c>
      <c r="H158" s="30">
        <f>Database!AF186</f>
        <v>0</v>
      </c>
      <c r="I158" s="30">
        <f>Database!AG186</f>
        <v>14.504347224</v>
      </c>
      <c r="J158" s="30">
        <f>Database!AH186</f>
        <v>19.364347223999999</v>
      </c>
      <c r="K158" s="177">
        <f>Database!AI186</f>
        <v>44.151872176174464</v>
      </c>
    </row>
    <row r="159" spans="1:11">
      <c r="A159" s="200" t="str">
        <f>Database!Y187</f>
        <v>Wyodak</v>
      </c>
      <c r="B159" s="201"/>
      <c r="C159" s="201" t="str">
        <f>Database!AA187</f>
        <v/>
      </c>
      <c r="D159" s="201" t="str">
        <f>Database!AB187</f>
        <v/>
      </c>
      <c r="E159" s="201" t="str">
        <f>Database!AC187</f>
        <v/>
      </c>
      <c r="F159" s="31" t="str">
        <f>Database!AD187</f>
        <v/>
      </c>
      <c r="G159" s="201" t="str">
        <f>Database!AE187</f>
        <v/>
      </c>
      <c r="H159" s="201" t="str">
        <f>Database!AF187</f>
        <v/>
      </c>
      <c r="I159" s="201" t="str">
        <f>Database!AG187</f>
        <v/>
      </c>
      <c r="J159" s="201" t="str">
        <f>Database!AH187</f>
        <v/>
      </c>
      <c r="K159" s="202" t="str">
        <f>Database!AI187</f>
        <v/>
      </c>
    </row>
    <row r="160" spans="1:11">
      <c r="A160" s="88" t="str">
        <f>Database!Y188</f>
        <v>SCCT Aero x3</v>
      </c>
      <c r="B160" s="49">
        <f>Database!Z188</f>
        <v>6500</v>
      </c>
      <c r="C160" s="24">
        <f>Database!AA188</f>
        <v>1608.4033426342921</v>
      </c>
      <c r="D160" s="43">
        <f>Database!AB188</f>
        <v>7.871096688691899E-2</v>
      </c>
      <c r="E160" s="171">
        <f>Database!AC188</f>
        <v>126.59898224289759</v>
      </c>
      <c r="F160" s="30">
        <f>Database!AD188</f>
        <v>34.56</v>
      </c>
      <c r="G160" s="45">
        <f>Database!AE188</f>
        <v>1.3306879835468128E-2</v>
      </c>
      <c r="H160" s="30">
        <f>Database!AF188</f>
        <v>0.45988576711377854</v>
      </c>
      <c r="I160" s="30">
        <f>Database!AG188</f>
        <v>53.259264287999997</v>
      </c>
      <c r="J160" s="30">
        <f>Database!AH188</f>
        <v>88.279150055113774</v>
      </c>
      <c r="K160" s="177">
        <f>Database!AI188</f>
        <v>214.87813229801137</v>
      </c>
    </row>
    <row r="161" spans="1:11">
      <c r="A161" s="88" t="str">
        <f>Database!Y189</f>
        <v>Intercooled SCCT Aero x2</v>
      </c>
      <c r="B161" s="49">
        <f>Database!Z189</f>
        <v>6500</v>
      </c>
      <c r="C161" s="24">
        <f>Database!AA189</f>
        <v>1194.5445997728123</v>
      </c>
      <c r="D161" s="43">
        <f>Database!AB189</f>
        <v>7.871096688691899E-2</v>
      </c>
      <c r="E161" s="171">
        <f>Database!AC189</f>
        <v>94.023760437665729</v>
      </c>
      <c r="F161" s="30">
        <f>Database!AD189</f>
        <v>24</v>
      </c>
      <c r="G161" s="45">
        <f>Database!AE189</f>
        <v>1.1976191851921305E-2</v>
      </c>
      <c r="H161" s="30">
        <f>Database!AF189</f>
        <v>0.28742860444611129</v>
      </c>
      <c r="I161" s="30">
        <f>Database!AG189</f>
        <v>52.147162195199989</v>
      </c>
      <c r="J161" s="30">
        <f>Database!AH189</f>
        <v>76.434590799646102</v>
      </c>
      <c r="K161" s="177">
        <f>Database!AI189</f>
        <v>170.45835123731183</v>
      </c>
    </row>
    <row r="162" spans="1:11">
      <c r="A162" s="88" t="str">
        <f>Database!Y190</f>
        <v>SCCT Frame "F" x1</v>
      </c>
      <c r="B162" s="49">
        <f>Database!Z190</f>
        <v>6500</v>
      </c>
      <c r="C162" s="24">
        <f>Database!AA190</f>
        <v>620.80850944167696</v>
      </c>
      <c r="D162" s="43">
        <f>Database!AB190</f>
        <v>7.3726311796429175E-2</v>
      </c>
      <c r="E162" s="171">
        <f>Database!AC190</f>
        <v>45.769921732973522</v>
      </c>
      <c r="F162" s="30">
        <f>Database!AD190</f>
        <v>16.809999999999999</v>
      </c>
      <c r="G162" s="45">
        <f>Database!AE190</f>
        <v>2.869714517814701E-3</v>
      </c>
      <c r="H162" s="30">
        <f>Database!AF190</f>
        <v>4.8239901044465121E-2</v>
      </c>
      <c r="I162" s="30">
        <f>Database!AG190</f>
        <v>55.634065631999995</v>
      </c>
      <c r="J162" s="30">
        <f>Database!AH190</f>
        <v>72.492305533044458</v>
      </c>
      <c r="K162" s="177">
        <f>Database!AI190</f>
        <v>118.26222726601799</v>
      </c>
    </row>
    <row r="163" spans="1:11">
      <c r="A163" s="94" t="str">
        <f>Database!Y191</f>
        <v>IC Recips x 6</v>
      </c>
      <c r="B163" s="51">
        <f>Database!Z191</f>
        <v>6500</v>
      </c>
      <c r="C163" s="25">
        <f>Database!AA191</f>
        <v>1426.153412019532</v>
      </c>
      <c r="D163" s="44">
        <f>Database!AB191</f>
        <v>7.871096688691899E-2</v>
      </c>
      <c r="E163" s="174">
        <f>Database!AC191</f>
        <v>112.25391398913591</v>
      </c>
      <c r="F163" s="26">
        <f>Database!AD191</f>
        <v>31.04</v>
      </c>
      <c r="G163" s="44">
        <f>Database!AE191</f>
        <v>1.4348572589073497E-3</v>
      </c>
      <c r="H163" s="26">
        <f>Database!AF191</f>
        <v>4.4537969316484134E-2</v>
      </c>
      <c r="I163" s="26">
        <f>Database!AG191</f>
        <v>48.521245996799991</v>
      </c>
      <c r="J163" s="26">
        <f>Database!AH191</f>
        <v>79.605783966116476</v>
      </c>
      <c r="K163" s="178">
        <f>Database!AI191</f>
        <v>191.85969795525239</v>
      </c>
    </row>
    <row r="164" spans="1:11">
      <c r="F164" s="204"/>
    </row>
    <row r="165" spans="1:11">
      <c r="F165" s="204"/>
    </row>
    <row r="166" spans="1:11">
      <c r="F166" s="204"/>
    </row>
    <row r="167" spans="1:11">
      <c r="F167" s="204"/>
    </row>
    <row r="168" spans="1:11">
      <c r="F168" s="204"/>
    </row>
    <row r="169" spans="1:11">
      <c r="F169" s="204"/>
    </row>
    <row r="170" spans="1:11">
      <c r="F170" s="204"/>
    </row>
    <row r="171" spans="1:11">
      <c r="F171" s="204"/>
    </row>
    <row r="190" spans="11:11">
      <c r="K190" s="205"/>
    </row>
    <row r="191" spans="11:11">
      <c r="K191" s="205"/>
    </row>
    <row r="192" spans="11:11">
      <c r="K192" s="205"/>
    </row>
    <row r="193" spans="11:11">
      <c r="K193" s="205"/>
    </row>
    <row r="194" spans="11:11">
      <c r="K194" s="205"/>
    </row>
    <row r="195" spans="11:11">
      <c r="K195" s="205"/>
    </row>
    <row r="196" spans="11:11">
      <c r="K196" s="205"/>
    </row>
    <row r="197" spans="11:11">
      <c r="K197" s="205"/>
    </row>
    <row r="198" spans="11:11">
      <c r="K198" s="205"/>
    </row>
  </sheetData>
  <mergeCells count="16">
    <mergeCell ref="F141:J141"/>
    <mergeCell ref="F107:K107"/>
    <mergeCell ref="F108:J108"/>
    <mergeCell ref="C107:E107"/>
    <mergeCell ref="C140:E140"/>
    <mergeCell ref="F140:K140"/>
    <mergeCell ref="F73:K73"/>
    <mergeCell ref="F74:J74"/>
    <mergeCell ref="C73:E73"/>
    <mergeCell ref="C1:E1"/>
    <mergeCell ref="F1:K1"/>
    <mergeCell ref="B2:B3"/>
    <mergeCell ref="F2:J2"/>
    <mergeCell ref="C40:E40"/>
    <mergeCell ref="F40:K40"/>
    <mergeCell ref="F41:J41"/>
  </mergeCells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64"/>
  <sheetViews>
    <sheetView showGridLines="0" zoomScaleNormal="100" workbookViewId="0"/>
  </sheetViews>
  <sheetFormatPr defaultRowHeight="15"/>
  <cols>
    <col min="1" max="1" width="70.140625" style="165" bestFit="1" customWidth="1"/>
    <col min="2" max="2" width="12.140625" style="165" customWidth="1"/>
    <col min="3" max="3" width="10" style="165" bestFit="1" customWidth="1"/>
    <col min="4" max="4" width="13" style="165" bestFit="1" customWidth="1"/>
    <col min="5" max="5" width="11" style="251" bestFit="1" customWidth="1"/>
    <col min="6" max="6" width="10.140625" style="165" bestFit="1" customWidth="1"/>
    <col min="7" max="7" width="11.7109375" style="165" bestFit="1" customWidth="1"/>
    <col min="8" max="8" width="6.85546875" style="165" bestFit="1" customWidth="1"/>
    <col min="9" max="9" width="13" style="165" bestFit="1" customWidth="1"/>
    <col min="10" max="10" width="12.42578125" style="165" bestFit="1" customWidth="1"/>
    <col min="11" max="11" width="12.5703125" style="165" bestFit="1" customWidth="1"/>
    <col min="12" max="12" width="15.28515625" style="165" bestFit="1" customWidth="1"/>
    <col min="13" max="13" width="16.7109375" style="165" bestFit="1" customWidth="1"/>
    <col min="14" max="14" width="13.7109375" style="165" customWidth="1"/>
    <col min="15" max="15" width="14.7109375" style="165" customWidth="1"/>
    <col min="16" max="16384" width="9.140625" style="117"/>
  </cols>
  <sheetData>
    <row r="1" spans="1:18" ht="28.5" customHeight="1">
      <c r="A1" s="163"/>
      <c r="B1" s="206"/>
      <c r="C1" s="857" t="s">
        <v>68</v>
      </c>
      <c r="D1" s="857"/>
      <c r="E1" s="857"/>
      <c r="F1" s="857"/>
      <c r="G1" s="858"/>
      <c r="H1" s="859" t="s">
        <v>69</v>
      </c>
      <c r="I1" s="860"/>
      <c r="J1" s="860"/>
      <c r="K1" s="860"/>
      <c r="L1" s="861"/>
      <c r="M1" s="859" t="s">
        <v>105</v>
      </c>
      <c r="N1" s="860"/>
      <c r="O1" s="861"/>
    </row>
    <row r="2" spans="1:18" ht="31.5" customHeight="1">
      <c r="A2" s="72" t="s">
        <v>591</v>
      </c>
      <c r="B2" s="862" t="s">
        <v>56</v>
      </c>
      <c r="C2" s="15"/>
      <c r="D2" s="60"/>
      <c r="E2" s="61"/>
      <c r="F2" s="864" t="s">
        <v>75</v>
      </c>
      <c r="G2" s="865"/>
      <c r="H2" s="62"/>
      <c r="I2" s="63"/>
      <c r="J2" s="63"/>
      <c r="K2" s="63"/>
      <c r="L2" s="16"/>
      <c r="M2" s="64"/>
      <c r="N2" s="113" t="s">
        <v>103</v>
      </c>
      <c r="O2" s="64"/>
    </row>
    <row r="3" spans="1:18" ht="51.75">
      <c r="A3" s="73" t="s">
        <v>76</v>
      </c>
      <c r="B3" s="863"/>
      <c r="C3" s="65" t="s">
        <v>65</v>
      </c>
      <c r="D3" s="66" t="s">
        <v>81</v>
      </c>
      <c r="E3" s="67" t="s">
        <v>96</v>
      </c>
      <c r="F3" s="68" t="s">
        <v>82</v>
      </c>
      <c r="G3" s="68" t="s">
        <v>83</v>
      </c>
      <c r="H3" s="69" t="s">
        <v>77</v>
      </c>
      <c r="I3" s="70" t="s">
        <v>78</v>
      </c>
      <c r="J3" s="70" t="s">
        <v>79</v>
      </c>
      <c r="K3" s="66" t="s">
        <v>89</v>
      </c>
      <c r="L3" s="68" t="s">
        <v>15</v>
      </c>
      <c r="M3" s="66" t="s">
        <v>104</v>
      </c>
      <c r="N3" s="71" t="s">
        <v>95</v>
      </c>
      <c r="O3" s="66" t="s">
        <v>106</v>
      </c>
      <c r="P3" s="129"/>
      <c r="Q3" s="129"/>
      <c r="R3" s="129"/>
    </row>
    <row r="4" spans="1:18">
      <c r="A4" s="167" t="str">
        <f>Database!C6</f>
        <v>SCCT Aero x3, ISO</v>
      </c>
      <c r="B4" s="167">
        <f>Database!Z6</f>
        <v>0</v>
      </c>
      <c r="C4" s="207">
        <f>Database!AJ6</f>
        <v>0.33</v>
      </c>
      <c r="D4" s="208">
        <f>Database!AK6</f>
        <v>59.596974502026711</v>
      </c>
      <c r="E4" s="209" t="str">
        <f>Database!AL6</f>
        <v>na</v>
      </c>
      <c r="F4" s="210">
        <f>Database!AM6</f>
        <v>294.97000000000003</v>
      </c>
      <c r="G4" s="211">
        <f>Database!AN6</f>
        <v>27.149038800000007</v>
      </c>
      <c r="H4" s="29">
        <f>Database!AO6</f>
        <v>7.54</v>
      </c>
      <c r="I4" s="212">
        <f>Database!AP6</f>
        <v>0.12109260650275994</v>
      </c>
      <c r="J4" s="29">
        <f>Database!AQ6</f>
        <v>0.91303825303080988</v>
      </c>
      <c r="K4" s="208">
        <f>Database!AR6</f>
        <v>0</v>
      </c>
      <c r="L4" s="213">
        <f>Database!AS6</f>
        <v>0</v>
      </c>
      <c r="M4" s="214">
        <f>Database!AT6</f>
        <v>95.199051555057522</v>
      </c>
      <c r="N4" s="215">
        <f>Database!AU6</f>
        <v>0</v>
      </c>
      <c r="O4" s="216">
        <f>Database!AV6</f>
        <v>95.199051555057522</v>
      </c>
      <c r="P4" s="217"/>
    </row>
    <row r="5" spans="1:18">
      <c r="A5" s="170" t="str">
        <f>Database!C7</f>
        <v>Intercooled SCCT Aero x2, ISO</v>
      </c>
      <c r="B5" s="170">
        <f>Database!Z7</f>
        <v>0</v>
      </c>
      <c r="C5" s="218">
        <f>Database!AJ7</f>
        <v>0.33</v>
      </c>
      <c r="D5" s="219">
        <f>Database!AK7</f>
        <v>45.919005744088125</v>
      </c>
      <c r="E5" s="220" t="str">
        <f>Database!AL7</f>
        <v>na</v>
      </c>
      <c r="F5" s="221">
        <f>Database!AM7</f>
        <v>294.97000000000003</v>
      </c>
      <c r="G5" s="222">
        <f>Database!AN7</f>
        <v>26.491255700000004</v>
      </c>
      <c r="H5" s="30">
        <f>Database!AO7</f>
        <v>5.05</v>
      </c>
      <c r="I5" s="223">
        <f>Database!AP7</f>
        <v>0.12109260650275988</v>
      </c>
      <c r="J5" s="30">
        <f>Database!AQ7</f>
        <v>0.61151766283893738</v>
      </c>
      <c r="K5" s="219">
        <f>Database!AR7</f>
        <v>0</v>
      </c>
      <c r="L5" s="224">
        <f>Database!AS7</f>
        <v>0</v>
      </c>
      <c r="M5" s="225">
        <f>Database!AT7</f>
        <v>78.071779106927053</v>
      </c>
      <c r="N5" s="226">
        <f>Database!AU7</f>
        <v>0</v>
      </c>
      <c r="O5" s="227">
        <f>Database!AV7</f>
        <v>78.071779106927053</v>
      </c>
      <c r="P5" s="217"/>
    </row>
    <row r="6" spans="1:18">
      <c r="A6" s="170" t="str">
        <f>Database!C8</f>
        <v>SCCT Frame "F" x1, ISO</v>
      </c>
      <c r="B6" s="170">
        <f>Database!Z8</f>
        <v>0</v>
      </c>
      <c r="C6" s="218">
        <f>Database!AJ8</f>
        <v>0.33</v>
      </c>
      <c r="D6" s="219">
        <f>Database!AK8</f>
        <v>31.394585273194004</v>
      </c>
      <c r="E6" s="220" t="str">
        <f>Database!AL8</f>
        <v>na</v>
      </c>
      <c r="F6" s="221">
        <f>Database!AM8</f>
        <v>294.97000000000003</v>
      </c>
      <c r="G6" s="222">
        <f>Database!AN8</f>
        <v>28.328918800000004</v>
      </c>
      <c r="H6" s="30">
        <f>Database!AO8</f>
        <v>5.5</v>
      </c>
      <c r="I6" s="223">
        <f>Database!AP8</f>
        <v>0.13918115411401297</v>
      </c>
      <c r="J6" s="30">
        <f>Database!AQ8</f>
        <v>0.76549634762707131</v>
      </c>
      <c r="K6" s="219">
        <f>Database!AR8</f>
        <v>0</v>
      </c>
      <c r="L6" s="224">
        <f>Database!AS8</f>
        <v>0</v>
      </c>
      <c r="M6" s="225">
        <f>Database!AT8</f>
        <v>65.989000420821071</v>
      </c>
      <c r="N6" s="226">
        <f>Database!AU8</f>
        <v>0</v>
      </c>
      <c r="O6" s="227">
        <f>Database!AV8</f>
        <v>65.989000420821071</v>
      </c>
      <c r="P6" s="217"/>
    </row>
    <row r="7" spans="1:18">
      <c r="A7" s="170" t="str">
        <f>Database!C9</f>
        <v>IC Recips x 6, ISO</v>
      </c>
      <c r="B7" s="170">
        <f>Database!Z9</f>
        <v>0</v>
      </c>
      <c r="C7" s="218">
        <f>Database!AJ9</f>
        <v>0.33</v>
      </c>
      <c r="D7" s="219">
        <f>Database!AK9</f>
        <v>63.402867570005931</v>
      </c>
      <c r="E7" s="220" t="str">
        <f>Database!AL9</f>
        <v>na</v>
      </c>
      <c r="F7" s="221">
        <f>Database!AM9</f>
        <v>294.97000000000003</v>
      </c>
      <c r="G7" s="222">
        <f>Database!AN9</f>
        <v>24.420566300000001</v>
      </c>
      <c r="H7" s="30">
        <f>Database!AO9</f>
        <v>7.45</v>
      </c>
      <c r="I7" s="223">
        <f>Database!AP9</f>
        <v>9.1830864570070406E-2</v>
      </c>
      <c r="J7" s="30">
        <f>Database!AQ9</f>
        <v>0.68413994104702458</v>
      </c>
      <c r="K7" s="219">
        <f>Database!AR9</f>
        <v>0</v>
      </c>
      <c r="L7" s="224">
        <f>Database!AS9</f>
        <v>0</v>
      </c>
      <c r="M7" s="225">
        <f>Database!AT9</f>
        <v>95.957573811052953</v>
      </c>
      <c r="N7" s="226">
        <f>Database!AU9</f>
        <v>0</v>
      </c>
      <c r="O7" s="227">
        <f>Database!AV9</f>
        <v>95.957573811052953</v>
      </c>
      <c r="P7" s="217"/>
    </row>
    <row r="8" spans="1:18">
      <c r="A8" s="170" t="str">
        <f>Database!C10</f>
        <v>CCCT Dry "G/H", 1x1, ISO</v>
      </c>
      <c r="B8" s="170">
        <f>Database!Z10</f>
        <v>0</v>
      </c>
      <c r="C8" s="218">
        <f>Database!AJ10</f>
        <v>0.78</v>
      </c>
      <c r="D8" s="219">
        <f>Database!AK10</f>
        <v>21.263040081263291</v>
      </c>
      <c r="E8" s="220" t="str">
        <f>Database!AL10</f>
        <v>na</v>
      </c>
      <c r="F8" s="221">
        <f>Database!AM10</f>
        <v>294.97000000000003</v>
      </c>
      <c r="G8" s="222">
        <f>Database!AN10</f>
        <v>18.768941100000003</v>
      </c>
      <c r="H8" s="30">
        <f>Database!AO10</f>
        <v>1.76</v>
      </c>
      <c r="I8" s="223">
        <f>Database!AP10</f>
        <v>0.10713241660577139</v>
      </c>
      <c r="J8" s="30">
        <f>Database!AQ10</f>
        <v>0.18855305322615765</v>
      </c>
      <c r="K8" s="219">
        <f>Database!AR10</f>
        <v>0</v>
      </c>
      <c r="L8" s="224">
        <f>Database!AS10</f>
        <v>0</v>
      </c>
      <c r="M8" s="225">
        <f>Database!AT10</f>
        <v>41.980534234489447</v>
      </c>
      <c r="N8" s="226">
        <f>Database!AU10</f>
        <v>0</v>
      </c>
      <c r="O8" s="227">
        <f>Database!AV10</f>
        <v>41.980534234489447</v>
      </c>
      <c r="P8" s="217"/>
    </row>
    <row r="9" spans="1:18">
      <c r="A9" s="170" t="str">
        <f>Database!C11</f>
        <v>CCCT Dry "G/H", DF, 1x1, ISO</v>
      </c>
      <c r="B9" s="170">
        <f>Database!Z11</f>
        <v>0</v>
      </c>
      <c r="C9" s="218">
        <f>Database!AJ11</f>
        <v>0.12</v>
      </c>
      <c r="D9" s="219">
        <f>Database!AK11</f>
        <v>65.917001725611343</v>
      </c>
      <c r="E9" s="220" t="str">
        <f>Database!AL11</f>
        <v>na</v>
      </c>
      <c r="F9" s="221">
        <f>Database!AM11</f>
        <v>294.97000000000003</v>
      </c>
      <c r="G9" s="222">
        <f>Database!AN11</f>
        <v>26.149090500000003</v>
      </c>
      <c r="H9" s="30">
        <f>Database!AO11</f>
        <v>0.15</v>
      </c>
      <c r="I9" s="223">
        <f>Database!AP11</f>
        <v>0</v>
      </c>
      <c r="J9" s="30">
        <f>Database!AQ11</f>
        <v>0</v>
      </c>
      <c r="K9" s="219">
        <f>Database!AR11</f>
        <v>0</v>
      </c>
      <c r="L9" s="224">
        <f>Database!AS11</f>
        <v>0</v>
      </c>
      <c r="M9" s="225">
        <f>Database!AT11</f>
        <v>92.216092225611348</v>
      </c>
      <c r="N9" s="226">
        <f>Database!AU11</f>
        <v>0</v>
      </c>
      <c r="O9" s="227">
        <f>Database!AV11</f>
        <v>92.216092225611348</v>
      </c>
      <c r="P9" s="217"/>
    </row>
    <row r="10" spans="1:18">
      <c r="A10" s="170" t="str">
        <f>Database!C12</f>
        <v>CCCT Dry "G/H", 2x1, ISO</v>
      </c>
      <c r="B10" s="170">
        <f>Database!Z12</f>
        <v>0</v>
      </c>
      <c r="C10" s="218">
        <f>Database!AJ12</f>
        <v>0.78</v>
      </c>
      <c r="D10" s="219">
        <f>Database!AK12</f>
        <v>16.427388884547085</v>
      </c>
      <c r="E10" s="220" t="str">
        <f>Database!AL12</f>
        <v>na</v>
      </c>
      <c r="F10" s="221">
        <f>Database!AM12</f>
        <v>294.97000000000003</v>
      </c>
      <c r="G10" s="222">
        <f>Database!AN12</f>
        <v>18.736494400000002</v>
      </c>
      <c r="H10" s="30">
        <f>Database!AO12</f>
        <v>1.67</v>
      </c>
      <c r="I10" s="223">
        <f>Database!AP12</f>
        <v>0.11325426898324392</v>
      </c>
      <c r="J10" s="30">
        <f>Database!AQ12</f>
        <v>0.18913462920201735</v>
      </c>
      <c r="K10" s="219">
        <f>Database!AR12</f>
        <v>0</v>
      </c>
      <c r="L10" s="224">
        <f>Database!AS12</f>
        <v>0</v>
      </c>
      <c r="M10" s="225">
        <f>Database!AT12</f>
        <v>37.023017913749101</v>
      </c>
      <c r="N10" s="226">
        <f>Database!AU12</f>
        <v>0</v>
      </c>
      <c r="O10" s="227">
        <f>Database!AV12</f>
        <v>37.023017913749101</v>
      </c>
      <c r="P10" s="217"/>
    </row>
    <row r="11" spans="1:18">
      <c r="A11" s="170" t="str">
        <f>Database!C13</f>
        <v>CCCT Dry "G/H", DF, 2x1, ISO</v>
      </c>
      <c r="B11" s="170">
        <f>Database!Z13</f>
        <v>0</v>
      </c>
      <c r="C11" s="218">
        <f>Database!AJ13</f>
        <v>0.12</v>
      </c>
      <c r="D11" s="219">
        <f>Database!AK13</f>
        <v>58.277053568955438</v>
      </c>
      <c r="E11" s="220" t="str">
        <f>Database!AL13</f>
        <v>na</v>
      </c>
      <c r="F11" s="221">
        <f>Database!AM13</f>
        <v>294.97000000000003</v>
      </c>
      <c r="G11" s="222">
        <f>Database!AN13</f>
        <v>25.992756400000001</v>
      </c>
      <c r="H11" s="30">
        <f>Database!AO13</f>
        <v>0.16</v>
      </c>
      <c r="I11" s="223">
        <f>Database!AP13</f>
        <v>0</v>
      </c>
      <c r="J11" s="30">
        <f>Database!AQ13</f>
        <v>0</v>
      </c>
      <c r="K11" s="219">
        <f>Database!AR13</f>
        <v>0</v>
      </c>
      <c r="L11" s="224">
        <f>Database!AS13</f>
        <v>0</v>
      </c>
      <c r="M11" s="225">
        <f>Database!AT13</f>
        <v>84.429809968955439</v>
      </c>
      <c r="N11" s="226">
        <f>Database!AU13</f>
        <v>0</v>
      </c>
      <c r="O11" s="227">
        <f>Database!AV13</f>
        <v>84.429809968955439</v>
      </c>
      <c r="P11" s="217"/>
    </row>
    <row r="12" spans="1:18">
      <c r="A12" s="170" t="str">
        <f>Database!C14</f>
        <v>CCCT Dry "J/HA.02", 1x1, ISO</v>
      </c>
      <c r="B12" s="170">
        <f>Database!Z14</f>
        <v>0</v>
      </c>
      <c r="C12" s="218">
        <f>Database!AJ14</f>
        <v>0.78</v>
      </c>
      <c r="D12" s="219">
        <f>Database!AK14</f>
        <v>18.922166271266985</v>
      </c>
      <c r="E12" s="220" t="str">
        <f>Database!AL14</f>
        <v>na</v>
      </c>
      <c r="F12" s="221">
        <f>Database!AM14</f>
        <v>294.97000000000003</v>
      </c>
      <c r="G12" s="222">
        <f>Database!AN14</f>
        <v>18.633254900000004</v>
      </c>
      <c r="H12" s="30">
        <f>Database!AO14</f>
        <v>1.7</v>
      </c>
      <c r="I12" s="223">
        <f>Database!AP14</f>
        <v>0.10713241660577137</v>
      </c>
      <c r="J12" s="30">
        <f>Database!AQ14</f>
        <v>0.18212510822981132</v>
      </c>
      <c r="K12" s="219">
        <f>Database!AR14</f>
        <v>0</v>
      </c>
      <c r="L12" s="224">
        <f>Database!AS14</f>
        <v>0</v>
      </c>
      <c r="M12" s="225">
        <f>Database!AT14</f>
        <v>39.4375462794968</v>
      </c>
      <c r="N12" s="226">
        <f>Database!AU14</f>
        <v>0</v>
      </c>
      <c r="O12" s="227">
        <f>Database!AV14</f>
        <v>39.4375462794968</v>
      </c>
      <c r="P12" s="217"/>
    </row>
    <row r="13" spans="1:18">
      <c r="A13" s="170" t="str">
        <f>Database!C15</f>
        <v>CCCT Dry "J/HA.02", DF, 1x1, ISO</v>
      </c>
      <c r="B13" s="170">
        <f>Database!Z15</f>
        <v>0</v>
      </c>
      <c r="C13" s="218">
        <f>Database!AJ15</f>
        <v>0.12</v>
      </c>
      <c r="D13" s="219">
        <f>Database!AK15</f>
        <v>60.976489615830126</v>
      </c>
      <c r="E13" s="220" t="str">
        <f>Database!AL15</f>
        <v>na</v>
      </c>
      <c r="F13" s="221">
        <f>Database!AM15</f>
        <v>294.97000000000003</v>
      </c>
      <c r="G13" s="222">
        <f>Database!AN15</f>
        <v>26.187436600000005</v>
      </c>
      <c r="H13" s="30">
        <f>Database!AO15</f>
        <v>0.16</v>
      </c>
      <c r="I13" s="223">
        <f>Database!AP15</f>
        <v>0</v>
      </c>
      <c r="J13" s="30">
        <f>Database!AQ15</f>
        <v>0</v>
      </c>
      <c r="K13" s="219">
        <f>Database!AR15</f>
        <v>0</v>
      </c>
      <c r="L13" s="224">
        <f>Database!AS15</f>
        <v>0</v>
      </c>
      <c r="M13" s="225">
        <f>Database!AT15</f>
        <v>87.323926215830127</v>
      </c>
      <c r="N13" s="226">
        <f>Database!AU15</f>
        <v>0</v>
      </c>
      <c r="O13" s="227">
        <f>Database!AV15</f>
        <v>87.323926215830127</v>
      </c>
    </row>
    <row r="14" spans="1:18">
      <c r="A14" s="170" t="str">
        <f>Database!C16</f>
        <v>CCCT Dry, "J/HA.02" 2X1, ISO</v>
      </c>
      <c r="B14" s="170">
        <f>Database!Z16</f>
        <v>0</v>
      </c>
      <c r="C14" s="218">
        <f>Database!AJ16</f>
        <v>0.78</v>
      </c>
      <c r="D14" s="219">
        <f>Database!AK16</f>
        <v>14.762284681067538</v>
      </c>
      <c r="E14" s="220" t="str">
        <f>Database!AL16</f>
        <v>na</v>
      </c>
      <c r="F14" s="221">
        <f>Database!AM16</f>
        <v>294.97000000000003</v>
      </c>
      <c r="G14" s="222">
        <f>Database!AN16</f>
        <v>18.6067076</v>
      </c>
      <c r="H14" s="30">
        <f>Database!AO16</f>
        <v>1.62</v>
      </c>
      <c r="I14" s="223">
        <f>Database!AP16</f>
        <v>0.11325426898324367</v>
      </c>
      <c r="J14" s="30">
        <f>Database!AQ16</f>
        <v>0.18347191575285476</v>
      </c>
      <c r="K14" s="219">
        <f>Database!AR16</f>
        <v>0</v>
      </c>
      <c r="L14" s="224">
        <f>Database!AS16</f>
        <v>0</v>
      </c>
      <c r="M14" s="225">
        <f>Database!AT16</f>
        <v>35.172464196820385</v>
      </c>
      <c r="N14" s="226">
        <f>Database!AU16</f>
        <v>0</v>
      </c>
      <c r="O14" s="227">
        <f>Database!AV16</f>
        <v>35.172464196820385</v>
      </c>
    </row>
    <row r="15" spans="1:18">
      <c r="A15" s="173" t="str">
        <f>Database!C17</f>
        <v>CCCT Dry "J/HA.02", DF, 2X1, ISO</v>
      </c>
      <c r="B15" s="173">
        <f>Database!Z17</f>
        <v>0</v>
      </c>
      <c r="C15" s="228">
        <f>Database!AJ17</f>
        <v>0.12</v>
      </c>
      <c r="D15" s="229">
        <f>Database!AK17</f>
        <v>54.760140899053226</v>
      </c>
      <c r="E15" s="230" t="str">
        <f>Database!AL17</f>
        <v>na</v>
      </c>
      <c r="F15" s="231">
        <f>Database!AM17</f>
        <v>294.97000000000003</v>
      </c>
      <c r="G15" s="232">
        <f>Database!AN17</f>
        <v>26.045851000000003</v>
      </c>
      <c r="H15" s="26">
        <f>Database!AO17</f>
        <v>0.16</v>
      </c>
      <c r="I15" s="233">
        <f>Database!AP17</f>
        <v>0</v>
      </c>
      <c r="J15" s="26">
        <f>Database!AQ17</f>
        <v>0</v>
      </c>
      <c r="K15" s="229">
        <f>Database!AR17</f>
        <v>0</v>
      </c>
      <c r="L15" s="234">
        <f>Database!AS17</f>
        <v>0</v>
      </c>
      <c r="M15" s="235">
        <f>Database!AT17</f>
        <v>80.965991899053222</v>
      </c>
      <c r="N15" s="236">
        <f>Database!AU17</f>
        <v>0</v>
      </c>
      <c r="O15" s="237">
        <f>Database!AV17</f>
        <v>80.965991899053222</v>
      </c>
    </row>
    <row r="16" spans="1:18">
      <c r="A16" s="170" t="str">
        <f>Database!C18</f>
        <v>SCCT Aero x3</v>
      </c>
      <c r="B16" s="170">
        <f>Database!Z18</f>
        <v>1500</v>
      </c>
      <c r="C16" s="218">
        <f>Database!AJ18</f>
        <v>0.33</v>
      </c>
      <c r="D16" s="219">
        <f>Database!AK18</f>
        <v>61.012114731500709</v>
      </c>
      <c r="E16" s="220" t="str">
        <f>Database!AL18</f>
        <v>na</v>
      </c>
      <c r="F16" s="221">
        <f>Database!AM18</f>
        <v>294.97000000000003</v>
      </c>
      <c r="G16" s="222">
        <f>Database!AN18</f>
        <v>27.045799300000002</v>
      </c>
      <c r="H16" s="30">
        <f>Database!AO18</f>
        <v>7.76</v>
      </c>
      <c r="I16" s="223">
        <f>Database!AP18</f>
        <v>0.12109260650275994</v>
      </c>
      <c r="J16" s="30">
        <f>Database!AQ18</f>
        <v>0.93967862646141709</v>
      </c>
      <c r="K16" s="219">
        <f>Database!AR18</f>
        <v>0</v>
      </c>
      <c r="L16" s="224">
        <f>Database!AS18</f>
        <v>0</v>
      </c>
      <c r="M16" s="225">
        <f>Database!AT18</f>
        <v>96.757592657962135</v>
      </c>
      <c r="N16" s="226">
        <f>Database!AU18</f>
        <v>0</v>
      </c>
      <c r="O16" s="227">
        <f>Database!AV18</f>
        <v>96.757592657962135</v>
      </c>
    </row>
    <row r="17" spans="1:15">
      <c r="A17" s="170" t="str">
        <f>Database!C19</f>
        <v>Intercooled SCCT Aero x2</v>
      </c>
      <c r="B17" s="170">
        <f>Database!Z19</f>
        <v>1500</v>
      </c>
      <c r="C17" s="218">
        <f>Database!AJ19</f>
        <v>0.33</v>
      </c>
      <c r="D17" s="219">
        <f>Database!AK19</f>
        <v>47.982491908473996</v>
      </c>
      <c r="E17" s="220" t="str">
        <f>Database!AL19</f>
        <v>na</v>
      </c>
      <c r="F17" s="221">
        <f>Database!AM19</f>
        <v>294.97000000000003</v>
      </c>
      <c r="G17" s="222">
        <f>Database!AN19</f>
        <v>26.547300000000003</v>
      </c>
      <c r="H17" s="30">
        <f>Database!AO19</f>
        <v>5.35</v>
      </c>
      <c r="I17" s="223">
        <f>Database!AP19</f>
        <v>0.12109260650275988</v>
      </c>
      <c r="J17" s="30">
        <f>Database!AQ19</f>
        <v>0.64784544478976536</v>
      </c>
      <c r="K17" s="219">
        <f>Database!AR19</f>
        <v>0</v>
      </c>
      <c r="L17" s="224">
        <f>Database!AS19</f>
        <v>0</v>
      </c>
      <c r="M17" s="225">
        <f>Database!AT19</f>
        <v>80.527637353263756</v>
      </c>
      <c r="N17" s="226">
        <f>Database!AU19</f>
        <v>0</v>
      </c>
      <c r="O17" s="227">
        <f>Database!AV19</f>
        <v>80.527637353263756</v>
      </c>
    </row>
    <row r="18" spans="1:15">
      <c r="A18" s="170" t="str">
        <f>Database!C20</f>
        <v>SCCT Frame "F" x1</v>
      </c>
      <c r="B18" s="170">
        <f>Database!Z20</f>
        <v>1500</v>
      </c>
      <c r="C18" s="218">
        <f>Database!AJ20</f>
        <v>0.33</v>
      </c>
      <c r="D18" s="219">
        <f>Database!AK20</f>
        <v>32.477853346634589</v>
      </c>
      <c r="E18" s="220" t="str">
        <f>Database!AL20</f>
        <v>na</v>
      </c>
      <c r="F18" s="221">
        <f>Database!AM20</f>
        <v>294.97000000000003</v>
      </c>
      <c r="G18" s="222">
        <f>Database!AN20</f>
        <v>28.328918800000004</v>
      </c>
      <c r="H18" s="30">
        <f>Database!AO20</f>
        <v>5.81</v>
      </c>
      <c r="I18" s="223">
        <f>Database!AP20</f>
        <v>0.13918115411401297</v>
      </c>
      <c r="J18" s="30">
        <f>Database!AQ20</f>
        <v>0.80864250540241533</v>
      </c>
      <c r="K18" s="219">
        <f>Database!AR20</f>
        <v>0</v>
      </c>
      <c r="L18" s="224">
        <f>Database!AS20</f>
        <v>0</v>
      </c>
      <c r="M18" s="225">
        <f>Database!AT20</f>
        <v>67.425414652037006</v>
      </c>
      <c r="N18" s="226">
        <f>Database!AU20</f>
        <v>0</v>
      </c>
      <c r="O18" s="227">
        <f>Database!AV20</f>
        <v>67.425414652037006</v>
      </c>
    </row>
    <row r="19" spans="1:15">
      <c r="A19" s="170" t="str">
        <f>Database!C21</f>
        <v>IC Recips x 6</v>
      </c>
      <c r="B19" s="170">
        <f>Database!Z21</f>
        <v>1500</v>
      </c>
      <c r="C19" s="218">
        <f>Database!AJ21</f>
        <v>0.33</v>
      </c>
      <c r="D19" s="219">
        <f>Database!AK21</f>
        <v>63.402867570005931</v>
      </c>
      <c r="E19" s="220" t="str">
        <f>Database!AL21</f>
        <v>na</v>
      </c>
      <c r="F19" s="221">
        <f>Database!AM21</f>
        <v>294.97000000000003</v>
      </c>
      <c r="G19" s="222">
        <f>Database!AN21</f>
        <v>24.420566300000001</v>
      </c>
      <c r="H19" s="30">
        <f>Database!AO21</f>
        <v>7.45</v>
      </c>
      <c r="I19" s="223">
        <f>Database!AP21</f>
        <v>9.1830864570070406E-2</v>
      </c>
      <c r="J19" s="30">
        <f>Database!AQ21</f>
        <v>0.68413994104702458</v>
      </c>
      <c r="K19" s="219">
        <f>Database!AR21</f>
        <v>0</v>
      </c>
      <c r="L19" s="224">
        <f>Database!AS21</f>
        <v>0</v>
      </c>
      <c r="M19" s="225">
        <f>Database!AT21</f>
        <v>95.957573811052953</v>
      </c>
      <c r="N19" s="226">
        <f>Database!AU21</f>
        <v>0</v>
      </c>
      <c r="O19" s="227">
        <f>Database!AV21</f>
        <v>95.957573811052953</v>
      </c>
    </row>
    <row r="20" spans="1:15">
      <c r="A20" s="170" t="str">
        <f>Database!C22</f>
        <v>CCCT Dry "G/H", 1x1</v>
      </c>
      <c r="B20" s="170">
        <f>Database!Z22</f>
        <v>1500</v>
      </c>
      <c r="C20" s="218">
        <f>Database!AJ22</f>
        <v>0.78</v>
      </c>
      <c r="D20" s="219">
        <f>Database!AK22</f>
        <v>22.276297366095246</v>
      </c>
      <c r="E20" s="220" t="str">
        <f>Database!AL22</f>
        <v>na</v>
      </c>
      <c r="F20" s="221">
        <f>Database!AM22</f>
        <v>294.97000000000003</v>
      </c>
      <c r="G20" s="222">
        <f>Database!AN22</f>
        <v>18.765991400000004</v>
      </c>
      <c r="H20" s="30">
        <f>Database!AO22</f>
        <v>1.86</v>
      </c>
      <c r="I20" s="223">
        <f>Database!AP22</f>
        <v>0.10713241660577139</v>
      </c>
      <c r="J20" s="30">
        <f>Database!AQ22</f>
        <v>0.19926629488673478</v>
      </c>
      <c r="K20" s="219">
        <f>Database!AR22</f>
        <v>0</v>
      </c>
      <c r="L20" s="224">
        <f>Database!AS22</f>
        <v>0</v>
      </c>
      <c r="M20" s="225">
        <f>Database!AT22</f>
        <v>43.101555060981987</v>
      </c>
      <c r="N20" s="226">
        <f>Database!AU22</f>
        <v>0</v>
      </c>
      <c r="O20" s="227">
        <f>Database!AV22</f>
        <v>43.101555060981987</v>
      </c>
    </row>
    <row r="21" spans="1:15">
      <c r="A21" s="170" t="str">
        <f>Database!C23</f>
        <v>CCCT Dry "G/H", DF, 1x1</v>
      </c>
      <c r="B21" s="170">
        <f>Database!Z23</f>
        <v>1500</v>
      </c>
      <c r="C21" s="218">
        <f>Database!AJ23</f>
        <v>0.12</v>
      </c>
      <c r="D21" s="219">
        <f>Database!AK23</f>
        <v>66.415843086383859</v>
      </c>
      <c r="E21" s="220" t="str">
        <f>Database!AL23</f>
        <v>na</v>
      </c>
      <c r="F21" s="221">
        <f>Database!AM23</f>
        <v>294.97000000000003</v>
      </c>
      <c r="G21" s="222">
        <f>Database!AN23</f>
        <v>26.582696400000003</v>
      </c>
      <c r="H21" s="30">
        <f>Database!AO23</f>
        <v>0.15</v>
      </c>
      <c r="I21" s="223">
        <f>Database!AP23</f>
        <v>0</v>
      </c>
      <c r="J21" s="30">
        <f>Database!AQ23</f>
        <v>0</v>
      </c>
      <c r="K21" s="219">
        <f>Database!AR23</f>
        <v>0</v>
      </c>
      <c r="L21" s="224">
        <f>Database!AS23</f>
        <v>0</v>
      </c>
      <c r="M21" s="225">
        <f>Database!AT23</f>
        <v>93.148539486383868</v>
      </c>
      <c r="N21" s="226">
        <f>Database!AU23</f>
        <v>0</v>
      </c>
      <c r="O21" s="227">
        <f>Database!AV23</f>
        <v>93.148539486383868</v>
      </c>
    </row>
    <row r="22" spans="1:15">
      <c r="A22" s="170" t="str">
        <f>Database!C24</f>
        <v>CCCT Dry "G/H", 2x1</v>
      </c>
      <c r="B22" s="170">
        <f>Database!Z24</f>
        <v>1500</v>
      </c>
      <c r="C22" s="218">
        <f>Database!AJ24</f>
        <v>0.78</v>
      </c>
      <c r="D22" s="219">
        <f>Database!AK24</f>
        <v>17.171730063228622</v>
      </c>
      <c r="E22" s="220" t="str">
        <f>Database!AL24</f>
        <v>na</v>
      </c>
      <c r="F22" s="221">
        <f>Database!AM24</f>
        <v>294.97000000000003</v>
      </c>
      <c r="G22" s="222">
        <f>Database!AN24</f>
        <v>18.739444100000004</v>
      </c>
      <c r="H22" s="30">
        <f>Database!AO24</f>
        <v>1.77</v>
      </c>
      <c r="I22" s="223">
        <f>Database!AP24</f>
        <v>0.11325426898324392</v>
      </c>
      <c r="J22" s="30">
        <f>Database!AQ24</f>
        <v>0.20046005610034173</v>
      </c>
      <c r="K22" s="219">
        <f>Database!AR24</f>
        <v>0</v>
      </c>
      <c r="L22" s="224">
        <f>Database!AS24</f>
        <v>0</v>
      </c>
      <c r="M22" s="225">
        <f>Database!AT24</f>
        <v>37.881634219328966</v>
      </c>
      <c r="N22" s="226">
        <f>Database!AU24</f>
        <v>0</v>
      </c>
      <c r="O22" s="227">
        <f>Database!AV24</f>
        <v>37.881634219328966</v>
      </c>
    </row>
    <row r="23" spans="1:15">
      <c r="A23" s="170" t="str">
        <f>Database!C25</f>
        <v>CCCT Dry "G/H", DF, 2x1</v>
      </c>
      <c r="B23" s="170">
        <f>Database!Z25</f>
        <v>1500</v>
      </c>
      <c r="C23" s="218">
        <f>Database!AJ25</f>
        <v>0.12</v>
      </c>
      <c r="D23" s="219">
        <f>Database!AK25</f>
        <v>58.812089960882638</v>
      </c>
      <c r="E23" s="220" t="str">
        <f>Database!AL25</f>
        <v>na</v>
      </c>
      <c r="F23" s="221">
        <f>Database!AM25</f>
        <v>294.97000000000003</v>
      </c>
      <c r="G23" s="222">
        <f>Database!AN25</f>
        <v>26.455859300000004</v>
      </c>
      <c r="H23" s="30">
        <f>Database!AO25</f>
        <v>0.16</v>
      </c>
      <c r="I23" s="223">
        <f>Database!AP25</f>
        <v>0</v>
      </c>
      <c r="J23" s="30">
        <f>Database!AQ25</f>
        <v>0</v>
      </c>
      <c r="K23" s="219">
        <f>Database!AR25</f>
        <v>0</v>
      </c>
      <c r="L23" s="224">
        <f>Database!AS25</f>
        <v>0</v>
      </c>
      <c r="M23" s="225">
        <f>Database!AT25</f>
        <v>85.427949260882642</v>
      </c>
      <c r="N23" s="226">
        <f>Database!AU25</f>
        <v>0</v>
      </c>
      <c r="O23" s="227">
        <f>Database!AV25</f>
        <v>85.427949260882642</v>
      </c>
    </row>
    <row r="24" spans="1:15">
      <c r="A24" s="170" t="str">
        <f>Database!C26</f>
        <v>CCCT Dry "J/HA.02", 1x1</v>
      </c>
      <c r="B24" s="170">
        <f>Database!Z26</f>
        <v>1500</v>
      </c>
      <c r="C24" s="218">
        <f>Database!AJ26</f>
        <v>0.78</v>
      </c>
      <c r="D24" s="219">
        <f>Database!AK26</f>
        <v>19.819167389261825</v>
      </c>
      <c r="E24" s="220" t="str">
        <f>Database!AL26</f>
        <v>na</v>
      </c>
      <c r="F24" s="221">
        <f>Database!AM26</f>
        <v>294.97000000000003</v>
      </c>
      <c r="G24" s="222">
        <f>Database!AN26</f>
        <v>18.633254900000004</v>
      </c>
      <c r="H24" s="30">
        <f>Database!AO26</f>
        <v>1.8</v>
      </c>
      <c r="I24" s="223">
        <f>Database!AP26</f>
        <v>0.10713241660577137</v>
      </c>
      <c r="J24" s="30">
        <f>Database!AQ26</f>
        <v>0.19283834989038848</v>
      </c>
      <c r="K24" s="219">
        <f>Database!AR26</f>
        <v>0</v>
      </c>
      <c r="L24" s="224">
        <f>Database!AS26</f>
        <v>0</v>
      </c>
      <c r="M24" s="225">
        <f>Database!AT26</f>
        <v>40.445260639152224</v>
      </c>
      <c r="N24" s="226">
        <f>Database!AU26</f>
        <v>0</v>
      </c>
      <c r="O24" s="227">
        <f>Database!AV26</f>
        <v>40.445260639152224</v>
      </c>
    </row>
    <row r="25" spans="1:15">
      <c r="A25" s="170" t="str">
        <f>Database!C27</f>
        <v>CCCT Dry "J/HA.02", DF, 1x1</v>
      </c>
      <c r="B25" s="170">
        <f>Database!Z27</f>
        <v>1500</v>
      </c>
      <c r="C25" s="218">
        <f>Database!AJ27</f>
        <v>0.12</v>
      </c>
      <c r="D25" s="219">
        <f>Database!AK27</f>
        <v>61.509771149294409</v>
      </c>
      <c r="E25" s="220" t="str">
        <f>Database!AL27</f>
        <v>na</v>
      </c>
      <c r="F25" s="221">
        <f>Database!AM27</f>
        <v>294.97000000000003</v>
      </c>
      <c r="G25" s="222">
        <f>Database!AN27</f>
        <v>26.650539500000004</v>
      </c>
      <c r="H25" s="30">
        <f>Database!AO27</f>
        <v>0.16</v>
      </c>
      <c r="I25" s="223">
        <f>Database!AP27</f>
        <v>0</v>
      </c>
      <c r="J25" s="30">
        <f>Database!AQ27</f>
        <v>0</v>
      </c>
      <c r="K25" s="219">
        <f>Database!AR27</f>
        <v>0</v>
      </c>
      <c r="L25" s="224">
        <f>Database!AS27</f>
        <v>0</v>
      </c>
      <c r="M25" s="225">
        <f>Database!AT27</f>
        <v>88.320310649294413</v>
      </c>
      <c r="N25" s="226">
        <f>Database!AU27</f>
        <v>0</v>
      </c>
      <c r="O25" s="227">
        <f>Database!AV27</f>
        <v>88.320310649294413</v>
      </c>
    </row>
    <row r="26" spans="1:15">
      <c r="A26" s="170" t="str">
        <f>Database!C28</f>
        <v>CCCT Dry, "J/HA.02" 2X1</v>
      </c>
      <c r="B26" s="170">
        <f>Database!Z28</f>
        <v>1500</v>
      </c>
      <c r="C26" s="218">
        <f>Database!AJ28</f>
        <v>0.78</v>
      </c>
      <c r="D26" s="219">
        <f>Database!AK28</f>
        <v>15.41507984632382</v>
      </c>
      <c r="E26" s="220" t="str">
        <f>Database!AL28</f>
        <v>na</v>
      </c>
      <c r="F26" s="221">
        <f>Database!AM28</f>
        <v>294.97000000000003</v>
      </c>
      <c r="G26" s="222">
        <f>Database!AN28</f>
        <v>18.594908800000002</v>
      </c>
      <c r="H26" s="30">
        <f>Database!AO28</f>
        <v>1.71</v>
      </c>
      <c r="I26" s="223">
        <f>Database!AP28</f>
        <v>0.11325426898324367</v>
      </c>
      <c r="J26" s="30">
        <f>Database!AQ28</f>
        <v>0.19366479996134667</v>
      </c>
      <c r="K26" s="219">
        <f>Database!AR28</f>
        <v>0</v>
      </c>
      <c r="L26" s="224">
        <f>Database!AS28</f>
        <v>0</v>
      </c>
      <c r="M26" s="225">
        <f>Database!AT28</f>
        <v>35.913653446285167</v>
      </c>
      <c r="N26" s="226">
        <f>Database!AU28</f>
        <v>0</v>
      </c>
      <c r="O26" s="227">
        <f>Database!AV28</f>
        <v>35.913653446285167</v>
      </c>
    </row>
    <row r="27" spans="1:15">
      <c r="A27" s="170" t="str">
        <f>Database!C29</f>
        <v>CCCT Dry "J/HA.02", DF, 2X1</v>
      </c>
      <c r="B27" s="170">
        <f>Database!Z29</f>
        <v>1500</v>
      </c>
      <c r="C27" s="218">
        <f>Database!AJ29</f>
        <v>0.12</v>
      </c>
      <c r="D27" s="219">
        <f>Database!AK29</f>
        <v>55.017644524992818</v>
      </c>
      <c r="E27" s="220" t="str">
        <f>Database!AL29</f>
        <v>na</v>
      </c>
      <c r="F27" s="221">
        <f>Database!AM29</f>
        <v>294.97000000000003</v>
      </c>
      <c r="G27" s="222">
        <f>Database!AN29</f>
        <v>26.270028200000006</v>
      </c>
      <c r="H27" s="30">
        <f>Database!AO29</f>
        <v>0.16</v>
      </c>
      <c r="I27" s="223">
        <f>Database!AP29</f>
        <v>0</v>
      </c>
      <c r="J27" s="30">
        <f>Database!AQ29</f>
        <v>0</v>
      </c>
      <c r="K27" s="219">
        <f>Database!AR29</f>
        <v>0</v>
      </c>
      <c r="L27" s="224">
        <f>Database!AS29</f>
        <v>0</v>
      </c>
      <c r="M27" s="225">
        <f>Database!AT29</f>
        <v>81.447672724992827</v>
      </c>
      <c r="N27" s="226">
        <f>Database!AU29</f>
        <v>0</v>
      </c>
      <c r="O27" s="227">
        <f>Database!AV29</f>
        <v>81.447672724992827</v>
      </c>
    </row>
    <row r="28" spans="1:15">
      <c r="A28" s="167" t="str">
        <f>Database!C30</f>
        <v>SCCT Aero x3</v>
      </c>
      <c r="B28" s="167">
        <f>Database!Z30</f>
        <v>3000</v>
      </c>
      <c r="C28" s="207">
        <f>Database!AJ30</f>
        <v>0.33</v>
      </c>
      <c r="D28" s="208">
        <f>Database!AK30</f>
        <v>58.351940819746879</v>
      </c>
      <c r="E28" s="209" t="str">
        <f>Database!AL30</f>
        <v>na</v>
      </c>
      <c r="F28" s="210">
        <f>Database!AM30</f>
        <v>293.35000000000002</v>
      </c>
      <c r="G28" s="211">
        <f>Database!AN30</f>
        <v>26.938330500000003</v>
      </c>
      <c r="H28" s="29">
        <f>Database!AO30</f>
        <v>8.2100000000000009</v>
      </c>
      <c r="I28" s="212">
        <f>Database!AP30</f>
        <v>0.12109260650275994</v>
      </c>
      <c r="J28" s="29">
        <f>Database!AQ30</f>
        <v>0.99417029938765922</v>
      </c>
      <c r="K28" s="208">
        <f>Database!AR30</f>
        <v>0</v>
      </c>
      <c r="L28" s="213">
        <f>Database!AS30</f>
        <v>0</v>
      </c>
      <c r="M28" s="214">
        <f>Database!AT30</f>
        <v>94.494441619134534</v>
      </c>
      <c r="N28" s="215">
        <f>Database!AU30</f>
        <v>0</v>
      </c>
      <c r="O28" s="216">
        <f>Database!AV30</f>
        <v>94.494441619134534</v>
      </c>
    </row>
    <row r="29" spans="1:15">
      <c r="A29" s="170" t="str">
        <f>Database!C31</f>
        <v>Intercooled SCCT Aero x2</v>
      </c>
      <c r="B29" s="170">
        <f>Database!Z31</f>
        <v>3000</v>
      </c>
      <c r="C29" s="218">
        <f>Database!AJ31</f>
        <v>0.33</v>
      </c>
      <c r="D29" s="219">
        <f>Database!AK31</f>
        <v>44.806140244797454</v>
      </c>
      <c r="E29" s="220" t="str">
        <f>Database!AL31</f>
        <v>na</v>
      </c>
      <c r="F29" s="221">
        <f>Database!AM31</f>
        <v>293.35000000000002</v>
      </c>
      <c r="G29" s="222">
        <f>Database!AN31</f>
        <v>26.448436000000004</v>
      </c>
      <c r="H29" s="30">
        <f>Database!AO31</f>
        <v>5.67</v>
      </c>
      <c r="I29" s="223">
        <f>Database!AP31</f>
        <v>0.12109260650275988</v>
      </c>
      <c r="J29" s="30">
        <f>Database!AQ31</f>
        <v>0.68659507887064852</v>
      </c>
      <c r="K29" s="219">
        <f>Database!AR31</f>
        <v>0</v>
      </c>
      <c r="L29" s="224">
        <f>Database!AS31</f>
        <v>0</v>
      </c>
      <c r="M29" s="225">
        <f>Database!AT31</f>
        <v>77.611171323668117</v>
      </c>
      <c r="N29" s="226">
        <f>Database!AU31</f>
        <v>0</v>
      </c>
      <c r="O29" s="227">
        <f>Database!AV31</f>
        <v>77.611171323668117</v>
      </c>
    </row>
    <row r="30" spans="1:15">
      <c r="A30" s="170" t="str">
        <f>Database!C32</f>
        <v>SCCT Frame "F" x1</v>
      </c>
      <c r="B30" s="170">
        <f>Database!Z32</f>
        <v>3000</v>
      </c>
      <c r="C30" s="218">
        <f>Database!AJ32</f>
        <v>0.33</v>
      </c>
      <c r="D30" s="219">
        <f>Database!AK32</f>
        <v>27.829816607637301</v>
      </c>
      <c r="E30" s="220" t="str">
        <f>Database!AL32</f>
        <v>na</v>
      </c>
      <c r="F30" s="221">
        <f>Database!AM32</f>
        <v>293.35000000000002</v>
      </c>
      <c r="G30" s="222">
        <f>Database!AN32</f>
        <v>28.193868500000004</v>
      </c>
      <c r="H30" s="30">
        <f>Database!AO32</f>
        <v>6.13</v>
      </c>
      <c r="I30" s="223">
        <f>Database!AP32</f>
        <v>0.13918115411401297</v>
      </c>
      <c r="J30" s="30">
        <f>Database!AQ32</f>
        <v>0.85318047471889946</v>
      </c>
      <c r="K30" s="219">
        <f>Database!AR32</f>
        <v>0</v>
      </c>
      <c r="L30" s="224">
        <f>Database!AS32</f>
        <v>0</v>
      </c>
      <c r="M30" s="225">
        <f>Database!AT32</f>
        <v>63.006865582356205</v>
      </c>
      <c r="N30" s="226">
        <f>Database!AU32</f>
        <v>0</v>
      </c>
      <c r="O30" s="227">
        <f>Database!AV32</f>
        <v>63.006865582356205</v>
      </c>
    </row>
    <row r="31" spans="1:15">
      <c r="A31" s="170" t="str">
        <f>Database!C33</f>
        <v>IC Recips x 6</v>
      </c>
      <c r="B31" s="170">
        <f>Database!Z33</f>
        <v>3000</v>
      </c>
      <c r="C31" s="218">
        <f>Database!AJ33</f>
        <v>0.33</v>
      </c>
      <c r="D31" s="219">
        <f>Database!AK33</f>
        <v>58.398740169854406</v>
      </c>
      <c r="E31" s="220" t="str">
        <f>Database!AL33</f>
        <v>na</v>
      </c>
      <c r="F31" s="221">
        <f>Database!AM33</f>
        <v>293.35000000000002</v>
      </c>
      <c r="G31" s="222">
        <f>Database!AN33</f>
        <v>24.2864465</v>
      </c>
      <c r="H31" s="30">
        <f>Database!AO33</f>
        <v>7.45</v>
      </c>
      <c r="I31" s="223">
        <f>Database!AP33</f>
        <v>9.1830864570070406E-2</v>
      </c>
      <c r="J31" s="30">
        <f>Database!AQ33</f>
        <v>0.68413994104702458</v>
      </c>
      <c r="K31" s="219">
        <f>Database!AR33</f>
        <v>0</v>
      </c>
      <c r="L31" s="224">
        <f>Database!AS33</f>
        <v>0</v>
      </c>
      <c r="M31" s="225">
        <f>Database!AT33</f>
        <v>90.819326610901427</v>
      </c>
      <c r="N31" s="226">
        <f>Database!AU33</f>
        <v>0</v>
      </c>
      <c r="O31" s="227">
        <f>Database!AV33</f>
        <v>90.819326610901427</v>
      </c>
    </row>
    <row r="32" spans="1:15">
      <c r="A32" s="170" t="str">
        <f>Database!C34</f>
        <v>CCCT Dry "G/H", 1x1</v>
      </c>
      <c r="B32" s="170">
        <f>Database!Z34</f>
        <v>3000</v>
      </c>
      <c r="C32" s="218">
        <f>Database!AJ34</f>
        <v>0.78</v>
      </c>
      <c r="D32" s="219">
        <f>Database!AK34</f>
        <v>21.732596677912774</v>
      </c>
      <c r="E32" s="220" t="str">
        <f>Database!AL34</f>
        <v>na</v>
      </c>
      <c r="F32" s="221">
        <f>Database!AM34</f>
        <v>293.35000000000002</v>
      </c>
      <c r="G32" s="222">
        <f>Database!AN34</f>
        <v>18.674661000000004</v>
      </c>
      <c r="H32" s="30">
        <f>Database!AO34</f>
        <v>1.97</v>
      </c>
      <c r="I32" s="223">
        <f>Database!AP34</f>
        <v>0.10713241660577139</v>
      </c>
      <c r="J32" s="30">
        <f>Database!AQ34</f>
        <v>0.21105086071336962</v>
      </c>
      <c r="K32" s="219">
        <f>Database!AR34</f>
        <v>0</v>
      </c>
      <c r="L32" s="224">
        <f>Database!AS34</f>
        <v>0</v>
      </c>
      <c r="M32" s="225">
        <f>Database!AT34</f>
        <v>42.588308538626151</v>
      </c>
      <c r="N32" s="226">
        <f>Database!AU34</f>
        <v>0</v>
      </c>
      <c r="O32" s="227">
        <f>Database!AV34</f>
        <v>42.588308538626151</v>
      </c>
    </row>
    <row r="33" spans="1:15">
      <c r="A33" s="170" t="str">
        <f>Database!C35</f>
        <v>CCCT Dry "G/H", DF, 1x1</v>
      </c>
      <c r="B33" s="170">
        <f>Database!Z35</f>
        <v>3000</v>
      </c>
      <c r="C33" s="218">
        <f>Database!AJ35</f>
        <v>0.12</v>
      </c>
      <c r="D33" s="219">
        <f>Database!AK35</f>
        <v>51.51259112758629</v>
      </c>
      <c r="E33" s="220" t="str">
        <f>Database!AL35</f>
        <v>na</v>
      </c>
      <c r="F33" s="221">
        <f>Database!AM35</f>
        <v>293.35000000000002</v>
      </c>
      <c r="G33" s="222">
        <f>Database!AN35</f>
        <v>26.562842500000002</v>
      </c>
      <c r="H33" s="30">
        <f>Database!AO35</f>
        <v>0.15</v>
      </c>
      <c r="I33" s="223">
        <f>Database!AP35</f>
        <v>0</v>
      </c>
      <c r="J33" s="30">
        <f>Database!AQ35</f>
        <v>0</v>
      </c>
      <c r="K33" s="219">
        <f>Database!AR35</f>
        <v>0</v>
      </c>
      <c r="L33" s="224">
        <f>Database!AS35</f>
        <v>0</v>
      </c>
      <c r="M33" s="225">
        <f>Database!AT35</f>
        <v>78.225433627586298</v>
      </c>
      <c r="N33" s="226">
        <f>Database!AU35</f>
        <v>0</v>
      </c>
      <c r="O33" s="227">
        <f>Database!AV35</f>
        <v>78.225433627586298</v>
      </c>
    </row>
    <row r="34" spans="1:15">
      <c r="A34" s="170" t="str">
        <f>Database!C36</f>
        <v>CCCT Dry "G/H", 2x1</v>
      </c>
      <c r="B34" s="170">
        <f>Database!Z36</f>
        <v>3000</v>
      </c>
      <c r="C34" s="218">
        <f>Database!AJ36</f>
        <v>0.78</v>
      </c>
      <c r="D34" s="219">
        <f>Database!AK36</f>
        <v>16.325757959713584</v>
      </c>
      <c r="E34" s="220" t="str">
        <f>Database!AL36</f>
        <v>na</v>
      </c>
      <c r="F34" s="221">
        <f>Database!AM36</f>
        <v>293.35000000000002</v>
      </c>
      <c r="G34" s="222">
        <f>Database!AN36</f>
        <v>18.633592000000004</v>
      </c>
      <c r="H34" s="30">
        <f>Database!AO36</f>
        <v>1.86</v>
      </c>
      <c r="I34" s="223">
        <f>Database!AP36</f>
        <v>0.11325426898324392</v>
      </c>
      <c r="J34" s="30">
        <f>Database!AQ36</f>
        <v>0.21065294030883372</v>
      </c>
      <c r="K34" s="219">
        <f>Database!AR36</f>
        <v>0</v>
      </c>
      <c r="L34" s="224">
        <f>Database!AS36</f>
        <v>0</v>
      </c>
      <c r="M34" s="225">
        <f>Database!AT36</f>
        <v>37.030002900022424</v>
      </c>
      <c r="N34" s="226">
        <f>Database!AU36</f>
        <v>0</v>
      </c>
      <c r="O34" s="227">
        <f>Database!AV36</f>
        <v>37.030002900022424</v>
      </c>
    </row>
    <row r="35" spans="1:15">
      <c r="A35" s="170" t="str">
        <f>Database!C37</f>
        <v>CCCT Dry "G/H", DF, 2x1</v>
      </c>
      <c r="B35" s="170">
        <f>Database!Z37</f>
        <v>3000</v>
      </c>
      <c r="C35" s="218">
        <f>Database!AJ37</f>
        <v>0.12</v>
      </c>
      <c r="D35" s="219">
        <f>Database!AK37</f>
        <v>43.989976102901359</v>
      </c>
      <c r="E35" s="220" t="str">
        <f>Database!AL37</f>
        <v>na</v>
      </c>
      <c r="F35" s="221">
        <f>Database!AM37</f>
        <v>293.35000000000002</v>
      </c>
      <c r="G35" s="222">
        <f>Database!AN37</f>
        <v>26.436702000000004</v>
      </c>
      <c r="H35" s="30">
        <f>Database!AO37</f>
        <v>0.16</v>
      </c>
      <c r="I35" s="223">
        <f>Database!AP37</f>
        <v>0</v>
      </c>
      <c r="J35" s="30">
        <f>Database!AQ37</f>
        <v>0</v>
      </c>
      <c r="K35" s="219">
        <f>Database!AR37</f>
        <v>0</v>
      </c>
      <c r="L35" s="224">
        <f>Database!AS37</f>
        <v>0</v>
      </c>
      <c r="M35" s="225">
        <f>Database!AT37</f>
        <v>70.586678102901359</v>
      </c>
      <c r="N35" s="226">
        <f>Database!AU37</f>
        <v>0</v>
      </c>
      <c r="O35" s="227">
        <f>Database!AV37</f>
        <v>70.586678102901359</v>
      </c>
    </row>
    <row r="36" spans="1:15">
      <c r="A36" s="170" t="str">
        <f>Database!C38</f>
        <v>CCCT Dry "J/HA.02", 1x1</v>
      </c>
      <c r="B36" s="170">
        <f>Database!Z38</f>
        <v>3000</v>
      </c>
      <c r="C36" s="218">
        <f>Database!AJ38</f>
        <v>0.78</v>
      </c>
      <c r="D36" s="219">
        <f>Database!AK38</f>
        <v>19.143486371835952</v>
      </c>
      <c r="E36" s="220" t="str">
        <f>Database!AL38</f>
        <v>na</v>
      </c>
      <c r="F36" s="221">
        <f>Database!AM38</f>
        <v>293.35000000000002</v>
      </c>
      <c r="G36" s="222">
        <f>Database!AN38</f>
        <v>18.542653500000004</v>
      </c>
      <c r="H36" s="30">
        <f>Database!AO38</f>
        <v>1.9</v>
      </c>
      <c r="I36" s="223">
        <f>Database!AP38</f>
        <v>0.10713241660577137</v>
      </c>
      <c r="J36" s="30">
        <f>Database!AQ38</f>
        <v>0.20355159155096561</v>
      </c>
      <c r="K36" s="219">
        <f>Database!AR38</f>
        <v>0</v>
      </c>
      <c r="L36" s="224">
        <f>Database!AS38</f>
        <v>0</v>
      </c>
      <c r="M36" s="225">
        <f>Database!AT38</f>
        <v>39.789691463386923</v>
      </c>
      <c r="N36" s="226">
        <f>Database!AU38</f>
        <v>0</v>
      </c>
      <c r="O36" s="227">
        <f>Database!AV38</f>
        <v>39.789691463386923</v>
      </c>
    </row>
    <row r="37" spans="1:15">
      <c r="A37" s="170" t="str">
        <f>Database!C39</f>
        <v>CCCT Dry "J/HA.02", DF, 1x1</v>
      </c>
      <c r="B37" s="170">
        <f>Database!Z39</f>
        <v>3000</v>
      </c>
      <c r="C37" s="218">
        <f>Database!AJ39</f>
        <v>0.12</v>
      </c>
      <c r="D37" s="219">
        <f>Database!AK39</f>
        <v>46.585129938024167</v>
      </c>
      <c r="E37" s="220" t="str">
        <f>Database!AL39</f>
        <v>na</v>
      </c>
      <c r="F37" s="221">
        <f>Database!AM39</f>
        <v>293.35000000000002</v>
      </c>
      <c r="G37" s="222">
        <f>Database!AN39</f>
        <v>26.656714500000007</v>
      </c>
      <c r="H37" s="30">
        <f>Database!AO39</f>
        <v>0.16</v>
      </c>
      <c r="I37" s="223">
        <f>Database!AP39</f>
        <v>0</v>
      </c>
      <c r="J37" s="30">
        <f>Database!AQ39</f>
        <v>0</v>
      </c>
      <c r="K37" s="219">
        <f>Database!AR39</f>
        <v>0</v>
      </c>
      <c r="L37" s="224">
        <f>Database!AS39</f>
        <v>0</v>
      </c>
      <c r="M37" s="225">
        <f>Database!AT39</f>
        <v>73.40184443802417</v>
      </c>
      <c r="N37" s="226">
        <f>Database!AU39</f>
        <v>0</v>
      </c>
      <c r="O37" s="227">
        <f>Database!AV39</f>
        <v>73.40184443802417</v>
      </c>
    </row>
    <row r="38" spans="1:15">
      <c r="A38" s="170" t="str">
        <f>Database!C40</f>
        <v>CCCT Dry, "J/HA.02" 2X1</v>
      </c>
      <c r="B38" s="170">
        <f>Database!Z40</f>
        <v>3000</v>
      </c>
      <c r="C38" s="218">
        <f>Database!AJ40</f>
        <v>0.78</v>
      </c>
      <c r="D38" s="219">
        <f>Database!AK40</f>
        <v>14.492787154254239</v>
      </c>
      <c r="E38" s="220" t="str">
        <f>Database!AL40</f>
        <v>na</v>
      </c>
      <c r="F38" s="221">
        <f>Database!AM40</f>
        <v>293.35000000000002</v>
      </c>
      <c r="G38" s="222">
        <f>Database!AN40</f>
        <v>18.504518000000004</v>
      </c>
      <c r="H38" s="30">
        <f>Database!AO40</f>
        <v>1.81</v>
      </c>
      <c r="I38" s="223">
        <f>Database!AP40</f>
        <v>0.11325426898324367</v>
      </c>
      <c r="J38" s="30">
        <f>Database!AQ40</f>
        <v>0.20499022685967105</v>
      </c>
      <c r="K38" s="219">
        <f>Database!AR40</f>
        <v>0</v>
      </c>
      <c r="L38" s="224">
        <f>Database!AS40</f>
        <v>0</v>
      </c>
      <c r="M38" s="225">
        <f>Database!AT40</f>
        <v>35.012295381113915</v>
      </c>
      <c r="N38" s="226">
        <f>Database!AU40</f>
        <v>0</v>
      </c>
      <c r="O38" s="227">
        <f>Database!AV40</f>
        <v>35.012295381113915</v>
      </c>
    </row>
    <row r="39" spans="1:15">
      <c r="A39" s="170" t="str">
        <f>Database!C41</f>
        <v>CCCT Dry "J/HA.02", DF, 2X1</v>
      </c>
      <c r="B39" s="173">
        <f>Database!Z41</f>
        <v>3000</v>
      </c>
      <c r="C39" s="228">
        <f>Database!AJ41</f>
        <v>0.12</v>
      </c>
      <c r="D39" s="229">
        <f>Database!AK41</f>
        <v>40.446922172763998</v>
      </c>
      <c r="E39" s="230" t="str">
        <f>Database!AL41</f>
        <v>na</v>
      </c>
      <c r="F39" s="231">
        <f>Database!AM41</f>
        <v>293.35000000000002</v>
      </c>
      <c r="G39" s="232">
        <f>Database!AN41</f>
        <v>26.515906500000003</v>
      </c>
      <c r="H39" s="26">
        <f>Database!AO41</f>
        <v>0.16</v>
      </c>
      <c r="I39" s="233">
        <f>Database!AP41</f>
        <v>0</v>
      </c>
      <c r="J39" s="26">
        <f>Database!AQ41</f>
        <v>0</v>
      </c>
      <c r="K39" s="229">
        <f>Database!AR41</f>
        <v>0</v>
      </c>
      <c r="L39" s="234">
        <f>Database!AS41</f>
        <v>0</v>
      </c>
      <c r="M39" s="235">
        <f>Database!AT41</f>
        <v>67.122828672764001</v>
      </c>
      <c r="N39" s="236">
        <f>Database!AU41</f>
        <v>0</v>
      </c>
      <c r="O39" s="237">
        <f>Database!AV41</f>
        <v>67.122828672764001</v>
      </c>
    </row>
    <row r="40" spans="1:15" ht="28.5" customHeight="1">
      <c r="A40" s="163"/>
      <c r="B40" s="206"/>
      <c r="C40" s="857" t="s">
        <v>68</v>
      </c>
      <c r="D40" s="857"/>
      <c r="E40" s="857"/>
      <c r="F40" s="857"/>
      <c r="G40" s="858"/>
      <c r="H40" s="859" t="s">
        <v>69</v>
      </c>
      <c r="I40" s="860"/>
      <c r="J40" s="860"/>
      <c r="K40" s="860"/>
      <c r="L40" s="861"/>
      <c r="M40" s="859" t="s">
        <v>105</v>
      </c>
      <c r="N40" s="860"/>
      <c r="O40" s="861"/>
    </row>
    <row r="41" spans="1:15" ht="31.5" customHeight="1">
      <c r="A41" s="72" t="s">
        <v>591</v>
      </c>
      <c r="B41" s="862" t="s">
        <v>56</v>
      </c>
      <c r="C41" s="15"/>
      <c r="D41" s="60"/>
      <c r="E41" s="61"/>
      <c r="F41" s="864" t="s">
        <v>75</v>
      </c>
      <c r="G41" s="865"/>
      <c r="H41" s="62"/>
      <c r="I41" s="63"/>
      <c r="J41" s="63"/>
      <c r="K41" s="63"/>
      <c r="L41" s="16"/>
      <c r="M41" s="64"/>
      <c r="N41" s="113" t="s">
        <v>103</v>
      </c>
      <c r="O41" s="64"/>
    </row>
    <row r="42" spans="1:15" ht="51.75">
      <c r="A42" s="73" t="s">
        <v>76</v>
      </c>
      <c r="B42" s="863"/>
      <c r="C42" s="65" t="s">
        <v>65</v>
      </c>
      <c r="D42" s="66" t="s">
        <v>81</v>
      </c>
      <c r="E42" s="67" t="s">
        <v>96</v>
      </c>
      <c r="F42" s="68" t="s">
        <v>82</v>
      </c>
      <c r="G42" s="68" t="s">
        <v>83</v>
      </c>
      <c r="H42" s="69" t="s">
        <v>77</v>
      </c>
      <c r="I42" s="70" t="s">
        <v>78</v>
      </c>
      <c r="J42" s="70" t="s">
        <v>79</v>
      </c>
      <c r="K42" s="66" t="s">
        <v>89</v>
      </c>
      <c r="L42" s="68" t="s">
        <v>15</v>
      </c>
      <c r="M42" s="66" t="s">
        <v>104</v>
      </c>
      <c r="N42" s="71" t="s">
        <v>95</v>
      </c>
      <c r="O42" s="66" t="s">
        <v>106</v>
      </c>
    </row>
    <row r="43" spans="1:15">
      <c r="A43" s="167" t="str">
        <f>Database!C42</f>
        <v>SCCT Aero x3</v>
      </c>
      <c r="B43" s="167">
        <f>Database!Z42</f>
        <v>5050</v>
      </c>
      <c r="C43" s="207">
        <f>Database!AJ42</f>
        <v>0.33</v>
      </c>
      <c r="D43" s="208">
        <f>Database!AK42</f>
        <v>61.42296926025751</v>
      </c>
      <c r="E43" s="209" t="str">
        <f>Database!AL42</f>
        <v>na</v>
      </c>
      <c r="F43" s="210">
        <f>Database!AM42</f>
        <v>294.97000000000003</v>
      </c>
      <c r="G43" s="211">
        <f>Database!AN42</f>
        <v>27.104793300000004</v>
      </c>
      <c r="H43" s="29">
        <f>Database!AO42</f>
        <v>8.85</v>
      </c>
      <c r="I43" s="212">
        <f>Database!AP42</f>
        <v>0.12109260650275994</v>
      </c>
      <c r="J43" s="29">
        <f>Database!AQ42</f>
        <v>1.0716695675494254</v>
      </c>
      <c r="K43" s="208">
        <f>Database!AR42</f>
        <v>0</v>
      </c>
      <c r="L43" s="213">
        <f>Database!AS42</f>
        <v>0</v>
      </c>
      <c r="M43" s="214">
        <f>Database!AT42</f>
        <v>98.449432127806944</v>
      </c>
      <c r="N43" s="215">
        <f>Database!AU42</f>
        <v>0</v>
      </c>
      <c r="O43" s="216">
        <f>Database!AV42</f>
        <v>98.449432127806944</v>
      </c>
    </row>
    <row r="44" spans="1:15">
      <c r="A44" s="170" t="str">
        <f>Database!C43</f>
        <v>Intercooled SCCT Aero x2</v>
      </c>
      <c r="B44" s="170">
        <f>Database!Z43</f>
        <v>5050</v>
      </c>
      <c r="C44" s="218">
        <f>Database!AJ43</f>
        <v>0.33</v>
      </c>
      <c r="D44" s="219">
        <f>Database!AK43</f>
        <v>47.028769786993138</v>
      </c>
      <c r="E44" s="220" t="str">
        <f>Database!AL43</f>
        <v>na</v>
      </c>
      <c r="F44" s="221">
        <f>Database!AM43</f>
        <v>294.97000000000003</v>
      </c>
      <c r="G44" s="222">
        <f>Database!AN43</f>
        <v>26.641690400000002</v>
      </c>
      <c r="H44" s="30">
        <f>Database!AO43</f>
        <v>6.14</v>
      </c>
      <c r="I44" s="223">
        <f>Database!AP43</f>
        <v>0.12109260650275988</v>
      </c>
      <c r="J44" s="30">
        <f>Database!AQ43</f>
        <v>0.74350860392694562</v>
      </c>
      <c r="K44" s="219">
        <f>Database!AR43</f>
        <v>0</v>
      </c>
      <c r="L44" s="224">
        <f>Database!AS43</f>
        <v>0</v>
      </c>
      <c r="M44" s="225">
        <f>Database!AT43</f>
        <v>80.553968790920081</v>
      </c>
      <c r="N44" s="226">
        <f>Database!AU43</f>
        <v>0</v>
      </c>
      <c r="O44" s="227">
        <f>Database!AV43</f>
        <v>80.553968790920081</v>
      </c>
    </row>
    <row r="45" spans="1:15">
      <c r="A45" s="170" t="str">
        <f>Database!C44</f>
        <v>SCCT Frame "F" x1</v>
      </c>
      <c r="B45" s="170">
        <f>Database!Z44</f>
        <v>5050</v>
      </c>
      <c r="C45" s="218">
        <f>Database!AJ44</f>
        <v>0.33</v>
      </c>
      <c r="D45" s="219">
        <f>Database!AK44</f>
        <v>28.498529905734841</v>
      </c>
      <c r="E45" s="220" t="str">
        <f>Database!AL44</f>
        <v>na</v>
      </c>
      <c r="F45" s="221">
        <f>Database!AM44</f>
        <v>294.97000000000003</v>
      </c>
      <c r="G45" s="222">
        <f>Database!AN44</f>
        <v>28.358415800000003</v>
      </c>
      <c r="H45" s="30">
        <f>Database!AO44</f>
        <v>6.61</v>
      </c>
      <c r="I45" s="223">
        <f>Database!AP44</f>
        <v>0.13918115411401297</v>
      </c>
      <c r="J45" s="30">
        <f>Database!AQ44</f>
        <v>0.91998742869362571</v>
      </c>
      <c r="K45" s="219">
        <f>Database!AR44</f>
        <v>0</v>
      </c>
      <c r="L45" s="224">
        <f>Database!AS44</f>
        <v>0</v>
      </c>
      <c r="M45" s="225">
        <f>Database!AT44</f>
        <v>64.386933134428475</v>
      </c>
      <c r="N45" s="226">
        <f>Database!AU44</f>
        <v>0</v>
      </c>
      <c r="O45" s="227">
        <f>Database!AV44</f>
        <v>64.386933134428475</v>
      </c>
    </row>
    <row r="46" spans="1:15">
      <c r="A46" s="170" t="str">
        <f>Database!C45</f>
        <v>IC Recips x 6</v>
      </c>
      <c r="B46" s="170">
        <f>Database!Z45</f>
        <v>5050</v>
      </c>
      <c r="C46" s="218">
        <f>Database!AJ45</f>
        <v>0.33</v>
      </c>
      <c r="D46" s="219">
        <f>Database!AK45</f>
        <v>57.509649388187746</v>
      </c>
      <c r="E46" s="220" t="str">
        <f>Database!AL45</f>
        <v>na</v>
      </c>
      <c r="F46" s="221">
        <f>Database!AM45</f>
        <v>294.97000000000003</v>
      </c>
      <c r="G46" s="222">
        <f>Database!AN45</f>
        <v>24.441214200000001</v>
      </c>
      <c r="H46" s="30">
        <f>Database!AO45</f>
        <v>7.45</v>
      </c>
      <c r="I46" s="223">
        <f>Database!AP45</f>
        <v>9.1830864570070406E-2</v>
      </c>
      <c r="J46" s="30">
        <f>Database!AQ45</f>
        <v>0.68413994104702458</v>
      </c>
      <c r="K46" s="219">
        <f>Database!AR45</f>
        <v>0</v>
      </c>
      <c r="L46" s="224">
        <f>Database!AS45</f>
        <v>0</v>
      </c>
      <c r="M46" s="225">
        <f>Database!AT45</f>
        <v>90.085003529234768</v>
      </c>
      <c r="N46" s="226">
        <f>Database!AU45</f>
        <v>0</v>
      </c>
      <c r="O46" s="227">
        <f>Database!AV45</f>
        <v>90.085003529234768</v>
      </c>
    </row>
    <row r="47" spans="1:15">
      <c r="A47" s="170" t="str">
        <f>Database!C46</f>
        <v>CCCT Dry "G/H", 1x1</v>
      </c>
      <c r="B47" s="170">
        <f>Database!Z46</f>
        <v>5050</v>
      </c>
      <c r="C47" s="218">
        <f>Database!AJ46</f>
        <v>0.78</v>
      </c>
      <c r="D47" s="219">
        <f>Database!AK46</f>
        <v>23.029898093424354</v>
      </c>
      <c r="E47" s="220" t="str">
        <f>Database!AL46</f>
        <v>na</v>
      </c>
      <c r="F47" s="221">
        <f>Database!AM46</f>
        <v>294.97000000000003</v>
      </c>
      <c r="G47" s="222">
        <f>Database!AN46</f>
        <v>18.801387800000004</v>
      </c>
      <c r="H47" s="30">
        <f>Database!AO46</f>
        <v>2.12</v>
      </c>
      <c r="I47" s="223">
        <f>Database!AP46</f>
        <v>0.10713241660577139</v>
      </c>
      <c r="J47" s="30">
        <f>Database!AQ46</f>
        <v>0.22712072320423535</v>
      </c>
      <c r="K47" s="219">
        <f>Database!AR46</f>
        <v>0</v>
      </c>
      <c r="L47" s="224">
        <f>Database!AS46</f>
        <v>0</v>
      </c>
      <c r="M47" s="225">
        <f>Database!AT46</f>
        <v>44.178406616628592</v>
      </c>
      <c r="N47" s="226">
        <f>Database!AU46</f>
        <v>0</v>
      </c>
      <c r="O47" s="227">
        <f>Database!AV46</f>
        <v>44.178406616628592</v>
      </c>
    </row>
    <row r="48" spans="1:15">
      <c r="A48" s="170" t="str">
        <f>Database!C47</f>
        <v>CCCT Dry "G/H", DF, 1x1</v>
      </c>
      <c r="B48" s="170">
        <f>Database!Z47</f>
        <v>5050</v>
      </c>
      <c r="C48" s="218">
        <f>Database!AJ47</f>
        <v>0.12</v>
      </c>
      <c r="D48" s="219">
        <f>Database!AK47</f>
        <v>48.986060222039768</v>
      </c>
      <c r="E48" s="220" t="str">
        <f>Database!AL47</f>
        <v>na</v>
      </c>
      <c r="F48" s="221">
        <f>Database!AM47</f>
        <v>294.97000000000003</v>
      </c>
      <c r="G48" s="222">
        <f>Database!AN47</f>
        <v>27.054648400000005</v>
      </c>
      <c r="H48" s="30">
        <f>Database!AO47</f>
        <v>0.15</v>
      </c>
      <c r="I48" s="223">
        <f>Database!AP47</f>
        <v>0</v>
      </c>
      <c r="J48" s="30">
        <f>Database!AQ47</f>
        <v>0</v>
      </c>
      <c r="K48" s="219">
        <f>Database!AR47</f>
        <v>0</v>
      </c>
      <c r="L48" s="224">
        <f>Database!AS47</f>
        <v>0</v>
      </c>
      <c r="M48" s="225">
        <f>Database!AT47</f>
        <v>76.190708622039779</v>
      </c>
      <c r="N48" s="226">
        <f>Database!AU47</f>
        <v>0</v>
      </c>
      <c r="O48" s="227">
        <f>Database!AV47</f>
        <v>76.190708622039779</v>
      </c>
    </row>
    <row r="49" spans="1:15">
      <c r="A49" s="170" t="str">
        <f>Database!C48</f>
        <v>CCCT Dry "G/H", 2x1</v>
      </c>
      <c r="B49" s="170">
        <f>Database!Z48</f>
        <v>5050</v>
      </c>
      <c r="C49" s="218">
        <f>Database!AJ48</f>
        <v>0.78</v>
      </c>
      <c r="D49" s="219">
        <f>Database!AK48</f>
        <v>17.209770783532427</v>
      </c>
      <c r="E49" s="220" t="str">
        <f>Database!AL48</f>
        <v>na</v>
      </c>
      <c r="F49" s="221">
        <f>Database!AM48</f>
        <v>294.97000000000003</v>
      </c>
      <c r="G49" s="222">
        <f>Database!AN48</f>
        <v>18.774840500000003</v>
      </c>
      <c r="H49" s="30">
        <f>Database!AO48</f>
        <v>2.0099999999999998</v>
      </c>
      <c r="I49" s="223">
        <f>Database!AP48</f>
        <v>0.11325426898324392</v>
      </c>
      <c r="J49" s="30">
        <f>Database!AQ48</f>
        <v>0.22764108065632027</v>
      </c>
      <c r="K49" s="219">
        <f>Database!AR48</f>
        <v>0</v>
      </c>
      <c r="L49" s="224">
        <f>Database!AS48</f>
        <v>0</v>
      </c>
      <c r="M49" s="225">
        <f>Database!AT48</f>
        <v>38.222252364188748</v>
      </c>
      <c r="N49" s="226">
        <f>Database!AU48</f>
        <v>0</v>
      </c>
      <c r="O49" s="227">
        <f>Database!AV48</f>
        <v>38.222252364188748</v>
      </c>
    </row>
    <row r="50" spans="1:15">
      <c r="A50" s="170" t="str">
        <f>Database!C49</f>
        <v>CCCT Dry "G/H", DF, 2x1</v>
      </c>
      <c r="B50" s="170">
        <f>Database!Z49</f>
        <v>5050</v>
      </c>
      <c r="C50" s="218">
        <f>Database!AJ49</f>
        <v>0.12</v>
      </c>
      <c r="D50" s="219">
        <f>Database!AK49</f>
        <v>41.491008520588871</v>
      </c>
      <c r="E50" s="220" t="str">
        <f>Database!AL49</f>
        <v>na</v>
      </c>
      <c r="F50" s="221">
        <f>Database!AM49</f>
        <v>294.97000000000003</v>
      </c>
      <c r="G50" s="222">
        <f>Database!AN49</f>
        <v>26.963207700000002</v>
      </c>
      <c r="H50" s="30">
        <f>Database!AO49</f>
        <v>0.16</v>
      </c>
      <c r="I50" s="223">
        <f>Database!AP49</f>
        <v>0</v>
      </c>
      <c r="J50" s="30">
        <f>Database!AQ49</f>
        <v>0</v>
      </c>
      <c r="K50" s="219">
        <f>Database!AR49</f>
        <v>0</v>
      </c>
      <c r="L50" s="224">
        <f>Database!AS49</f>
        <v>0</v>
      </c>
      <c r="M50" s="225">
        <f>Database!AT49</f>
        <v>68.614216220588872</v>
      </c>
      <c r="N50" s="226">
        <f>Database!AU49</f>
        <v>0</v>
      </c>
      <c r="O50" s="227">
        <f>Database!AV49</f>
        <v>68.614216220588872</v>
      </c>
    </row>
    <row r="51" spans="1:15">
      <c r="A51" s="170" t="str">
        <f>Database!C50</f>
        <v>CCCT Dry "J/HA.02", 1x1</v>
      </c>
      <c r="B51" s="170">
        <f>Database!Z50</f>
        <v>5050</v>
      </c>
      <c r="C51" s="218">
        <f>Database!AJ50</f>
        <v>0.78</v>
      </c>
      <c r="D51" s="219">
        <f>Database!AK50</f>
        <v>20.207714060837851</v>
      </c>
      <c r="E51" s="220" t="str">
        <f>Database!AL50</f>
        <v>na</v>
      </c>
      <c r="F51" s="221">
        <f>Database!AM50</f>
        <v>294.97000000000003</v>
      </c>
      <c r="G51" s="222">
        <f>Database!AN50</f>
        <v>18.659802200000001</v>
      </c>
      <c r="H51" s="30">
        <f>Database!AO50</f>
        <v>2.0499999999999998</v>
      </c>
      <c r="I51" s="223">
        <f>Database!AP50</f>
        <v>0.10713241660577137</v>
      </c>
      <c r="J51" s="30">
        <f>Database!AQ50</f>
        <v>0.21962145404183128</v>
      </c>
      <c r="K51" s="219">
        <f>Database!AR50</f>
        <v>0</v>
      </c>
      <c r="L51" s="224">
        <f>Database!AS50</f>
        <v>0</v>
      </c>
      <c r="M51" s="225">
        <f>Database!AT50</f>
        <v>41.137137714879685</v>
      </c>
      <c r="N51" s="226">
        <f>Database!AU50</f>
        <v>0</v>
      </c>
      <c r="O51" s="227">
        <f>Database!AV50</f>
        <v>41.137137714879685</v>
      </c>
    </row>
    <row r="52" spans="1:15">
      <c r="A52" s="170" t="str">
        <f>Database!C51</f>
        <v>CCCT Dry "J/HA.02", DF, 1x1</v>
      </c>
      <c r="B52" s="170">
        <f>Database!Z51</f>
        <v>5050</v>
      </c>
      <c r="C52" s="218">
        <f>Database!AJ51</f>
        <v>0.12</v>
      </c>
      <c r="D52" s="219">
        <f>Database!AK51</f>
        <v>44.06552911063018</v>
      </c>
      <c r="E52" s="220" t="str">
        <f>Database!AL51</f>
        <v>na</v>
      </c>
      <c r="F52" s="221">
        <f>Database!AM51</f>
        <v>294.97000000000003</v>
      </c>
      <c r="G52" s="222">
        <f>Database!AN51</f>
        <v>27.169686700000007</v>
      </c>
      <c r="H52" s="30">
        <f>Database!AO51</f>
        <v>0.16</v>
      </c>
      <c r="I52" s="223">
        <f>Database!AP51</f>
        <v>0</v>
      </c>
      <c r="J52" s="30">
        <f>Database!AQ51</f>
        <v>0</v>
      </c>
      <c r="K52" s="219">
        <f>Database!AR51</f>
        <v>0</v>
      </c>
      <c r="L52" s="224">
        <f>Database!AS51</f>
        <v>0</v>
      </c>
      <c r="M52" s="225">
        <f>Database!AT51</f>
        <v>71.395215810630191</v>
      </c>
      <c r="N52" s="226">
        <f>Database!AU51</f>
        <v>0</v>
      </c>
      <c r="O52" s="227">
        <f>Database!AV51</f>
        <v>71.395215810630191</v>
      </c>
    </row>
    <row r="53" spans="1:15">
      <c r="A53" s="170" t="str">
        <f>Database!C52</f>
        <v>CCCT Dry, "J/HA.02" 2X1</v>
      </c>
      <c r="B53" s="170">
        <f>Database!Z52</f>
        <v>5050</v>
      </c>
      <c r="C53" s="218">
        <f>Database!AJ52</f>
        <v>0.78</v>
      </c>
      <c r="D53" s="219">
        <f>Database!AK52</f>
        <v>15.204388235535705</v>
      </c>
      <c r="E53" s="220" t="str">
        <f>Database!AL52</f>
        <v>na</v>
      </c>
      <c r="F53" s="221">
        <f>Database!AM52</f>
        <v>294.97000000000003</v>
      </c>
      <c r="G53" s="222">
        <f>Database!AN52</f>
        <v>18.633254900000004</v>
      </c>
      <c r="H53" s="30">
        <f>Database!AO52</f>
        <v>1.95</v>
      </c>
      <c r="I53" s="223">
        <f>Database!AP52</f>
        <v>0.11325426898324367</v>
      </c>
      <c r="J53" s="30">
        <f>Database!AQ52</f>
        <v>0.22084582451732515</v>
      </c>
      <c r="K53" s="219">
        <f>Database!AR52</f>
        <v>0</v>
      </c>
      <c r="L53" s="224">
        <f>Database!AS52</f>
        <v>0</v>
      </c>
      <c r="M53" s="225">
        <f>Database!AT52</f>
        <v>36.008488960053029</v>
      </c>
      <c r="N53" s="226">
        <f>Database!AU52</f>
        <v>0</v>
      </c>
      <c r="O53" s="227">
        <f>Database!AV52</f>
        <v>36.008488960053029</v>
      </c>
    </row>
    <row r="54" spans="1:15">
      <c r="A54" s="173" t="str">
        <f>Database!C53</f>
        <v>CCCT Dry "J/HA.02", DF, 2X1</v>
      </c>
      <c r="B54" s="173">
        <f>Database!Z53</f>
        <v>5050</v>
      </c>
      <c r="C54" s="228">
        <f>Database!AJ53</f>
        <v>0.12</v>
      </c>
      <c r="D54" s="229">
        <f>Database!AK53</f>
        <v>37.93807104748727</v>
      </c>
      <c r="E54" s="230" t="str">
        <f>Database!AL53</f>
        <v>na</v>
      </c>
      <c r="F54" s="231">
        <f>Database!AM53</f>
        <v>294.97000000000003</v>
      </c>
      <c r="G54" s="232">
        <f>Database!AN53</f>
        <v>27.013352600000005</v>
      </c>
      <c r="H54" s="26">
        <f>Database!AO53</f>
        <v>0.16</v>
      </c>
      <c r="I54" s="233">
        <f>Database!AP53</f>
        <v>0</v>
      </c>
      <c r="J54" s="26">
        <f>Database!AQ53</f>
        <v>0</v>
      </c>
      <c r="K54" s="229">
        <f>Database!AR53</f>
        <v>0</v>
      </c>
      <c r="L54" s="234">
        <f>Database!AS53</f>
        <v>0</v>
      </c>
      <c r="M54" s="235">
        <f>Database!AT53</f>
        <v>65.111423647487271</v>
      </c>
      <c r="N54" s="236">
        <f>Database!AU53</f>
        <v>0</v>
      </c>
      <c r="O54" s="237">
        <f>Database!AV53</f>
        <v>65.111423647487271</v>
      </c>
    </row>
    <row r="55" spans="1:15">
      <c r="A55" s="170" t="str">
        <f>Database!C54</f>
        <v>SCCT Aero x3</v>
      </c>
      <c r="B55" s="170">
        <f>Database!Z54</f>
        <v>6500</v>
      </c>
      <c r="C55" s="218">
        <f>Database!AJ54</f>
        <v>0.33</v>
      </c>
      <c r="D55" s="219">
        <f>Database!AK54</f>
        <v>64.533078966447974</v>
      </c>
      <c r="E55" s="220" t="str">
        <f>Database!AL54</f>
        <v>na</v>
      </c>
      <c r="F55" s="221">
        <f>Database!AM54</f>
        <v>289.01</v>
      </c>
      <c r="G55" s="222">
        <f>Database!AN54</f>
        <v>26.574469499999999</v>
      </c>
      <c r="H55" s="30">
        <f>Database!AO54</f>
        <v>9.6</v>
      </c>
      <c r="I55" s="223">
        <f>Database!AP54</f>
        <v>0.12109260650275994</v>
      </c>
      <c r="J55" s="30">
        <f>Database!AQ54</f>
        <v>1.1624890224264954</v>
      </c>
      <c r="K55" s="219">
        <f>Database!AR54</f>
        <v>0</v>
      </c>
      <c r="L55" s="224">
        <f>Database!AS54</f>
        <v>0</v>
      </c>
      <c r="M55" s="225">
        <f>Database!AT54</f>
        <v>101.87003748887447</v>
      </c>
      <c r="N55" s="226">
        <f>Database!AU54</f>
        <v>0</v>
      </c>
      <c r="O55" s="227">
        <f>Database!AV54</f>
        <v>101.87003748887447</v>
      </c>
    </row>
    <row r="56" spans="1:15">
      <c r="A56" s="170" t="str">
        <f>Database!C55</f>
        <v>Intercooled SCCT Aero x2</v>
      </c>
      <c r="B56" s="170">
        <f>Database!Z55</f>
        <v>6500</v>
      </c>
      <c r="C56" s="218">
        <f>Database!AJ55</f>
        <v>0.33</v>
      </c>
      <c r="D56" s="219">
        <f>Database!AK55</f>
        <v>47.542646509193148</v>
      </c>
      <c r="E56" s="220" t="str">
        <f>Database!AL55</f>
        <v>na</v>
      </c>
      <c r="F56" s="221">
        <f>Database!AM55</f>
        <v>289.01</v>
      </c>
      <c r="G56" s="222">
        <f>Database!AN55</f>
        <v>26.019570299999998</v>
      </c>
      <c r="H56" s="30">
        <f>Database!AO55</f>
        <v>6.45</v>
      </c>
      <c r="I56" s="223">
        <f>Database!AP55</f>
        <v>0.12109260650275988</v>
      </c>
      <c r="J56" s="30">
        <f>Database!AQ55</f>
        <v>0.7810473119428013</v>
      </c>
      <c r="K56" s="219">
        <f>Database!AR55</f>
        <v>0</v>
      </c>
      <c r="L56" s="224">
        <f>Database!AS55</f>
        <v>0</v>
      </c>
      <c r="M56" s="225">
        <f>Database!AT55</f>
        <v>80.793264121135948</v>
      </c>
      <c r="N56" s="226">
        <f>Database!AU55</f>
        <v>0</v>
      </c>
      <c r="O56" s="227">
        <f>Database!AV55</f>
        <v>80.793264121135948</v>
      </c>
    </row>
    <row r="57" spans="1:15">
      <c r="A57" s="170" t="str">
        <f>Database!C56</f>
        <v>SCCT Frame "F" x1</v>
      </c>
      <c r="B57" s="170">
        <f>Database!Z56</f>
        <v>6500</v>
      </c>
      <c r="C57" s="218">
        <f>Database!AJ56</f>
        <v>0.33</v>
      </c>
      <c r="D57" s="219">
        <f>Database!AK56</f>
        <v>27.968206958867061</v>
      </c>
      <c r="E57" s="220" t="str">
        <f>Database!AL56</f>
        <v>na</v>
      </c>
      <c r="F57" s="221">
        <f>Database!AM56</f>
        <v>289.01</v>
      </c>
      <c r="G57" s="222">
        <f>Database!AN56</f>
        <v>27.759410499999998</v>
      </c>
      <c r="H57" s="30">
        <f>Database!AO56</f>
        <v>6.96</v>
      </c>
      <c r="I57" s="223">
        <f>Database!AP56</f>
        <v>0.13918115411401297</v>
      </c>
      <c r="J57" s="30">
        <f>Database!AQ56</f>
        <v>0.96870083263353024</v>
      </c>
      <c r="K57" s="219">
        <f>Database!AR56</f>
        <v>0</v>
      </c>
      <c r="L57" s="224">
        <f>Database!AS56</f>
        <v>0</v>
      </c>
      <c r="M57" s="225">
        <f>Database!AT56</f>
        <v>63.65631829150059</v>
      </c>
      <c r="N57" s="226">
        <f>Database!AU56</f>
        <v>0</v>
      </c>
      <c r="O57" s="227">
        <f>Database!AV56</f>
        <v>63.65631829150059</v>
      </c>
    </row>
    <row r="58" spans="1:15">
      <c r="A58" s="170" t="str">
        <f>Database!C57</f>
        <v>IC Recips x 6</v>
      </c>
      <c r="B58" s="170">
        <f>Database!Z57</f>
        <v>6500</v>
      </c>
      <c r="C58" s="218">
        <f>Database!AJ57</f>
        <v>0.33</v>
      </c>
      <c r="D58" s="219">
        <f>Database!AK57</f>
        <v>58.198283948157034</v>
      </c>
      <c r="E58" s="220" t="str">
        <f>Database!AL57</f>
        <v>na</v>
      </c>
      <c r="F58" s="221">
        <f>Database!AM57</f>
        <v>289.01</v>
      </c>
      <c r="G58" s="222">
        <f>Database!AN57</f>
        <v>24.210367699999999</v>
      </c>
      <c r="H58" s="30">
        <f>Database!AO57</f>
        <v>7.75</v>
      </c>
      <c r="I58" s="223">
        <f>Database!AP57</f>
        <v>9.1830864570070406E-2</v>
      </c>
      <c r="J58" s="30">
        <f>Database!AQ57</f>
        <v>0.71168920041804562</v>
      </c>
      <c r="K58" s="219">
        <f>Database!AR57</f>
        <v>0</v>
      </c>
      <c r="L58" s="224">
        <f>Database!AS57</f>
        <v>0</v>
      </c>
      <c r="M58" s="225">
        <f>Database!AT57</f>
        <v>90.870340848575083</v>
      </c>
      <c r="N58" s="226">
        <f>Database!AU57</f>
        <v>0</v>
      </c>
      <c r="O58" s="227">
        <f>Database!AV57</f>
        <v>90.870340848575083</v>
      </c>
    </row>
    <row r="59" spans="1:15">
      <c r="A59" s="170" t="str">
        <f>Database!C58</f>
        <v>CCCT Dry "G/H", 1x1</v>
      </c>
      <c r="B59" s="170">
        <f>Database!Z58</f>
        <v>6500</v>
      </c>
      <c r="C59" s="218">
        <f>Database!AJ58</f>
        <v>0.78</v>
      </c>
      <c r="D59" s="219">
        <f>Database!AK58</f>
        <v>23.813711053186967</v>
      </c>
      <c r="E59" s="220" t="str">
        <f>Database!AL58</f>
        <v>na</v>
      </c>
      <c r="F59" s="221">
        <f>Database!AM58</f>
        <v>289.01</v>
      </c>
      <c r="G59" s="222">
        <f>Database!AN58</f>
        <v>18.4821895</v>
      </c>
      <c r="H59" s="30">
        <f>Database!AO58</f>
        <v>2.25</v>
      </c>
      <c r="I59" s="223">
        <f>Database!AP58</f>
        <v>0.10713241660577139</v>
      </c>
      <c r="J59" s="30">
        <f>Database!AQ58</f>
        <v>0.24104793736298563</v>
      </c>
      <c r="K59" s="219">
        <f>Database!AR58</f>
        <v>0</v>
      </c>
      <c r="L59" s="224">
        <f>Database!AS58</f>
        <v>0</v>
      </c>
      <c r="M59" s="225">
        <f>Database!AT58</f>
        <v>44.786948490549953</v>
      </c>
      <c r="N59" s="226">
        <f>Database!AU58</f>
        <v>0</v>
      </c>
      <c r="O59" s="227">
        <f>Database!AV58</f>
        <v>44.786948490549953</v>
      </c>
    </row>
    <row r="60" spans="1:15">
      <c r="A60" s="170" t="str">
        <f>Database!C59</f>
        <v>CCCT Dry "G/H", DF, 1x1</v>
      </c>
      <c r="B60" s="170">
        <f>Database!Z59</f>
        <v>6500</v>
      </c>
      <c r="C60" s="218">
        <f>Database!AJ59</f>
        <v>0.12</v>
      </c>
      <c r="D60" s="219">
        <f>Database!AK59</f>
        <v>44.684972079570237</v>
      </c>
      <c r="E60" s="220" t="str">
        <f>Database!AL59</f>
        <v>na</v>
      </c>
      <c r="F60" s="221">
        <f>Database!AM59</f>
        <v>289.01</v>
      </c>
      <c r="G60" s="222">
        <f>Database!AN59</f>
        <v>27.525312399999997</v>
      </c>
      <c r="H60" s="30">
        <f>Database!AO59</f>
        <v>0.15</v>
      </c>
      <c r="I60" s="223">
        <f>Database!AP59</f>
        <v>0</v>
      </c>
      <c r="J60" s="30">
        <f>Database!AQ59</f>
        <v>0</v>
      </c>
      <c r="K60" s="219">
        <f>Database!AR59</f>
        <v>0</v>
      </c>
      <c r="L60" s="224">
        <f>Database!AS59</f>
        <v>0</v>
      </c>
      <c r="M60" s="225">
        <f>Database!AT59</f>
        <v>72.36028447957024</v>
      </c>
      <c r="N60" s="226">
        <f>Database!AU59</f>
        <v>0</v>
      </c>
      <c r="O60" s="227">
        <f>Database!AV59</f>
        <v>72.36028447957024</v>
      </c>
    </row>
    <row r="61" spans="1:15">
      <c r="A61" s="170" t="str">
        <f>Database!C60</f>
        <v>CCCT Dry "G/H", 2x1</v>
      </c>
      <c r="B61" s="170">
        <f>Database!Z60</f>
        <v>6500</v>
      </c>
      <c r="C61" s="218">
        <f>Database!AJ60</f>
        <v>0.78</v>
      </c>
      <c r="D61" s="219">
        <f>Database!AK60</f>
        <v>17.648954403681596</v>
      </c>
      <c r="E61" s="220" t="str">
        <f>Database!AL60</f>
        <v>na</v>
      </c>
      <c r="F61" s="221">
        <f>Database!AM60</f>
        <v>289.01</v>
      </c>
      <c r="G61" s="222">
        <f>Database!AN60</f>
        <v>18.453288499999999</v>
      </c>
      <c r="H61" s="30">
        <f>Database!AO60</f>
        <v>2.13</v>
      </c>
      <c r="I61" s="223">
        <f>Database!AP60</f>
        <v>0.11325426898324392</v>
      </c>
      <c r="J61" s="30">
        <f>Database!AQ60</f>
        <v>0.24123159293430954</v>
      </c>
      <c r="K61" s="219">
        <f>Database!AR60</f>
        <v>0</v>
      </c>
      <c r="L61" s="224">
        <f>Database!AS60</f>
        <v>0</v>
      </c>
      <c r="M61" s="225">
        <f>Database!AT60</f>
        <v>38.473474496615907</v>
      </c>
      <c r="N61" s="226">
        <f>Database!AU60</f>
        <v>0</v>
      </c>
      <c r="O61" s="227">
        <f>Database!AV60</f>
        <v>38.473474496615907</v>
      </c>
    </row>
    <row r="62" spans="1:15">
      <c r="A62" s="170" t="str">
        <f>Database!C61</f>
        <v>CCCT Dry "G/H", DF, 2x1</v>
      </c>
      <c r="B62" s="170">
        <f>Database!Z61</f>
        <v>6500</v>
      </c>
      <c r="C62" s="218">
        <f>Database!AJ61</f>
        <v>0.12</v>
      </c>
      <c r="D62" s="219">
        <f>Database!AK61</f>
        <v>37.163126509370855</v>
      </c>
      <c r="E62" s="220" t="str">
        <f>Database!AL61</f>
        <v>na</v>
      </c>
      <c r="F62" s="221">
        <f>Database!AM61</f>
        <v>289.01</v>
      </c>
      <c r="G62" s="222">
        <f>Database!AN61</f>
        <v>27.343236099999999</v>
      </c>
      <c r="H62" s="30">
        <f>Database!AO61</f>
        <v>0.16</v>
      </c>
      <c r="I62" s="223">
        <f>Database!AP61</f>
        <v>0</v>
      </c>
      <c r="J62" s="30">
        <f>Database!AQ61</f>
        <v>0</v>
      </c>
      <c r="K62" s="219">
        <f>Database!AR61</f>
        <v>0</v>
      </c>
      <c r="L62" s="224">
        <f>Database!AS61</f>
        <v>0</v>
      </c>
      <c r="M62" s="225">
        <f>Database!AT61</f>
        <v>64.66636260937085</v>
      </c>
      <c r="N62" s="226">
        <f>Database!AU61</f>
        <v>0</v>
      </c>
      <c r="O62" s="227">
        <f>Database!AV61</f>
        <v>64.66636260937085</v>
      </c>
    </row>
    <row r="63" spans="1:15">
      <c r="A63" s="170" t="str">
        <f>Database!C62</f>
        <v>CCCT Dry "J/HA.02", 1x1</v>
      </c>
      <c r="B63" s="170">
        <f>Database!Z62</f>
        <v>6500</v>
      </c>
      <c r="C63" s="218">
        <f>Database!AJ62</f>
        <v>0.78</v>
      </c>
      <c r="D63" s="219">
        <f>Database!AK62</f>
        <v>20.66251605621629</v>
      </c>
      <c r="E63" s="220" t="str">
        <f>Database!AL62</f>
        <v>na</v>
      </c>
      <c r="F63" s="221">
        <f>Database!AM62</f>
        <v>289.01</v>
      </c>
      <c r="G63" s="222">
        <f>Database!AN62</f>
        <v>18.311673599999999</v>
      </c>
      <c r="H63" s="30">
        <f>Database!AO62</f>
        <v>2.15</v>
      </c>
      <c r="I63" s="223">
        <f>Database!AP62</f>
        <v>0.10713241660577137</v>
      </c>
      <c r="J63" s="30">
        <f>Database!AQ62</f>
        <v>0.23033469570240844</v>
      </c>
      <c r="K63" s="219">
        <f>Database!AR62</f>
        <v>0</v>
      </c>
      <c r="L63" s="224">
        <f>Database!AS62</f>
        <v>0</v>
      </c>
      <c r="M63" s="225">
        <f>Database!AT62</f>
        <v>41.354524351918698</v>
      </c>
      <c r="N63" s="226">
        <f>Database!AU62</f>
        <v>0</v>
      </c>
      <c r="O63" s="227">
        <f>Database!AV62</f>
        <v>41.354524351918698</v>
      </c>
    </row>
    <row r="64" spans="1:15">
      <c r="A64" s="170" t="str">
        <f>Database!C63</f>
        <v>CCCT Dry "J/HA.02", DF, 1x1</v>
      </c>
      <c r="B64" s="170">
        <f>Database!Z63</f>
        <v>6500</v>
      </c>
      <c r="C64" s="218">
        <f>Database!AJ63</f>
        <v>0.12</v>
      </c>
      <c r="D64" s="219">
        <f>Database!AK63</f>
        <v>39.699032269737067</v>
      </c>
      <c r="E64" s="220" t="str">
        <f>Database!AL63</f>
        <v>na</v>
      </c>
      <c r="F64" s="221">
        <f>Database!AM63</f>
        <v>289.01</v>
      </c>
      <c r="G64" s="222">
        <f>Database!AN63</f>
        <v>27.525312399999997</v>
      </c>
      <c r="H64" s="30">
        <f>Database!AO63</f>
        <v>0.16</v>
      </c>
      <c r="I64" s="223">
        <f>Database!AP63</f>
        <v>0</v>
      </c>
      <c r="J64" s="30">
        <f>Database!AQ63</f>
        <v>0</v>
      </c>
      <c r="K64" s="219">
        <f>Database!AR63</f>
        <v>0</v>
      </c>
      <c r="L64" s="224">
        <f>Database!AS63</f>
        <v>0</v>
      </c>
      <c r="M64" s="225">
        <f>Database!AT63</f>
        <v>67.384344669737061</v>
      </c>
      <c r="N64" s="226">
        <f>Database!AU63</f>
        <v>0</v>
      </c>
      <c r="O64" s="227">
        <f>Database!AV63</f>
        <v>67.384344669737061</v>
      </c>
    </row>
    <row r="65" spans="1:15">
      <c r="A65" s="170" t="str">
        <f>Database!C64</f>
        <v>CCCT Dry, "J/HA.02" 2X1</v>
      </c>
      <c r="B65" s="170">
        <f>Database!Z64</f>
        <v>6500</v>
      </c>
      <c r="C65" s="218">
        <f>Database!AJ64</f>
        <v>0.78</v>
      </c>
      <c r="D65" s="219">
        <f>Database!AK64</f>
        <v>15.40918502791491</v>
      </c>
      <c r="E65" s="220" t="str">
        <f>Database!AL64</f>
        <v>na</v>
      </c>
      <c r="F65" s="221">
        <f>Database!AM64</f>
        <v>289.01</v>
      </c>
      <c r="G65" s="222">
        <f>Database!AN64</f>
        <v>18.2856627</v>
      </c>
      <c r="H65" s="30">
        <f>Database!AO64</f>
        <v>2.0499999999999998</v>
      </c>
      <c r="I65" s="223">
        <f>Database!AP64</f>
        <v>0.11325426898324367</v>
      </c>
      <c r="J65" s="30">
        <f>Database!AQ64</f>
        <v>0.23217125141564951</v>
      </c>
      <c r="K65" s="219">
        <f>Database!AR64</f>
        <v>0</v>
      </c>
      <c r="L65" s="224">
        <f>Database!AS64</f>
        <v>0</v>
      </c>
      <c r="M65" s="225">
        <f>Database!AT64</f>
        <v>35.977018979330559</v>
      </c>
      <c r="N65" s="226">
        <f>Database!AU64</f>
        <v>0</v>
      </c>
      <c r="O65" s="227">
        <f>Database!AV64</f>
        <v>35.977018979330559</v>
      </c>
    </row>
    <row r="66" spans="1:15">
      <c r="A66" s="170" t="str">
        <f>Database!C65</f>
        <v>CCCT Dry "J/HA.02", DF, 2X1</v>
      </c>
      <c r="B66" s="170">
        <f>Database!Z65</f>
        <v>6500</v>
      </c>
      <c r="C66" s="218">
        <f>Database!AJ65</f>
        <v>0.12</v>
      </c>
      <c r="D66" s="219">
        <f>Database!AK65</f>
        <v>33.617906419592778</v>
      </c>
      <c r="E66" s="220" t="str">
        <f>Database!AL65</f>
        <v>na</v>
      </c>
      <c r="F66" s="221">
        <f>Database!AM65</f>
        <v>289.01</v>
      </c>
      <c r="G66" s="222">
        <f>Database!AN65</f>
        <v>27.3663569</v>
      </c>
      <c r="H66" s="30">
        <f>Database!AO65</f>
        <v>0.16</v>
      </c>
      <c r="I66" s="223">
        <f>Database!AP65</f>
        <v>0</v>
      </c>
      <c r="J66" s="30">
        <f>Database!AQ65</f>
        <v>0</v>
      </c>
      <c r="K66" s="219">
        <f>Database!AR65</f>
        <v>0</v>
      </c>
      <c r="L66" s="224">
        <f>Database!AS65</f>
        <v>0</v>
      </c>
      <c r="M66" s="225">
        <f>Database!AT65</f>
        <v>61.144263319592774</v>
      </c>
      <c r="N66" s="226">
        <f>Database!AU65</f>
        <v>0</v>
      </c>
      <c r="O66" s="227">
        <f>Database!AV65</f>
        <v>61.144263319592774</v>
      </c>
    </row>
    <row r="67" spans="1:15">
      <c r="A67" s="167" t="str">
        <f>Database!C67</f>
        <v>SCPC with CCS</v>
      </c>
      <c r="B67" s="167">
        <f>Database!Z67</f>
        <v>4500</v>
      </c>
      <c r="C67" s="207">
        <f>Database!AJ67</f>
        <v>0.90249999999999997</v>
      </c>
      <c r="D67" s="208">
        <f>Database!AK67</f>
        <v>63.774762896364372</v>
      </c>
      <c r="E67" s="209" t="str">
        <f>Database!AL67</f>
        <v>na</v>
      </c>
      <c r="F67" s="210">
        <f>Database!AM67</f>
        <v>0</v>
      </c>
      <c r="G67" s="211">
        <f>Database!AN67</f>
        <v>0</v>
      </c>
      <c r="H67" s="29">
        <f>Database!AO67</f>
        <v>6.71</v>
      </c>
      <c r="I67" s="212">
        <f>Database!AP67</f>
        <v>0</v>
      </c>
      <c r="J67" s="29">
        <f>Database!AQ67</f>
        <v>0</v>
      </c>
      <c r="K67" s="208">
        <f>Database!AR67</f>
        <v>0</v>
      </c>
      <c r="L67" s="213">
        <f>Database!AS67</f>
        <v>0</v>
      </c>
      <c r="M67" s="214" t="str">
        <f>Database!AT67</f>
        <v>NC</v>
      </c>
      <c r="N67" s="215">
        <f>Database!AU67</f>
        <v>0</v>
      </c>
      <c r="O67" s="216" t="str">
        <f>Database!AV67</f>
        <v>NC</v>
      </c>
    </row>
    <row r="68" spans="1:15">
      <c r="A68" s="170" t="str">
        <f>Database!C69</f>
        <v>IGCC with CCS</v>
      </c>
      <c r="B68" s="170">
        <f>Database!Z69</f>
        <v>4500</v>
      </c>
      <c r="C68" s="218">
        <f>Database!AJ69</f>
        <v>0.85560000000000003</v>
      </c>
      <c r="D68" s="219">
        <f>Database!AK69</f>
        <v>61.248482739482021</v>
      </c>
      <c r="E68" s="220" t="str">
        <f>Database!AL69</f>
        <v>na</v>
      </c>
      <c r="F68" s="221">
        <f>Database!AM69</f>
        <v>0</v>
      </c>
      <c r="G68" s="222">
        <f>Database!AN69</f>
        <v>0</v>
      </c>
      <c r="H68" s="30">
        <f>Database!AO69</f>
        <v>11.28</v>
      </c>
      <c r="I68" s="223">
        <f>Database!AP69</f>
        <v>0</v>
      </c>
      <c r="J68" s="30">
        <f>Database!AQ69</f>
        <v>0</v>
      </c>
      <c r="K68" s="219">
        <f>Database!AR69</f>
        <v>0</v>
      </c>
      <c r="L68" s="224">
        <f>Database!AS69</f>
        <v>0</v>
      </c>
      <c r="M68" s="225" t="str">
        <f>Database!AT69</f>
        <v>NC</v>
      </c>
      <c r="N68" s="226">
        <f>Database!AU69</f>
        <v>0</v>
      </c>
      <c r="O68" s="227" t="str">
        <f>Database!AV69</f>
        <v>NC</v>
      </c>
    </row>
    <row r="69" spans="1:15">
      <c r="A69" s="173" t="str">
        <f>Database!C71</f>
        <v>PC CCS retrofit @ 500 MW</v>
      </c>
      <c r="B69" s="173">
        <f>Database!Z71</f>
        <v>4500</v>
      </c>
      <c r="C69" s="228">
        <f>Database!AJ71</f>
        <v>0.90249999999999997</v>
      </c>
      <c r="D69" s="229">
        <f>Database!AK71</f>
        <v>21.505029406474936</v>
      </c>
      <c r="E69" s="230" t="str">
        <f>Database!AL71</f>
        <v>na</v>
      </c>
      <c r="F69" s="231">
        <f>Database!AM71</f>
        <v>0</v>
      </c>
      <c r="G69" s="232">
        <f>Database!AN71</f>
        <v>0</v>
      </c>
      <c r="H69" s="26">
        <f>Database!AO71</f>
        <v>6.2016666666666662</v>
      </c>
      <c r="I69" s="233">
        <f>Database!AP71</f>
        <v>0</v>
      </c>
      <c r="J69" s="26">
        <f>Database!AQ71</f>
        <v>0</v>
      </c>
      <c r="K69" s="229">
        <f>Database!AR71</f>
        <v>0</v>
      </c>
      <c r="L69" s="234">
        <f>Database!AS71</f>
        <v>0</v>
      </c>
      <c r="M69" s="235" t="str">
        <f>Database!AT71</f>
        <v>NC</v>
      </c>
      <c r="N69" s="236">
        <f>Database!AU71</f>
        <v>0</v>
      </c>
      <c r="O69" s="237" t="str">
        <f>Database!AV71</f>
        <v>NC</v>
      </c>
    </row>
    <row r="70" spans="1:15">
      <c r="A70" s="170" t="str">
        <f>Database!C72</f>
        <v>SCPC with CCS</v>
      </c>
      <c r="B70" s="170">
        <f>Database!Z72</f>
        <v>6500</v>
      </c>
      <c r="C70" s="218">
        <f>Database!AJ72</f>
        <v>0.90249999999999997</v>
      </c>
      <c r="D70" s="219">
        <f>Database!AK72</f>
        <v>70.439346209931514</v>
      </c>
      <c r="E70" s="220" t="str">
        <f>Database!AL72</f>
        <v>na</v>
      </c>
      <c r="F70" s="221">
        <f>Database!AM72</f>
        <v>0</v>
      </c>
      <c r="G70" s="222">
        <f>Database!AN72</f>
        <v>0</v>
      </c>
      <c r="H70" s="30">
        <f>Database!AO72</f>
        <v>7.26</v>
      </c>
      <c r="I70" s="223">
        <f>Database!AP72</f>
        <v>0</v>
      </c>
      <c r="J70" s="30">
        <f>Database!AQ72</f>
        <v>0</v>
      </c>
      <c r="K70" s="219">
        <f>Database!AR72</f>
        <v>0</v>
      </c>
      <c r="L70" s="224">
        <f>Database!AS72</f>
        <v>0</v>
      </c>
      <c r="M70" s="225" t="str">
        <f>Database!AT72</f>
        <v>NC</v>
      </c>
      <c r="N70" s="226">
        <f>Database!AU72</f>
        <v>0</v>
      </c>
      <c r="O70" s="227" t="str">
        <f>Database!AV72</f>
        <v>NC</v>
      </c>
    </row>
    <row r="71" spans="1:15">
      <c r="A71" s="170" t="str">
        <f>Database!C74</f>
        <v>IGCC with CCS</v>
      </c>
      <c r="B71" s="170">
        <f>Database!Z74</f>
        <v>6500</v>
      </c>
      <c r="C71" s="218">
        <f>Database!AJ74</f>
        <v>0.85560000000000003</v>
      </c>
      <c r="D71" s="219">
        <f>Database!AK74</f>
        <v>69.032680050455269</v>
      </c>
      <c r="E71" s="220" t="str">
        <f>Database!AL74</f>
        <v>na</v>
      </c>
      <c r="F71" s="221">
        <f>Database!AM74</f>
        <v>0</v>
      </c>
      <c r="G71" s="222">
        <f>Database!AN74</f>
        <v>0</v>
      </c>
      <c r="H71" s="30">
        <f>Database!AO74</f>
        <v>13.52</v>
      </c>
      <c r="I71" s="223">
        <f>Database!AP74</f>
        <v>0</v>
      </c>
      <c r="J71" s="30">
        <f>Database!AQ74</f>
        <v>0</v>
      </c>
      <c r="K71" s="219">
        <f>Database!AR74</f>
        <v>0</v>
      </c>
      <c r="L71" s="224">
        <f>Database!AS74</f>
        <v>0</v>
      </c>
      <c r="M71" s="225" t="str">
        <f>Database!AT74</f>
        <v>NC</v>
      </c>
      <c r="N71" s="226">
        <f>Database!AU74</f>
        <v>0</v>
      </c>
      <c r="O71" s="227" t="str">
        <f>Database!AV74</f>
        <v>NC</v>
      </c>
    </row>
    <row r="72" spans="1:15">
      <c r="A72" s="170" t="str">
        <f>Database!C76</f>
        <v>PC CCS retrofit @ 500 MW</v>
      </c>
      <c r="B72" s="170">
        <f>Database!Z76</f>
        <v>6500</v>
      </c>
      <c r="C72" s="218">
        <f>Database!AJ76</f>
        <v>0.90249999999999997</v>
      </c>
      <c r="D72" s="219">
        <f>Database!AK76</f>
        <v>22.393050149237787</v>
      </c>
      <c r="E72" s="220" t="str">
        <f>Database!AL76</f>
        <v>na</v>
      </c>
      <c r="F72" s="221">
        <f>Database!AM76</f>
        <v>0</v>
      </c>
      <c r="G72" s="222">
        <f>Database!AN76</f>
        <v>0</v>
      </c>
      <c r="H72" s="30">
        <f>Database!AO76</f>
        <v>6.71</v>
      </c>
      <c r="I72" s="223">
        <f>Database!AP76</f>
        <v>0</v>
      </c>
      <c r="J72" s="30">
        <f>Database!AQ76</f>
        <v>0</v>
      </c>
      <c r="K72" s="219">
        <f>Database!AR76</f>
        <v>0</v>
      </c>
      <c r="L72" s="224">
        <f>Database!AS76</f>
        <v>0</v>
      </c>
      <c r="M72" s="225" t="str">
        <f>Database!AT76</f>
        <v>NC</v>
      </c>
      <c r="N72" s="226">
        <f>Database!AU76</f>
        <v>0</v>
      </c>
      <c r="O72" s="227" t="str">
        <f>Database!AV76</f>
        <v>NC</v>
      </c>
    </row>
    <row r="73" spans="1:15" ht="28.5" customHeight="1">
      <c r="A73" s="163"/>
      <c r="B73" s="206"/>
      <c r="C73" s="857" t="s">
        <v>68</v>
      </c>
      <c r="D73" s="857"/>
      <c r="E73" s="857"/>
      <c r="F73" s="857"/>
      <c r="G73" s="858"/>
      <c r="H73" s="859" t="s">
        <v>69</v>
      </c>
      <c r="I73" s="860"/>
      <c r="J73" s="860"/>
      <c r="K73" s="860"/>
      <c r="L73" s="861"/>
      <c r="M73" s="859" t="s">
        <v>105</v>
      </c>
      <c r="N73" s="860"/>
      <c r="O73" s="861"/>
    </row>
    <row r="74" spans="1:15" ht="31.5">
      <c r="A74" s="72" t="s">
        <v>591</v>
      </c>
      <c r="B74" s="862" t="s">
        <v>56</v>
      </c>
      <c r="C74" s="15"/>
      <c r="D74" s="60"/>
      <c r="E74" s="61"/>
      <c r="F74" s="864" t="s">
        <v>75</v>
      </c>
      <c r="G74" s="865"/>
      <c r="H74" s="62"/>
      <c r="I74" s="63"/>
      <c r="J74" s="63"/>
      <c r="K74" s="63"/>
      <c r="L74" s="16"/>
      <c r="M74" s="64"/>
      <c r="N74" s="113" t="s">
        <v>103</v>
      </c>
      <c r="O74" s="64"/>
    </row>
    <row r="75" spans="1:15" ht="51.75">
      <c r="A75" s="73" t="s">
        <v>76</v>
      </c>
      <c r="B75" s="863"/>
      <c r="C75" s="65" t="s">
        <v>65</v>
      </c>
      <c r="D75" s="66" t="s">
        <v>81</v>
      </c>
      <c r="E75" s="67" t="s">
        <v>96</v>
      </c>
      <c r="F75" s="68" t="s">
        <v>82</v>
      </c>
      <c r="G75" s="68" t="s">
        <v>83</v>
      </c>
      <c r="H75" s="69" t="s">
        <v>77</v>
      </c>
      <c r="I75" s="70" t="s">
        <v>78</v>
      </c>
      <c r="J75" s="70" t="s">
        <v>79</v>
      </c>
      <c r="K75" s="66" t="s">
        <v>89</v>
      </c>
      <c r="L75" s="68" t="s">
        <v>15</v>
      </c>
      <c r="M75" s="66" t="s">
        <v>104</v>
      </c>
      <c r="N75" s="71" t="s">
        <v>95</v>
      </c>
      <c r="O75" s="66" t="s">
        <v>106</v>
      </c>
    </row>
    <row r="76" spans="1:15">
      <c r="A76" s="167" t="str">
        <f>Database!C78</f>
        <v>Blundell Dual Flash 90% CF</v>
      </c>
      <c r="B76" s="167">
        <f>Database!Z78</f>
        <v>4500</v>
      </c>
      <c r="C76" s="207">
        <f>Database!AJ78</f>
        <v>0.90249999999999997</v>
      </c>
      <c r="D76" s="208">
        <f>Database!AK78</f>
        <v>61.773426709124635</v>
      </c>
      <c r="E76" s="209" t="str">
        <f>Database!AL78</f>
        <v>na</v>
      </c>
      <c r="F76" s="210">
        <f>Database!AM78</f>
        <v>0</v>
      </c>
      <c r="G76" s="211">
        <f>Database!AN78</f>
        <v>0</v>
      </c>
      <c r="H76" s="29">
        <f>Database!AO78</f>
        <v>1.1200000000000001</v>
      </c>
      <c r="I76" s="212">
        <f>Database!AP78</f>
        <v>0</v>
      </c>
      <c r="J76" s="29">
        <f>Database!AQ78</f>
        <v>0</v>
      </c>
      <c r="K76" s="208">
        <f>Database!AR78</f>
        <v>0</v>
      </c>
      <c r="L76" s="213">
        <f>Database!AS78</f>
        <v>0</v>
      </c>
      <c r="M76" s="214">
        <f>Database!AT78</f>
        <v>62.893426709124633</v>
      </c>
      <c r="N76" s="215">
        <f>Database!AU78</f>
        <v>-19.984206030717658</v>
      </c>
      <c r="O76" s="216">
        <f>Database!AV78</f>
        <v>42.909220678406975</v>
      </c>
    </row>
    <row r="77" spans="1:15">
      <c r="A77" s="170" t="str">
        <f>Database!C79</f>
        <v>Greenfield Binary 90% CF</v>
      </c>
      <c r="B77" s="170">
        <f>Database!Z79</f>
        <v>4500</v>
      </c>
      <c r="C77" s="218">
        <f>Database!AJ79</f>
        <v>0.90249999999999997</v>
      </c>
      <c r="D77" s="219">
        <f>Database!AK79</f>
        <v>67.06106590365205</v>
      </c>
      <c r="E77" s="220" t="str">
        <f>Database!AL79</f>
        <v>na</v>
      </c>
      <c r="F77" s="221">
        <f>Database!AM79</f>
        <v>0</v>
      </c>
      <c r="G77" s="222">
        <f>Database!AN79</f>
        <v>0</v>
      </c>
      <c r="H77" s="30">
        <f>Database!AO79</f>
        <v>1.12462573964789</v>
      </c>
      <c r="I77" s="223">
        <f>Database!AP79</f>
        <v>0</v>
      </c>
      <c r="J77" s="30">
        <f>Database!AQ79</f>
        <v>0</v>
      </c>
      <c r="K77" s="219">
        <f>Database!AR79</f>
        <v>0</v>
      </c>
      <c r="L77" s="224">
        <f>Database!AS79</f>
        <v>0</v>
      </c>
      <c r="M77" s="225">
        <f>Database!AT79</f>
        <v>68.185691643299947</v>
      </c>
      <c r="N77" s="226">
        <f>Database!AU79</f>
        <v>-19.984206030717658</v>
      </c>
      <c r="O77" s="227">
        <f>Database!AV79</f>
        <v>48.201485612582289</v>
      </c>
    </row>
    <row r="78" spans="1:15">
      <c r="A78" s="173" t="str">
        <f>Database!C80</f>
        <v>Generic Geothermal PPA 90% CF</v>
      </c>
      <c r="B78" s="173">
        <f>Database!Z80</f>
        <v>4500</v>
      </c>
      <c r="C78" s="228">
        <f>Database!AJ80</f>
        <v>0.90249999999999997</v>
      </c>
      <c r="D78" s="229">
        <f>Database!AK80</f>
        <v>0</v>
      </c>
      <c r="E78" s="230" t="str">
        <f>Database!AL80</f>
        <v>na</v>
      </c>
      <c r="F78" s="231">
        <f>Database!AM80</f>
        <v>0</v>
      </c>
      <c r="G78" s="232">
        <f>Database!AN80</f>
        <v>0</v>
      </c>
      <c r="H78" s="26">
        <f>Database!AO80</f>
        <v>77.34</v>
      </c>
      <c r="I78" s="233">
        <f>Database!AP80</f>
        <v>0</v>
      </c>
      <c r="J78" s="26">
        <f>Database!AQ80</f>
        <v>0</v>
      </c>
      <c r="K78" s="229">
        <f>Database!AR80</f>
        <v>0</v>
      </c>
      <c r="L78" s="234">
        <f>Database!AS80</f>
        <v>0</v>
      </c>
      <c r="M78" s="235">
        <f>Database!AT80</f>
        <v>77.34</v>
      </c>
      <c r="N78" s="236">
        <f>Database!AU80</f>
        <v>0</v>
      </c>
      <c r="O78" s="237">
        <f>Database!AV80</f>
        <v>77.34</v>
      </c>
    </row>
    <row r="79" spans="1:15">
      <c r="A79" s="170" t="str">
        <f>Database!C82</f>
        <v xml:space="preserve">2.0 MW turbine 38% CF WA,2021 </v>
      </c>
      <c r="B79" s="170">
        <f>Database!Z82</f>
        <v>1500</v>
      </c>
      <c r="C79" s="218">
        <f>Database!AJ82</f>
        <v>0.35</v>
      </c>
      <c r="D79" s="219">
        <f>Database!AK82</f>
        <v>53.738651053198225</v>
      </c>
      <c r="E79" s="220" t="str">
        <f>Database!AL82</f>
        <v>na</v>
      </c>
      <c r="F79" s="221">
        <f>Database!AM82</f>
        <v>0</v>
      </c>
      <c r="G79" s="222">
        <f>Database!AN82</f>
        <v>0</v>
      </c>
      <c r="H79" s="30">
        <f>Database!AO82</f>
        <v>0</v>
      </c>
      <c r="I79" s="223">
        <f>Database!AP82</f>
        <v>0</v>
      </c>
      <c r="J79" s="30">
        <f>Database!AQ82</f>
        <v>0</v>
      </c>
      <c r="K79" s="219">
        <f>Database!AR82</f>
        <v>0.57299999999999995</v>
      </c>
      <c r="L79" s="224">
        <f>Database!AS82</f>
        <v>0</v>
      </c>
      <c r="M79" s="225">
        <f>Database!AT82</f>
        <v>54.311651053198226</v>
      </c>
      <c r="N79" s="226">
        <f>Database!AU82</f>
        <v>-19.984206030717658</v>
      </c>
      <c r="O79" s="227">
        <f>Database!AV82</f>
        <v>34.327445022480568</v>
      </c>
    </row>
    <row r="80" spans="1:15">
      <c r="A80" s="170" t="str">
        <f>Database!C83</f>
        <v>2.0 MW turbine 38% CF OR, 2021</v>
      </c>
      <c r="B80" s="170">
        <f>Database!Z83</f>
        <v>1500</v>
      </c>
      <c r="C80" s="218">
        <f>Database!AJ83</f>
        <v>0.35</v>
      </c>
      <c r="D80" s="219">
        <f>Database!AK83</f>
        <v>53.142782910933185</v>
      </c>
      <c r="E80" s="220" t="str">
        <f>Database!AL83</f>
        <v>na</v>
      </c>
      <c r="F80" s="221">
        <f>Database!AM83</f>
        <v>0</v>
      </c>
      <c r="G80" s="222">
        <f>Database!AN83</f>
        <v>0</v>
      </c>
      <c r="H80" s="30">
        <f>Database!AO83</f>
        <v>0</v>
      </c>
      <c r="I80" s="223">
        <f>Database!AP83</f>
        <v>0</v>
      </c>
      <c r="J80" s="30">
        <f>Database!AQ83</f>
        <v>0</v>
      </c>
      <c r="K80" s="219">
        <f>Database!AR83</f>
        <v>0.57299999999999995</v>
      </c>
      <c r="L80" s="224">
        <f>Database!AS83</f>
        <v>0</v>
      </c>
      <c r="M80" s="225">
        <f>Database!AT83</f>
        <v>53.715782910933186</v>
      </c>
      <c r="N80" s="226">
        <f>Database!AU83</f>
        <v>-19.984206030717658</v>
      </c>
      <c r="O80" s="227">
        <f>Database!AV83</f>
        <v>33.731576880215528</v>
      </c>
    </row>
    <row r="81" spans="1:15">
      <c r="A81" s="170" t="str">
        <f>Database!C84</f>
        <v>2.0 MW turbine 38% CF ID, 2021</v>
      </c>
      <c r="B81" s="170">
        <f>Database!Z84</f>
        <v>4500</v>
      </c>
      <c r="C81" s="218">
        <f>Database!AJ84</f>
        <v>0.35</v>
      </c>
      <c r="D81" s="219">
        <f>Database!AK84</f>
        <v>53.99872052168984</v>
      </c>
      <c r="E81" s="220" t="str">
        <f>Database!AL84</f>
        <v>na</v>
      </c>
      <c r="F81" s="221">
        <f>Database!AM84</f>
        <v>0</v>
      </c>
      <c r="G81" s="222">
        <f>Database!AN84</f>
        <v>0</v>
      </c>
      <c r="H81" s="30">
        <f>Database!AO84</f>
        <v>0</v>
      </c>
      <c r="I81" s="223">
        <f>Database!AP84</f>
        <v>0</v>
      </c>
      <c r="J81" s="30">
        <f>Database!AQ84</f>
        <v>0</v>
      </c>
      <c r="K81" s="219">
        <f>Database!AR84</f>
        <v>0.57299999999999995</v>
      </c>
      <c r="L81" s="224">
        <f>Database!AS84</f>
        <v>0</v>
      </c>
      <c r="M81" s="225">
        <f>Database!AT84</f>
        <v>54.571720521689841</v>
      </c>
      <c r="N81" s="226">
        <f>Database!AU84</f>
        <v>-19.984206030717658</v>
      </c>
      <c r="O81" s="227">
        <f>Database!AV84</f>
        <v>34.587514490972183</v>
      </c>
    </row>
    <row r="82" spans="1:15">
      <c r="A82" s="170" t="str">
        <f>Database!C85</f>
        <v>2.0 MW turbine 31% CF UT, 2021</v>
      </c>
      <c r="B82" s="170">
        <f>Database!Z85</f>
        <v>4500</v>
      </c>
      <c r="C82" s="218">
        <f>Database!AJ85</f>
        <v>0.31</v>
      </c>
      <c r="D82" s="219">
        <f>Database!AK85</f>
        <v>58.997172503798851</v>
      </c>
      <c r="E82" s="220" t="str">
        <f>Database!AL85</f>
        <v>na</v>
      </c>
      <c r="F82" s="221">
        <f>Database!AM85</f>
        <v>0</v>
      </c>
      <c r="G82" s="222">
        <f>Database!AN85</f>
        <v>0</v>
      </c>
      <c r="H82" s="30">
        <f>Database!AO85</f>
        <v>0</v>
      </c>
      <c r="I82" s="223">
        <f>Database!AP85</f>
        <v>0</v>
      </c>
      <c r="J82" s="30">
        <f>Database!AQ85</f>
        <v>0</v>
      </c>
      <c r="K82" s="219">
        <f>Database!AR85</f>
        <v>0.57299999999999995</v>
      </c>
      <c r="L82" s="224">
        <f>Database!AS85</f>
        <v>0</v>
      </c>
      <c r="M82" s="225">
        <f>Database!AT85</f>
        <v>59.570172503798851</v>
      </c>
      <c r="N82" s="226">
        <f>Database!AU85</f>
        <v>-19.984206030717658</v>
      </c>
      <c r="O82" s="227">
        <f>Database!AV85</f>
        <v>39.585966473081193</v>
      </c>
    </row>
    <row r="83" spans="1:15">
      <c r="A83" s="170" t="str">
        <f>Database!C86</f>
        <v>3.3 MW turbine 43% CF WY, 2021</v>
      </c>
      <c r="B83" s="170">
        <f>Database!Z86</f>
        <v>6500</v>
      </c>
      <c r="C83" s="218">
        <f>Database!AJ86</f>
        <v>0.43</v>
      </c>
      <c r="D83" s="219">
        <f>Database!AK86</f>
        <v>42.568045926391548</v>
      </c>
      <c r="E83" s="220" t="str">
        <f>Database!AL86</f>
        <v>na</v>
      </c>
      <c r="F83" s="221">
        <f>Database!AM86</f>
        <v>0</v>
      </c>
      <c r="G83" s="222">
        <f>Database!AN86</f>
        <v>0</v>
      </c>
      <c r="H83" s="30">
        <f>Database!AO86</f>
        <v>0.65</v>
      </c>
      <c r="I83" s="223">
        <f>Database!AP86</f>
        <v>0</v>
      </c>
      <c r="J83" s="30">
        <f>Database!AQ86</f>
        <v>0</v>
      </c>
      <c r="K83" s="219">
        <f>Database!AR86</f>
        <v>0.57299999999999995</v>
      </c>
      <c r="L83" s="224">
        <f>Database!AS86</f>
        <v>0</v>
      </c>
      <c r="M83" s="225">
        <f>Database!AT86</f>
        <v>43.791045926391547</v>
      </c>
      <c r="N83" s="226">
        <f>Database!AU86</f>
        <v>-19.984206030717658</v>
      </c>
      <c r="O83" s="227">
        <f>Database!AV86</f>
        <v>23.806839895673889</v>
      </c>
    </row>
    <row r="84" spans="1:15">
      <c r="A84" s="167" t="str">
        <f>Database!C87</f>
        <v>2.0 MW turbine 38% CF WA,2024</v>
      </c>
      <c r="B84" s="167">
        <f>Database!Z87</f>
        <v>1500</v>
      </c>
      <c r="C84" s="207">
        <f>Database!AJ87</f>
        <v>0.38</v>
      </c>
      <c r="D84" s="208">
        <f>Database!AK87</f>
        <v>49.49612597005099</v>
      </c>
      <c r="E84" s="209" t="str">
        <f>Database!AL87</f>
        <v>na</v>
      </c>
      <c r="F84" s="210">
        <f>Database!AM87</f>
        <v>0</v>
      </c>
      <c r="G84" s="211">
        <f>Database!AN87</f>
        <v>0</v>
      </c>
      <c r="H84" s="29">
        <f>Database!AO87</f>
        <v>0</v>
      </c>
      <c r="I84" s="212">
        <f>Database!AP87</f>
        <v>0</v>
      </c>
      <c r="J84" s="29">
        <f>Database!AQ87</f>
        <v>0</v>
      </c>
      <c r="K84" s="208">
        <f>Database!AR87</f>
        <v>0.57299999999999995</v>
      </c>
      <c r="L84" s="213">
        <f>Database!AS87</f>
        <v>0</v>
      </c>
      <c r="M84" s="214">
        <f>Database!AT87</f>
        <v>50.06912597005099</v>
      </c>
      <c r="N84" s="215">
        <f>Database!AU87</f>
        <v>-7.9936824122870638</v>
      </c>
      <c r="O84" s="216">
        <f>Database!AV87</f>
        <v>42.075443557763926</v>
      </c>
    </row>
    <row r="85" spans="1:15">
      <c r="A85" s="170" t="str">
        <f>Database!C88</f>
        <v>2.0 MW turbine 38% CF OR, 2024</v>
      </c>
      <c r="B85" s="170">
        <f>Database!Z88</f>
        <v>1500</v>
      </c>
      <c r="C85" s="218">
        <f>Database!AJ88</f>
        <v>0.38</v>
      </c>
      <c r="D85" s="219">
        <f>Database!AK88</f>
        <v>48.947300049543713</v>
      </c>
      <c r="E85" s="220" t="str">
        <f>Database!AL88</f>
        <v>na</v>
      </c>
      <c r="F85" s="221">
        <f>Database!AM88</f>
        <v>0</v>
      </c>
      <c r="G85" s="222">
        <f>Database!AN88</f>
        <v>0</v>
      </c>
      <c r="H85" s="30">
        <f>Database!AO88</f>
        <v>0</v>
      </c>
      <c r="I85" s="223">
        <f>Database!AP88</f>
        <v>0</v>
      </c>
      <c r="J85" s="30">
        <f>Database!AQ88</f>
        <v>0</v>
      </c>
      <c r="K85" s="219">
        <f>Database!AR88</f>
        <v>0.57299999999999995</v>
      </c>
      <c r="L85" s="224">
        <f>Database!AS88</f>
        <v>0</v>
      </c>
      <c r="M85" s="225">
        <f>Database!AT88</f>
        <v>49.520300049543714</v>
      </c>
      <c r="N85" s="226">
        <f>Database!AU88</f>
        <v>-7.9936824122870638</v>
      </c>
      <c r="O85" s="227">
        <f>Database!AV88</f>
        <v>41.526617637256649</v>
      </c>
    </row>
    <row r="86" spans="1:15">
      <c r="A86" s="170" t="str">
        <f>Database!C89</f>
        <v>2.0 MW turbine 38% CF ID, 2024</v>
      </c>
      <c r="B86" s="170">
        <f>Database!Z89</f>
        <v>4500</v>
      </c>
      <c r="C86" s="218">
        <f>Database!AJ89</f>
        <v>0.38</v>
      </c>
      <c r="D86" s="219">
        <f>Database!AK89</f>
        <v>49.735663638398528</v>
      </c>
      <c r="E86" s="220" t="str">
        <f>Database!AL89</f>
        <v>na</v>
      </c>
      <c r="F86" s="221">
        <f>Database!AM89</f>
        <v>0</v>
      </c>
      <c r="G86" s="222">
        <f>Database!AN89</f>
        <v>0</v>
      </c>
      <c r="H86" s="30">
        <f>Database!AO89</f>
        <v>0</v>
      </c>
      <c r="I86" s="223">
        <f>Database!AP89</f>
        <v>0</v>
      </c>
      <c r="J86" s="30">
        <f>Database!AQ89</f>
        <v>0</v>
      </c>
      <c r="K86" s="219">
        <f>Database!AR89</f>
        <v>0.57299999999999995</v>
      </c>
      <c r="L86" s="224">
        <f>Database!AS89</f>
        <v>0</v>
      </c>
      <c r="M86" s="225">
        <f>Database!AT89</f>
        <v>50.308663638398528</v>
      </c>
      <c r="N86" s="226">
        <f>Database!AU89</f>
        <v>-7.9936824122870638</v>
      </c>
      <c r="O86" s="227">
        <f>Database!AV89</f>
        <v>42.314981226111463</v>
      </c>
    </row>
    <row r="87" spans="1:15">
      <c r="A87" s="170" t="str">
        <f>Database!C90</f>
        <v>2.0 MW turbine 31% CF UT, 2024</v>
      </c>
      <c r="B87" s="170">
        <f>Database!Z90</f>
        <v>4500</v>
      </c>
      <c r="C87" s="218">
        <f>Database!AJ90</f>
        <v>0.31</v>
      </c>
      <c r="D87" s="219">
        <f>Database!AK90</f>
        <v>58.997172503798851</v>
      </c>
      <c r="E87" s="220" t="str">
        <f>Database!AL90</f>
        <v>na</v>
      </c>
      <c r="F87" s="221">
        <f>Database!AM90</f>
        <v>0</v>
      </c>
      <c r="G87" s="222">
        <f>Database!AN90</f>
        <v>0</v>
      </c>
      <c r="H87" s="30">
        <f>Database!AO90</f>
        <v>0</v>
      </c>
      <c r="I87" s="223">
        <f>Database!AP90</f>
        <v>0</v>
      </c>
      <c r="J87" s="30">
        <f>Database!AQ90</f>
        <v>0</v>
      </c>
      <c r="K87" s="219">
        <f>Database!AR90</f>
        <v>0.57299999999999995</v>
      </c>
      <c r="L87" s="224">
        <f>Database!AS90</f>
        <v>0</v>
      </c>
      <c r="M87" s="225">
        <f>Database!AT90</f>
        <v>59.570172503798851</v>
      </c>
      <c r="N87" s="226">
        <f>Database!AU90</f>
        <v>-7.9936824122870638</v>
      </c>
      <c r="O87" s="227">
        <f>Database!AV90</f>
        <v>51.576490091511786</v>
      </c>
    </row>
    <row r="88" spans="1:15">
      <c r="A88" s="173" t="str">
        <f>Database!C91</f>
        <v>3.3 MW turbine 43% CF WY, 2024</v>
      </c>
      <c r="B88" s="173">
        <f>Database!Z91</f>
        <v>6500</v>
      </c>
      <c r="C88" s="228">
        <f>Database!AJ91</f>
        <v>0.43</v>
      </c>
      <c r="D88" s="229">
        <f>Database!AK91</f>
        <v>42.568045926391548</v>
      </c>
      <c r="E88" s="230" t="str">
        <f>Database!AL91</f>
        <v>na</v>
      </c>
      <c r="F88" s="231">
        <f>Database!AM91</f>
        <v>0</v>
      </c>
      <c r="G88" s="232">
        <f>Database!AN91</f>
        <v>0</v>
      </c>
      <c r="H88" s="26">
        <f>Database!AO91</f>
        <v>0.65</v>
      </c>
      <c r="I88" s="233">
        <f>Database!AP91</f>
        <v>0</v>
      </c>
      <c r="J88" s="26">
        <f>Database!AQ91</f>
        <v>0</v>
      </c>
      <c r="K88" s="229">
        <f>Database!AR91</f>
        <v>0.57299999999999995</v>
      </c>
      <c r="L88" s="234">
        <f>Database!AS91</f>
        <v>0</v>
      </c>
      <c r="M88" s="235">
        <f>Database!AT91</f>
        <v>43.791045926391547</v>
      </c>
      <c r="N88" s="236">
        <f>Database!AU91</f>
        <v>-7.9936824122870638</v>
      </c>
      <c r="O88" s="237">
        <f>Database!AV91</f>
        <v>35.797363514104482</v>
      </c>
    </row>
    <row r="89" spans="1:15">
      <c r="A89" s="170" t="str">
        <f>Database!C93</f>
        <v>PV Poly-Si Fixed Tilt 26.8% AC CF (1.35 MWdc/Mwac) UT, 2019</v>
      </c>
      <c r="B89" s="170">
        <f>Database!Z93</f>
        <v>4500</v>
      </c>
      <c r="C89" s="218">
        <f>Database!AJ93</f>
        <v>0.26800000000000002</v>
      </c>
      <c r="D89" s="219">
        <f>Database!AK93</f>
        <v>64.624839811546465</v>
      </c>
      <c r="E89" s="220" t="str">
        <f>Database!AL93</f>
        <v>na</v>
      </c>
      <c r="F89" s="221">
        <f>Database!AM93</f>
        <v>0</v>
      </c>
      <c r="G89" s="222">
        <f>Database!AN93</f>
        <v>0</v>
      </c>
      <c r="H89" s="30">
        <f>Database!AO93</f>
        <v>0</v>
      </c>
      <c r="I89" s="223">
        <f>Database!AP93</f>
        <v>0</v>
      </c>
      <c r="J89" s="30">
        <f>Database!AQ93</f>
        <v>0</v>
      </c>
      <c r="K89" s="219">
        <f>Database!AR93</f>
        <v>0.60299999999999998</v>
      </c>
      <c r="L89" s="224">
        <f>Database!AS93</f>
        <v>0</v>
      </c>
      <c r="M89" s="225">
        <f>Database!AT93</f>
        <v>65.22783981154646</v>
      </c>
      <c r="N89" s="226">
        <f>Database!AU93</f>
        <v>-8.8399829852177731</v>
      </c>
      <c r="O89" s="227">
        <f>Database!AV93</f>
        <v>56.387856826328687</v>
      </c>
    </row>
    <row r="90" spans="1:15">
      <c r="A90" s="170" t="str">
        <f>Database!C94</f>
        <v>PV Poly-Si Single Tracking 31.1% AC CF (1.25 MWdc/Mwac) UT, 2019</v>
      </c>
      <c r="B90" s="170">
        <f>Database!Z94</f>
        <v>4500</v>
      </c>
      <c r="C90" s="218">
        <f>Database!AJ94</f>
        <v>0.311</v>
      </c>
      <c r="D90" s="219">
        <f>Database!AK94</f>
        <v>58.841206861850623</v>
      </c>
      <c r="E90" s="220" t="str">
        <f>Database!AL94</f>
        <v>na</v>
      </c>
      <c r="F90" s="221">
        <f>Database!AM94</f>
        <v>0</v>
      </c>
      <c r="G90" s="222">
        <f>Database!AN94</f>
        <v>0</v>
      </c>
      <c r="H90" s="30">
        <f>Database!AO94</f>
        <v>0</v>
      </c>
      <c r="I90" s="223">
        <f>Database!AP94</f>
        <v>0</v>
      </c>
      <c r="J90" s="30">
        <f>Database!AQ94</f>
        <v>0</v>
      </c>
      <c r="K90" s="219">
        <f>Database!AR94</f>
        <v>0.60299999999999998</v>
      </c>
      <c r="L90" s="224">
        <f>Database!AS94</f>
        <v>0</v>
      </c>
      <c r="M90" s="225">
        <f>Database!AT94</f>
        <v>59.444206861850624</v>
      </c>
      <c r="N90" s="226">
        <f>Database!AU94</f>
        <v>-8.0537338086721277</v>
      </c>
      <c r="O90" s="227">
        <f>Database!AV94</f>
        <v>51.390473053178496</v>
      </c>
    </row>
    <row r="91" spans="1:15">
      <c r="A91" s="170" t="str">
        <f>Database!C95</f>
        <v>PV Poly-Si Fixed Tilt 24.9% AC CF (1.35 MWdc/Mwac) OR, 2019</v>
      </c>
      <c r="B91" s="170">
        <f>Database!Z95</f>
        <v>4800</v>
      </c>
      <c r="C91" s="218">
        <f>Database!AJ95</f>
        <v>0.249</v>
      </c>
      <c r="D91" s="219">
        <f>Database!AK95</f>
        <v>70.914688487768075</v>
      </c>
      <c r="E91" s="220" t="str">
        <f>Database!AL95</f>
        <v>na</v>
      </c>
      <c r="F91" s="221">
        <f>Database!AM95</f>
        <v>0</v>
      </c>
      <c r="G91" s="222">
        <f>Database!AN95</f>
        <v>0</v>
      </c>
      <c r="H91" s="30">
        <f>Database!AO95</f>
        <v>0</v>
      </c>
      <c r="I91" s="223">
        <f>Database!AP95</f>
        <v>0</v>
      </c>
      <c r="J91" s="30">
        <f>Database!AQ95</f>
        <v>0</v>
      </c>
      <c r="K91" s="219">
        <f>Database!AR95</f>
        <v>0.60299999999999998</v>
      </c>
      <c r="L91" s="224">
        <f>Database!AS95</f>
        <v>0</v>
      </c>
      <c r="M91" s="225">
        <f>Database!AT95</f>
        <v>71.517688487768069</v>
      </c>
      <c r="N91" s="226">
        <f>Database!AU95</f>
        <v>-9.7250728095790961</v>
      </c>
      <c r="O91" s="227">
        <f>Database!AV95</f>
        <v>61.792615678188973</v>
      </c>
    </row>
    <row r="92" spans="1:15">
      <c r="A92" s="170" t="str">
        <f>Database!C96</f>
        <v>PV Poly-Si Single Tracking 28.8% AC CF (1.25 MWdc/Mwac) OR, 2019</v>
      </c>
      <c r="B92" s="170">
        <f>Database!Z96</f>
        <v>4800</v>
      </c>
      <c r="C92" s="218">
        <f>Database!AJ96</f>
        <v>0.28799999999999998</v>
      </c>
      <c r="D92" s="219">
        <f>Database!AK96</f>
        <v>64.602345613638818</v>
      </c>
      <c r="E92" s="220" t="str">
        <f>Database!AL96</f>
        <v>na</v>
      </c>
      <c r="F92" s="221">
        <f>Database!AM96</f>
        <v>0</v>
      </c>
      <c r="G92" s="222">
        <f>Database!AN96</f>
        <v>0</v>
      </c>
      <c r="H92" s="30">
        <f>Database!AO96</f>
        <v>0</v>
      </c>
      <c r="I92" s="223">
        <f>Database!AP96</f>
        <v>0</v>
      </c>
      <c r="J92" s="30">
        <f>Database!AQ96</f>
        <v>0</v>
      </c>
      <c r="K92" s="219">
        <f>Database!AR96</f>
        <v>0.60299999999999998</v>
      </c>
      <c r="L92" s="224">
        <f>Database!AS96</f>
        <v>0</v>
      </c>
      <c r="M92" s="225">
        <f>Database!AT96</f>
        <v>65.205345613638812</v>
      </c>
      <c r="N92" s="226">
        <f>Database!AU96</f>
        <v>-8.860750469059667</v>
      </c>
      <c r="O92" s="227">
        <f>Database!AV96</f>
        <v>56.344595144579145</v>
      </c>
    </row>
    <row r="93" spans="1:15">
      <c r="A93" s="167" t="str">
        <f>Database!C97</f>
        <v>PV Poly-Si Fixed Tilt 26.8% AC CF (1.35 MWdc/Mwac) UT, 2023</v>
      </c>
      <c r="B93" s="167">
        <f>Database!Z97</f>
        <v>4500</v>
      </c>
      <c r="C93" s="207">
        <f>Database!AJ97</f>
        <v>0.26800000000000002</v>
      </c>
      <c r="D93" s="208">
        <f>Database!AK97</f>
        <v>64.624839811546465</v>
      </c>
      <c r="E93" s="209" t="str">
        <f>Database!AL97</f>
        <v>na</v>
      </c>
      <c r="F93" s="210">
        <f>Database!AM97</f>
        <v>0</v>
      </c>
      <c r="G93" s="211">
        <f>Database!AN97</f>
        <v>0</v>
      </c>
      <c r="H93" s="29">
        <f>Database!AO97</f>
        <v>0</v>
      </c>
      <c r="I93" s="212">
        <f>Database!AP97</f>
        <v>0</v>
      </c>
      <c r="J93" s="29">
        <f>Database!AQ97</f>
        <v>0</v>
      </c>
      <c r="K93" s="208">
        <f>Database!AR97</f>
        <v>0.60299999999999998</v>
      </c>
      <c r="L93" s="213">
        <f>Database!AS97</f>
        <v>0</v>
      </c>
      <c r="M93" s="214">
        <f>Database!AT97</f>
        <v>65.22783981154646</v>
      </c>
      <c r="N93" s="215">
        <f>Database!AU97</f>
        <v>-5.9118644414823507</v>
      </c>
      <c r="O93" s="216">
        <f>Database!AV97</f>
        <v>59.315975370064109</v>
      </c>
    </row>
    <row r="94" spans="1:15">
      <c r="A94" s="170" t="str">
        <f>Database!C98</f>
        <v>PV Poly-Si Single Tracking 31.1% AC CF (1.25 MWdc/Mwac) UT, 2023</v>
      </c>
      <c r="B94" s="170">
        <f>Database!Z98</f>
        <v>4500</v>
      </c>
      <c r="C94" s="218">
        <f>Database!AJ98</f>
        <v>0.311</v>
      </c>
      <c r="D94" s="219">
        <f>Database!AK98</f>
        <v>58.841206861850623</v>
      </c>
      <c r="E94" s="220" t="str">
        <f>Database!AL98</f>
        <v>na</v>
      </c>
      <c r="F94" s="221">
        <f>Database!AM98</f>
        <v>0</v>
      </c>
      <c r="G94" s="222">
        <f>Database!AN98</f>
        <v>0</v>
      </c>
      <c r="H94" s="30">
        <f>Database!AO98</f>
        <v>0</v>
      </c>
      <c r="I94" s="223">
        <f>Database!AP98</f>
        <v>0</v>
      </c>
      <c r="J94" s="30">
        <f>Database!AQ98</f>
        <v>0</v>
      </c>
      <c r="K94" s="219">
        <f>Database!AR98</f>
        <v>0.60299999999999998</v>
      </c>
      <c r="L94" s="224">
        <f>Database!AS98</f>
        <v>0</v>
      </c>
      <c r="M94" s="225">
        <f>Database!AT98</f>
        <v>59.444206861850624</v>
      </c>
      <c r="N94" s="226">
        <f>Database!AU98</f>
        <v>-5.3860491139259778</v>
      </c>
      <c r="O94" s="227">
        <f>Database!AV98</f>
        <v>54.058157747924646</v>
      </c>
    </row>
    <row r="95" spans="1:15">
      <c r="A95" s="170" t="str">
        <f>Database!C99</f>
        <v>PV Poly-Si Fixed Tilt 24.9% AC CF (1.35 MWdc/Mwac) OR, 2023</v>
      </c>
      <c r="B95" s="170">
        <f>Database!Z99</f>
        <v>4800</v>
      </c>
      <c r="C95" s="218">
        <f>Database!AJ99</f>
        <v>0.249</v>
      </c>
      <c r="D95" s="219">
        <f>Database!AK99</f>
        <v>70.914688487768075</v>
      </c>
      <c r="E95" s="220" t="str">
        <f>Database!AL99</f>
        <v>na</v>
      </c>
      <c r="F95" s="221">
        <f>Database!AM99</f>
        <v>0</v>
      </c>
      <c r="G95" s="222">
        <f>Database!AN99</f>
        <v>0</v>
      </c>
      <c r="H95" s="30">
        <f>Database!AO99</f>
        <v>0</v>
      </c>
      <c r="I95" s="223">
        <f>Database!AP99</f>
        <v>0</v>
      </c>
      <c r="J95" s="30">
        <f>Database!AQ99</f>
        <v>0</v>
      </c>
      <c r="K95" s="219">
        <f>Database!AR99</f>
        <v>0.60299999999999998</v>
      </c>
      <c r="L95" s="224">
        <f>Database!AS99</f>
        <v>0</v>
      </c>
      <c r="M95" s="225">
        <f>Database!AT99</f>
        <v>71.517688487768069</v>
      </c>
      <c r="N95" s="226">
        <f>Database!AU99</f>
        <v>-6.5037808590715684</v>
      </c>
      <c r="O95" s="227">
        <f>Database!AV99</f>
        <v>65.013907628696501</v>
      </c>
    </row>
    <row r="96" spans="1:15">
      <c r="A96" s="173" t="str">
        <f>Database!C100</f>
        <v>PV Poly-Si Single Tracking 28.8% AC CF (1.25 MWdc/Mwac) OR, 2023</v>
      </c>
      <c r="B96" s="173">
        <f>Database!Z100</f>
        <v>4800</v>
      </c>
      <c r="C96" s="228">
        <f>Database!AJ100</f>
        <v>0.28799999999999998</v>
      </c>
      <c r="D96" s="229">
        <f>Database!AK100</f>
        <v>64.602345613638818</v>
      </c>
      <c r="E96" s="230" t="str">
        <f>Database!AL100</f>
        <v>na</v>
      </c>
      <c r="F96" s="231">
        <f>Database!AM100</f>
        <v>0</v>
      </c>
      <c r="G96" s="232">
        <f>Database!AN100</f>
        <v>0</v>
      </c>
      <c r="H96" s="26">
        <f>Database!AO100</f>
        <v>0</v>
      </c>
      <c r="I96" s="233">
        <f>Database!AP100</f>
        <v>0</v>
      </c>
      <c r="J96" s="26">
        <f>Database!AQ100</f>
        <v>0</v>
      </c>
      <c r="K96" s="229">
        <f>Database!AR100</f>
        <v>0.60299999999999998</v>
      </c>
      <c r="L96" s="234">
        <f>Database!AS100</f>
        <v>0</v>
      </c>
      <c r="M96" s="235">
        <f>Database!AT100</f>
        <v>65.205345613638812</v>
      </c>
      <c r="N96" s="236">
        <f>Database!AU100</f>
        <v>-5.9257529918867249</v>
      </c>
      <c r="O96" s="237">
        <f>Database!AV100</f>
        <v>59.279592621752087</v>
      </c>
    </row>
    <row r="97" spans="1:15">
      <c r="A97" s="170" t="str">
        <f>Database!C102</f>
        <v>CSP Trough w Natural Gas</v>
      </c>
      <c r="B97" s="170">
        <f>Database!Z102</f>
        <v>4500</v>
      </c>
      <c r="C97" s="218">
        <f>Database!AJ102</f>
        <v>0.33</v>
      </c>
      <c r="D97" s="219">
        <f>Database!AK102</f>
        <v>187.50613108701273</v>
      </c>
      <c r="E97" s="220" t="str">
        <f>Database!AL102</f>
        <v>na</v>
      </c>
      <c r="F97" s="221">
        <f>Database!AM102</f>
        <v>293.95999999999998</v>
      </c>
      <c r="G97" s="222">
        <f>Database!AN102</f>
        <v>7.366904836363636</v>
      </c>
      <c r="H97" s="30">
        <f>Database!AO102</f>
        <v>0</v>
      </c>
      <c r="I97" s="223">
        <f>Database!AP102</f>
        <v>0</v>
      </c>
      <c r="J97" s="30">
        <f>Database!AQ102</f>
        <v>0</v>
      </c>
      <c r="K97" s="219">
        <f>Database!AR102</f>
        <v>0.60299999999999998</v>
      </c>
      <c r="L97" s="224">
        <f>Database!AS102</f>
        <v>0</v>
      </c>
      <c r="M97" s="225">
        <f>Database!AT102</f>
        <v>195.47603592337637</v>
      </c>
      <c r="N97" s="226">
        <f>Database!AU102</f>
        <v>-8.588163199262425</v>
      </c>
      <c r="O97" s="227">
        <f>Database!AV102</f>
        <v>186.88787272411395</v>
      </c>
    </row>
    <row r="98" spans="1:15">
      <c r="A98" s="170" t="str">
        <f>Database!C103</f>
        <v>CSP Tower 24% CF</v>
      </c>
      <c r="B98" s="170">
        <f>Database!Z103</f>
        <v>4500</v>
      </c>
      <c r="C98" s="218">
        <f>Database!AJ103</f>
        <v>0.24</v>
      </c>
      <c r="D98" s="219">
        <f>Database!AK103</f>
        <v>239.01799584951499</v>
      </c>
      <c r="E98" s="220" t="str">
        <f>Database!AL103</f>
        <v>na</v>
      </c>
      <c r="F98" s="221">
        <f>Database!AM103</f>
        <v>0</v>
      </c>
      <c r="G98" s="222">
        <f>Database!AN103</f>
        <v>0</v>
      </c>
      <c r="H98" s="30">
        <f>Database!AO103</f>
        <v>0</v>
      </c>
      <c r="I98" s="223">
        <f>Database!AP103</f>
        <v>0</v>
      </c>
      <c r="J98" s="30">
        <f>Database!AQ103</f>
        <v>0</v>
      </c>
      <c r="K98" s="219">
        <f>Database!AR103</f>
        <v>0.60299999999999998</v>
      </c>
      <c r="L98" s="224">
        <f>Database!AS103</f>
        <v>0</v>
      </c>
      <c r="M98" s="225">
        <f>Database!AT103</f>
        <v>239.620995849515</v>
      </c>
      <c r="N98" s="226">
        <f>Database!AU103</f>
        <v>-11.2481465741009</v>
      </c>
      <c r="O98" s="227">
        <f>Database!AV103</f>
        <v>228.3728492754141</v>
      </c>
    </row>
    <row r="99" spans="1:15">
      <c r="A99" s="170" t="str">
        <f>Database!C104</f>
        <v>CSP Tower Molten Salt 30% CF</v>
      </c>
      <c r="B99" s="170">
        <f>Database!Z104</f>
        <v>4500</v>
      </c>
      <c r="C99" s="218">
        <f>Database!AJ104</f>
        <v>0.3</v>
      </c>
      <c r="D99" s="219">
        <f>Database!AK104</f>
        <v>224.17360803385139</v>
      </c>
      <c r="E99" s="220" t="str">
        <f>Database!AL104</f>
        <v>na</v>
      </c>
      <c r="F99" s="221">
        <f>Database!AM104</f>
        <v>0</v>
      </c>
      <c r="G99" s="222">
        <f>Database!AN104</f>
        <v>0</v>
      </c>
      <c r="H99" s="30">
        <f>Database!AO104</f>
        <v>0</v>
      </c>
      <c r="I99" s="223">
        <f>Database!AP104</f>
        <v>0</v>
      </c>
      <c r="J99" s="30">
        <f>Database!AQ104</f>
        <v>0</v>
      </c>
      <c r="K99" s="219">
        <f>Database!AR104</f>
        <v>0.60299999999999998</v>
      </c>
      <c r="L99" s="224">
        <f>Database!AS104</f>
        <v>0</v>
      </c>
      <c r="M99" s="225">
        <f>Database!AT104</f>
        <v>224.7766080338514</v>
      </c>
      <c r="N99" s="226">
        <f>Database!AU104</f>
        <v>-10.794227138165212</v>
      </c>
      <c r="O99" s="227">
        <f>Database!AV104</f>
        <v>213.98238089568619</v>
      </c>
    </row>
    <row r="100" spans="1:15">
      <c r="A100" s="192" t="str">
        <f>Database!C106</f>
        <v>Forestry Byproduct</v>
      </c>
      <c r="B100" s="192">
        <f>Database!Z106</f>
        <v>1500</v>
      </c>
      <c r="C100" s="238">
        <f>Database!AJ106</f>
        <v>0.91</v>
      </c>
      <c r="D100" s="239">
        <f>Database!AK106</f>
        <v>44.135340897974594</v>
      </c>
      <c r="E100" s="240" t="str">
        <f>Database!AL106</f>
        <v>na</v>
      </c>
      <c r="F100" s="241">
        <f>Database!AM106</f>
        <v>0</v>
      </c>
      <c r="G100" s="242">
        <f>Database!AN106</f>
        <v>0</v>
      </c>
      <c r="H100" s="31">
        <f>Database!AO106</f>
        <v>0.99</v>
      </c>
      <c r="I100" s="243">
        <f>Database!AP106</f>
        <v>0</v>
      </c>
      <c r="J100" s="31">
        <f>Database!AQ106</f>
        <v>0</v>
      </c>
      <c r="K100" s="239">
        <f>Database!AR106</f>
        <v>0</v>
      </c>
      <c r="L100" s="244">
        <f>Database!AS106</f>
        <v>0</v>
      </c>
      <c r="M100" s="245" t="str">
        <f>Database!AT106</f>
        <v>NC</v>
      </c>
      <c r="N100" s="246">
        <f>Database!AU106</f>
        <v>0</v>
      </c>
      <c r="O100" s="247" t="str">
        <f>Database!AV106</f>
        <v>NC</v>
      </c>
    </row>
    <row r="101" spans="1:15">
      <c r="A101" s="167" t="str">
        <f>Database!C108</f>
        <v>Pumped Storage 1 (3,800 MWh)</v>
      </c>
      <c r="B101" s="167">
        <f>Database!Z108</f>
        <v>4457</v>
      </c>
      <c r="C101" s="207">
        <f>Database!AJ108</f>
        <v>0.40257648953301128</v>
      </c>
      <c r="D101" s="208">
        <f>Database!AK108</f>
        <v>70.081398769108475</v>
      </c>
      <c r="E101" s="209">
        <f>Database!AL108</f>
        <v>0.77</v>
      </c>
      <c r="F101" s="210">
        <f>Database!AM108</f>
        <v>293.35000000000002</v>
      </c>
      <c r="G101" s="211">
        <f>Database!AN108</f>
        <v>24.031841558441563</v>
      </c>
      <c r="H101" s="29">
        <f>Database!AO108</f>
        <v>0</v>
      </c>
      <c r="I101" s="212">
        <f>Database!AP108</f>
        <v>0</v>
      </c>
      <c r="J101" s="29">
        <f>Database!AQ108</f>
        <v>0</v>
      </c>
      <c r="K101" s="208">
        <f>Database!AR108</f>
        <v>0</v>
      </c>
      <c r="L101" s="213">
        <f>Database!AS108</f>
        <v>0</v>
      </c>
      <c r="M101" s="214">
        <f>Database!AT108</f>
        <v>94.113240327550045</v>
      </c>
      <c r="N101" s="215">
        <f>Database!AU108</f>
        <v>0</v>
      </c>
      <c r="O101" s="216">
        <f>Database!AV108</f>
        <v>94.113240327550045</v>
      </c>
    </row>
    <row r="102" spans="1:15">
      <c r="A102" s="170" t="str">
        <f>Database!C109</f>
        <v>Pumped Storage 2 (12,000 MWh)</v>
      </c>
      <c r="B102" s="170">
        <f>Database!Z109</f>
        <v>580</v>
      </c>
      <c r="C102" s="218">
        <f>Database!AJ109</f>
        <v>0.41666666666666669</v>
      </c>
      <c r="D102" s="219">
        <f>Database!AK109</f>
        <v>68.561560368784853</v>
      </c>
      <c r="E102" s="220">
        <f>Database!AL109</f>
        <v>0.77</v>
      </c>
      <c r="F102" s="221">
        <f>Database!AM109</f>
        <v>289.01</v>
      </c>
      <c r="G102" s="222">
        <f>Database!AN109</f>
        <v>23.67629974025974</v>
      </c>
      <c r="H102" s="30">
        <f>Database!AO109</f>
        <v>0</v>
      </c>
      <c r="I102" s="223">
        <f>Database!AP109</f>
        <v>0</v>
      </c>
      <c r="J102" s="30">
        <f>Database!AQ109</f>
        <v>0</v>
      </c>
      <c r="K102" s="219">
        <f>Database!AR109</f>
        <v>0</v>
      </c>
      <c r="L102" s="224">
        <f>Database!AS109</f>
        <v>0</v>
      </c>
      <c r="M102" s="225">
        <f>Database!AT109</f>
        <v>92.23786010904459</v>
      </c>
      <c r="N102" s="226">
        <f>Database!AU109</f>
        <v>0</v>
      </c>
      <c r="O102" s="227">
        <f>Database!AV109</f>
        <v>92.23786010904459</v>
      </c>
    </row>
    <row r="103" spans="1:15">
      <c r="A103" s="170" t="str">
        <f>Database!C110</f>
        <v>Pumped Storage 3 (7,000 MWh)</v>
      </c>
      <c r="B103" s="170">
        <f>Database!Z110</f>
        <v>6359</v>
      </c>
      <c r="C103" s="218">
        <f>Database!AJ110</f>
        <v>0.41666666666666669</v>
      </c>
      <c r="D103" s="219">
        <f>Database!AK110</f>
        <v>55.699391603077061</v>
      </c>
      <c r="E103" s="220">
        <f>Database!AL110</f>
        <v>0.77</v>
      </c>
      <c r="F103" s="221">
        <f>Database!AM110</f>
        <v>294.97000000000003</v>
      </c>
      <c r="G103" s="222">
        <f>Database!AN110</f>
        <v>24.164555324675323</v>
      </c>
      <c r="H103" s="30">
        <f>Database!AO110</f>
        <v>0</v>
      </c>
      <c r="I103" s="223">
        <f>Database!AP110</f>
        <v>0</v>
      </c>
      <c r="J103" s="30">
        <f>Database!AQ110</f>
        <v>0</v>
      </c>
      <c r="K103" s="219">
        <f>Database!AR110</f>
        <v>0</v>
      </c>
      <c r="L103" s="224">
        <f>Database!AS110</f>
        <v>0</v>
      </c>
      <c r="M103" s="225">
        <f>Database!AT110</f>
        <v>79.86394692775238</v>
      </c>
      <c r="N103" s="226">
        <f>Database!AU110</f>
        <v>0</v>
      </c>
      <c r="O103" s="227">
        <f>Database!AV110</f>
        <v>79.86394692775238</v>
      </c>
    </row>
    <row r="104" spans="1:15">
      <c r="A104" s="173" t="str">
        <f>Database!C113</f>
        <v>CAES (15,360 MWh)</v>
      </c>
      <c r="B104" s="173">
        <f>Database!Z113</f>
        <v>4640</v>
      </c>
      <c r="C104" s="228">
        <f>Database!AJ113</f>
        <v>0.3</v>
      </c>
      <c r="D104" s="229">
        <f>Database!AK113</f>
        <v>71.234250886908498</v>
      </c>
      <c r="E104" s="230">
        <f>Database!AL113</f>
        <v>0.5</v>
      </c>
      <c r="F104" s="231">
        <f>Database!AM113</f>
        <v>294.97000000000003</v>
      </c>
      <c r="G104" s="232">
        <f>Database!AN113</f>
        <v>24.936763800000005</v>
      </c>
      <c r="H104" s="26">
        <f>Database!AO113</f>
        <v>0.77</v>
      </c>
      <c r="I104" s="233">
        <f>Database!AP113</f>
        <v>5.4558207325419279E-2</v>
      </c>
      <c r="J104" s="26">
        <f>Database!AQ113</f>
        <v>4.2009819640572849E-2</v>
      </c>
      <c r="K104" s="229">
        <f>Database!AR113</f>
        <v>0</v>
      </c>
      <c r="L104" s="234">
        <f>Database!AS113</f>
        <v>0</v>
      </c>
      <c r="M104" s="235">
        <f>Database!AT113</f>
        <v>96.983024506549086</v>
      </c>
      <c r="N104" s="236">
        <f>Database!AU113</f>
        <v>0</v>
      </c>
      <c r="O104" s="237">
        <f>Database!AV113</f>
        <v>96.983024506549086</v>
      </c>
    </row>
    <row r="105" spans="1:15">
      <c r="A105" s="167" t="str">
        <f>Database!C115</f>
        <v>Advanced Fission</v>
      </c>
      <c r="B105" s="167">
        <f>Database!Z115</f>
        <v>5000</v>
      </c>
      <c r="C105" s="207">
        <f>Database!AJ115</f>
        <v>0.85562099999999996</v>
      </c>
      <c r="D105" s="208">
        <f>Database!AK115</f>
        <v>74.975014635199528</v>
      </c>
      <c r="E105" s="209" t="str">
        <f>Database!AL115</f>
        <v>na</v>
      </c>
      <c r="F105" s="210">
        <f>Database!AM115</f>
        <v>0</v>
      </c>
      <c r="G105" s="211">
        <f>Database!AN115</f>
        <v>0</v>
      </c>
      <c r="H105" s="29">
        <f>Database!AO115</f>
        <v>11.37</v>
      </c>
      <c r="I105" s="212">
        <f>Database!AP115</f>
        <v>0</v>
      </c>
      <c r="J105" s="29">
        <f>Database!AQ115</f>
        <v>0</v>
      </c>
      <c r="K105" s="208">
        <f>Database!AR115</f>
        <v>0</v>
      </c>
      <c r="L105" s="213">
        <f>Database!AS115</f>
        <v>0</v>
      </c>
      <c r="M105" s="214">
        <f>Database!AT115</f>
        <v>86.345014635199533</v>
      </c>
      <c r="N105" s="215">
        <f>Database!AU115</f>
        <v>0</v>
      </c>
      <c r="O105" s="216">
        <f>Database!AV115</f>
        <v>86.345014635199533</v>
      </c>
    </row>
    <row r="106" spans="1:15">
      <c r="A106" s="173" t="str">
        <f>Database!C116</f>
        <v>Small Modular Reactor x 12</v>
      </c>
      <c r="B106" s="173">
        <f>Database!Z116</f>
        <v>5000</v>
      </c>
      <c r="C106" s="228">
        <f>Database!AJ116</f>
        <v>0.85562099999999996</v>
      </c>
      <c r="D106" s="229">
        <f>Database!AK116</f>
        <v>115.55459076675226</v>
      </c>
      <c r="E106" s="230" t="str">
        <f>Database!AL116</f>
        <v>na</v>
      </c>
      <c r="F106" s="231">
        <f>Database!AM116</f>
        <v>0</v>
      </c>
      <c r="G106" s="232">
        <f>Database!AN116</f>
        <v>0</v>
      </c>
      <c r="H106" s="26">
        <f>Database!AO116</f>
        <v>15</v>
      </c>
      <c r="I106" s="233">
        <f>Database!AP116</f>
        <v>0</v>
      </c>
      <c r="J106" s="26">
        <f>Database!AQ116</f>
        <v>0</v>
      </c>
      <c r="K106" s="229">
        <f>Database!AR116</f>
        <v>0</v>
      </c>
      <c r="L106" s="234">
        <f>Database!AS116</f>
        <v>0</v>
      </c>
      <c r="M106" s="235">
        <f>Database!AT116</f>
        <v>130.55459076675226</v>
      </c>
      <c r="N106" s="236">
        <f>Database!AU116</f>
        <v>0</v>
      </c>
      <c r="O106" s="237">
        <f>Database!AV116</f>
        <v>130.55459076675226</v>
      </c>
    </row>
    <row r="107" spans="1:15">
      <c r="A107" s="117"/>
      <c r="B107" s="138"/>
      <c r="C107" s="248"/>
      <c r="D107" s="219"/>
      <c r="E107" s="220"/>
      <c r="F107" s="221"/>
      <c r="G107" s="249"/>
      <c r="H107" s="30"/>
      <c r="I107" s="223"/>
      <c r="J107" s="30"/>
      <c r="K107" s="219"/>
      <c r="L107" s="224"/>
      <c r="M107" s="217"/>
      <c r="N107" s="219"/>
      <c r="O107" s="217"/>
    </row>
    <row r="108" spans="1:15" ht="28.5" customHeight="1">
      <c r="A108" s="163"/>
      <c r="B108" s="866" t="s">
        <v>56</v>
      </c>
      <c r="C108" s="857" t="s">
        <v>68</v>
      </c>
      <c r="D108" s="857"/>
      <c r="E108" s="857"/>
      <c r="F108" s="857"/>
      <c r="G108" s="858"/>
      <c r="H108" s="859" t="s">
        <v>618</v>
      </c>
      <c r="I108" s="869"/>
      <c r="J108" s="869"/>
      <c r="K108" s="869"/>
      <c r="L108" s="865"/>
      <c r="M108" s="859" t="s">
        <v>105</v>
      </c>
      <c r="N108" s="860"/>
      <c r="O108" s="861"/>
    </row>
    <row r="109" spans="1:15" ht="31.5">
      <c r="A109" s="72" t="s">
        <v>591</v>
      </c>
      <c r="B109" s="867"/>
      <c r="C109" s="15"/>
      <c r="D109" s="60"/>
      <c r="E109" s="61"/>
      <c r="F109" s="864" t="s">
        <v>75</v>
      </c>
      <c r="G109" s="865"/>
      <c r="H109" s="62"/>
      <c r="I109" s="63"/>
      <c r="J109" s="63"/>
      <c r="K109" s="63"/>
      <c r="L109" s="16"/>
      <c r="M109" s="64"/>
      <c r="N109" s="113" t="s">
        <v>103</v>
      </c>
      <c r="O109" s="64"/>
    </row>
    <row r="110" spans="1:15" ht="51.75">
      <c r="A110" s="73" t="s">
        <v>76</v>
      </c>
      <c r="B110" s="868"/>
      <c r="C110" s="65" t="s">
        <v>65</v>
      </c>
      <c r="D110" s="66" t="s">
        <v>81</v>
      </c>
      <c r="E110" s="67" t="s">
        <v>96</v>
      </c>
      <c r="F110" s="68" t="s">
        <v>82</v>
      </c>
      <c r="G110" s="68" t="s">
        <v>83</v>
      </c>
      <c r="H110" s="69" t="s">
        <v>77</v>
      </c>
      <c r="I110" s="70" t="s">
        <v>78</v>
      </c>
      <c r="J110" s="70" t="s">
        <v>79</v>
      </c>
      <c r="K110" s="66" t="s">
        <v>89</v>
      </c>
      <c r="L110" s="68" t="s">
        <v>15</v>
      </c>
      <c r="M110" s="66" t="s">
        <v>104</v>
      </c>
      <c r="N110" s="71" t="s">
        <v>95</v>
      </c>
      <c r="O110" s="66" t="s">
        <v>106</v>
      </c>
    </row>
    <row r="111" spans="1:15">
      <c r="A111" s="200" t="s">
        <v>256</v>
      </c>
      <c r="B111" s="192"/>
      <c r="C111" s="238"/>
      <c r="D111" s="239"/>
      <c r="E111" s="240"/>
      <c r="F111" s="241"/>
      <c r="G111" s="242"/>
      <c r="H111" s="31"/>
      <c r="I111" s="243"/>
      <c r="J111" s="31"/>
      <c r="K111" s="239"/>
      <c r="L111" s="244"/>
      <c r="M111" s="245"/>
      <c r="N111" s="246"/>
      <c r="O111" s="247"/>
    </row>
    <row r="112" spans="1:15">
      <c r="A112" s="200" t="str">
        <f>Database!Y142</f>
        <v>Dave Johnston</v>
      </c>
      <c r="B112" s="192"/>
      <c r="C112" s="238"/>
      <c r="D112" s="239"/>
      <c r="E112" s="240"/>
      <c r="F112" s="241"/>
      <c r="G112" s="242"/>
      <c r="H112" s="31"/>
      <c r="I112" s="243"/>
      <c r="J112" s="31"/>
      <c r="K112" s="239"/>
      <c r="L112" s="244"/>
      <c r="M112" s="245"/>
      <c r="N112" s="246"/>
      <c r="O112" s="247"/>
    </row>
    <row r="113" spans="1:15">
      <c r="A113" s="167" t="str">
        <f>Database!Y143</f>
        <v>SCCT Aero x3</v>
      </c>
      <c r="B113" s="170">
        <f>Database!Z143</f>
        <v>5050</v>
      </c>
      <c r="C113" s="218">
        <f>Database!AJ143</f>
        <v>0.33</v>
      </c>
      <c r="D113" s="219">
        <f>Database!AK143</f>
        <v>69.948722313981833</v>
      </c>
      <c r="E113" s="220" t="str">
        <f>Database!AL143</f>
        <v>na</v>
      </c>
      <c r="F113" s="221">
        <f>Database!AM143</f>
        <v>289.04000000000002</v>
      </c>
      <c r="G113" s="222">
        <f>Database!AN143</f>
        <v>26.559885600000001</v>
      </c>
      <c r="H113" s="30">
        <f>Database!AO143</f>
        <v>8.85</v>
      </c>
      <c r="I113" s="223">
        <f>Database!AP143</f>
        <v>0.12109260650275994</v>
      </c>
      <c r="J113" s="30">
        <f>Database!AQ143</f>
        <v>1.0716695675494254</v>
      </c>
      <c r="K113" s="219">
        <f>Database!AR143</f>
        <v>0</v>
      </c>
      <c r="L113" s="224">
        <f>Database!AS143</f>
        <v>0</v>
      </c>
      <c r="M113" s="225">
        <f>Database!AT143</f>
        <v>106.43027748153126</v>
      </c>
      <c r="N113" s="226">
        <f>Database!AU143</f>
        <v>0</v>
      </c>
      <c r="O113" s="227">
        <f>Database!AV143</f>
        <v>106.43027748153126</v>
      </c>
    </row>
    <row r="114" spans="1:15">
      <c r="A114" s="170" t="str">
        <f>Database!Y144</f>
        <v>Intercooled SCCT Aero x2</v>
      </c>
      <c r="B114" s="170">
        <f>Database!Z144</f>
        <v>5050</v>
      </c>
      <c r="C114" s="218">
        <f>Database!AJ144</f>
        <v>0.33</v>
      </c>
      <c r="D114" s="219">
        <f>Database!AK144</f>
        <v>57.011633290730643</v>
      </c>
      <c r="E114" s="220" t="str">
        <f>Database!AL144</f>
        <v>na</v>
      </c>
      <c r="F114" s="221">
        <f>Database!AM144</f>
        <v>289.04000000000002</v>
      </c>
      <c r="G114" s="222">
        <f>Database!AN144</f>
        <v>26.106092800000003</v>
      </c>
      <c r="H114" s="30">
        <f>Database!AO144</f>
        <v>6.14</v>
      </c>
      <c r="I114" s="223">
        <f>Database!AP144</f>
        <v>0.12109260650275988</v>
      </c>
      <c r="J114" s="30">
        <f>Database!AQ144</f>
        <v>0.74350860392694562</v>
      </c>
      <c r="K114" s="219">
        <f>Database!AR144</f>
        <v>0</v>
      </c>
      <c r="L114" s="224">
        <f>Database!AS144</f>
        <v>0</v>
      </c>
      <c r="M114" s="225">
        <f>Database!AT144</f>
        <v>90.001234694657583</v>
      </c>
      <c r="N114" s="226">
        <f>Database!AU144</f>
        <v>0</v>
      </c>
      <c r="O114" s="227">
        <f>Database!AV144</f>
        <v>90.001234694657583</v>
      </c>
    </row>
    <row r="115" spans="1:15">
      <c r="A115" s="170" t="str">
        <f>Database!Y145</f>
        <v>SCCT Frame "F" x1</v>
      </c>
      <c r="B115" s="170">
        <f>Database!Z145</f>
        <v>5050</v>
      </c>
      <c r="C115" s="218">
        <f>Database!AJ145</f>
        <v>0.33</v>
      </c>
      <c r="D115" s="219">
        <f>Database!AK145</f>
        <v>39.837898753643266</v>
      </c>
      <c r="E115" s="220" t="str">
        <f>Database!AL145</f>
        <v>na</v>
      </c>
      <c r="F115" s="221">
        <f>Database!AM145</f>
        <v>289.04000000000002</v>
      </c>
      <c r="G115" s="222">
        <f>Database!AN145</f>
        <v>27.788305600000001</v>
      </c>
      <c r="H115" s="30">
        <f>Database!AO145</f>
        <v>6.61</v>
      </c>
      <c r="I115" s="223">
        <f>Database!AP145</f>
        <v>0.13918115411401297</v>
      </c>
      <c r="J115" s="30">
        <f>Database!AQ145</f>
        <v>0.91998742869362571</v>
      </c>
      <c r="K115" s="219">
        <f>Database!AR145</f>
        <v>0</v>
      </c>
      <c r="L115" s="224">
        <f>Database!AS145</f>
        <v>0</v>
      </c>
      <c r="M115" s="225">
        <f>Database!AT145</f>
        <v>75.15619178233689</v>
      </c>
      <c r="N115" s="226">
        <f>Database!AU145</f>
        <v>0</v>
      </c>
      <c r="O115" s="227">
        <f>Database!AV145</f>
        <v>75.15619178233689</v>
      </c>
    </row>
    <row r="116" spans="1:15">
      <c r="A116" s="170" t="str">
        <f>Database!Y146</f>
        <v>IC Recips x 6</v>
      </c>
      <c r="B116" s="170">
        <f>Database!Z146</f>
        <v>5050</v>
      </c>
      <c r="C116" s="218">
        <f>Database!AJ146</f>
        <v>0.33</v>
      </c>
      <c r="D116" s="219">
        <f>Database!AK146</f>
        <v>64.231238267727804</v>
      </c>
      <c r="E116" s="220" t="str">
        <f>Database!AL146</f>
        <v>na</v>
      </c>
      <c r="F116" s="221">
        <f>Database!AM146</f>
        <v>289.04000000000002</v>
      </c>
      <c r="G116" s="222">
        <f>Database!AN146</f>
        <v>23.9498544</v>
      </c>
      <c r="H116" s="30">
        <f>Database!AO146</f>
        <v>7.45</v>
      </c>
      <c r="I116" s="223">
        <f>Database!AP146</f>
        <v>9.1830864570070406E-2</v>
      </c>
      <c r="J116" s="30">
        <f>Database!AQ146</f>
        <v>0.68413994104702458</v>
      </c>
      <c r="K116" s="219">
        <f>Database!AR146</f>
        <v>0</v>
      </c>
      <c r="L116" s="224">
        <f>Database!AS146</f>
        <v>0</v>
      </c>
      <c r="M116" s="225">
        <f>Database!AT146</f>
        <v>96.315232608774821</v>
      </c>
      <c r="N116" s="226">
        <f>Database!AU146</f>
        <v>0</v>
      </c>
      <c r="O116" s="227">
        <f>Database!AV146</f>
        <v>96.315232608774821</v>
      </c>
    </row>
    <row r="117" spans="1:15">
      <c r="A117" s="170" t="str">
        <f>Database!Y147</f>
        <v>CCCT Dry "G/H", 1x1</v>
      </c>
      <c r="B117" s="170">
        <f>Database!Z147</f>
        <v>5050</v>
      </c>
      <c r="C117" s="218">
        <f>Database!AJ147</f>
        <v>0.78</v>
      </c>
      <c r="D117" s="219">
        <f>Database!AK147</f>
        <v>25.161428581494206</v>
      </c>
      <c r="E117" s="220" t="str">
        <f>Database!AL147</f>
        <v>na</v>
      </c>
      <c r="F117" s="221">
        <f>Database!AM147</f>
        <v>289.04000000000002</v>
      </c>
      <c r="G117" s="222">
        <f>Database!AN147</f>
        <v>18.423409599999999</v>
      </c>
      <c r="H117" s="30">
        <f>Database!AO147</f>
        <v>2.12</v>
      </c>
      <c r="I117" s="223">
        <f>Database!AP147</f>
        <v>0.10713241660577139</v>
      </c>
      <c r="J117" s="30">
        <f>Database!AQ147</f>
        <v>0.22712072320423535</v>
      </c>
      <c r="K117" s="219">
        <f>Database!AR147</f>
        <v>0</v>
      </c>
      <c r="L117" s="224">
        <f>Database!AS147</f>
        <v>0</v>
      </c>
      <c r="M117" s="225">
        <f>Database!AT147</f>
        <v>45.93195890469844</v>
      </c>
      <c r="N117" s="226">
        <f>Database!AU147</f>
        <v>0</v>
      </c>
      <c r="O117" s="227">
        <f>Database!AV147</f>
        <v>45.93195890469844</v>
      </c>
    </row>
    <row r="118" spans="1:15">
      <c r="A118" s="170" t="str">
        <f>Database!Y148</f>
        <v>CCCT Dry "G/H", DF, 1x1</v>
      </c>
      <c r="B118" s="170">
        <f>Database!Z148</f>
        <v>5050</v>
      </c>
      <c r="C118" s="218">
        <f>Database!AJ148</f>
        <v>0.12</v>
      </c>
      <c r="D118" s="219">
        <f>Database!AK148</f>
        <v>83.089804782460547</v>
      </c>
      <c r="E118" s="220" t="str">
        <f>Database!AL148</f>
        <v>na</v>
      </c>
      <c r="F118" s="221">
        <f>Database!AM148</f>
        <v>289.04000000000002</v>
      </c>
      <c r="G118" s="222">
        <f>Database!AN148</f>
        <v>26.510748800000002</v>
      </c>
      <c r="H118" s="30">
        <f>Database!AO148</f>
        <v>0.15</v>
      </c>
      <c r="I118" s="223">
        <f>Database!AP148</f>
        <v>0</v>
      </c>
      <c r="J118" s="30">
        <f>Database!AQ148</f>
        <v>0</v>
      </c>
      <c r="K118" s="219">
        <f>Database!AR148</f>
        <v>0</v>
      </c>
      <c r="L118" s="224">
        <f>Database!AS148</f>
        <v>0</v>
      </c>
      <c r="M118" s="225">
        <f>Database!AT148</f>
        <v>109.75055358246055</v>
      </c>
      <c r="N118" s="226">
        <f>Database!AU148</f>
        <v>0</v>
      </c>
      <c r="O118" s="227">
        <f>Database!AV148</f>
        <v>109.75055358246055</v>
      </c>
    </row>
    <row r="119" spans="1:15">
      <c r="A119" s="170" t="str">
        <f>Database!Y149</f>
        <v>CCCT Dry "J/HA.02", 1x1</v>
      </c>
      <c r="B119" s="170">
        <f>Database!Z149</f>
        <v>5050</v>
      </c>
      <c r="C119" s="218">
        <f>Database!AJ149</f>
        <v>0.78</v>
      </c>
      <c r="D119" s="219">
        <f>Database!AK149</f>
        <v>22.647831913046524</v>
      </c>
      <c r="E119" s="220" t="str">
        <f>Database!AL149</f>
        <v>na</v>
      </c>
      <c r="F119" s="221">
        <f>Database!AM149</f>
        <v>289.04000000000002</v>
      </c>
      <c r="G119" s="222">
        <f>Database!AN149</f>
        <v>18.2846704</v>
      </c>
      <c r="H119" s="30">
        <f>Database!AO149</f>
        <v>2.0499999999999998</v>
      </c>
      <c r="I119" s="223">
        <f>Database!AP149</f>
        <v>0.10713241660577137</v>
      </c>
      <c r="J119" s="30">
        <f>Database!AQ149</f>
        <v>0.21962145404183128</v>
      </c>
      <c r="K119" s="219">
        <f>Database!AR149</f>
        <v>0</v>
      </c>
      <c r="L119" s="224">
        <f>Database!AS149</f>
        <v>0</v>
      </c>
      <c r="M119" s="225">
        <f>Database!AT149</f>
        <v>43.202123767088359</v>
      </c>
      <c r="N119" s="226">
        <f>Database!AU149</f>
        <v>0</v>
      </c>
      <c r="O119" s="227">
        <f>Database!AV149</f>
        <v>43.202123767088359</v>
      </c>
    </row>
    <row r="120" spans="1:15">
      <c r="A120" s="170" t="str">
        <f>Database!Y150</f>
        <v>CCCT Dry "J/HA.02", DF, 1x1</v>
      </c>
      <c r="B120" s="170">
        <f>Database!Z150</f>
        <v>5050</v>
      </c>
      <c r="C120" s="218">
        <f>Database!AJ150</f>
        <v>0.12</v>
      </c>
      <c r="D120" s="219">
        <f>Database!AK150</f>
        <v>78.957305253114868</v>
      </c>
      <c r="E120" s="220" t="str">
        <f>Database!AL150</f>
        <v>na</v>
      </c>
      <c r="F120" s="221">
        <f>Database!AM150</f>
        <v>289.04000000000002</v>
      </c>
      <c r="G120" s="222">
        <f>Database!AN150</f>
        <v>26.623474399999999</v>
      </c>
      <c r="H120" s="30">
        <f>Database!AO150</f>
        <v>0.16</v>
      </c>
      <c r="I120" s="223">
        <f>Database!AP150</f>
        <v>0</v>
      </c>
      <c r="J120" s="30">
        <f>Database!AQ150</f>
        <v>0</v>
      </c>
      <c r="K120" s="219">
        <f>Database!AR150</f>
        <v>0</v>
      </c>
      <c r="L120" s="224">
        <f>Database!AS150</f>
        <v>0</v>
      </c>
      <c r="M120" s="225">
        <f>Database!AT150</f>
        <v>105.74077965311486</v>
      </c>
      <c r="N120" s="226">
        <f>Database!AU150</f>
        <v>0</v>
      </c>
      <c r="O120" s="227">
        <f>Database!AV150</f>
        <v>105.74077965311486</v>
      </c>
    </row>
    <row r="121" spans="1:15">
      <c r="A121" s="250" t="str">
        <f>Database!Y151</f>
        <v>Hunter</v>
      </c>
      <c r="B121" s="192"/>
      <c r="C121" s="238"/>
      <c r="D121" s="239"/>
      <c r="E121" s="240"/>
      <c r="F121" s="241"/>
      <c r="G121" s="242"/>
      <c r="H121" s="31"/>
      <c r="I121" s="243"/>
      <c r="J121" s="31"/>
      <c r="K121" s="239"/>
      <c r="L121" s="244"/>
      <c r="M121" s="245"/>
      <c r="N121" s="246"/>
      <c r="O121" s="247"/>
    </row>
    <row r="122" spans="1:15">
      <c r="A122" s="170" t="str">
        <f>Database!Y152</f>
        <v>SCCT Aero x3</v>
      </c>
      <c r="B122" s="170">
        <f>Database!Z152</f>
        <v>5050</v>
      </c>
      <c r="C122" s="218">
        <f>Database!AJ152</f>
        <v>0.33</v>
      </c>
      <c r="D122" s="219">
        <f>Database!AK152</f>
        <v>56.377965401154938</v>
      </c>
      <c r="E122" s="220" t="str">
        <f>Database!AL152</f>
        <v>na</v>
      </c>
      <c r="F122" s="221">
        <f>Database!AM152</f>
        <v>293.63</v>
      </c>
      <c r="G122" s="222">
        <f>Database!AN152</f>
        <v>26.981660699999999</v>
      </c>
      <c r="H122" s="30">
        <f>Database!AO152</f>
        <v>8.85</v>
      </c>
      <c r="I122" s="223">
        <f>Database!AP152</f>
        <v>0.12109260650275994</v>
      </c>
      <c r="J122" s="30">
        <f>Database!AQ152</f>
        <v>1.0716695675494254</v>
      </c>
      <c r="K122" s="219">
        <f>Database!AR152</f>
        <v>0</v>
      </c>
      <c r="L122" s="224">
        <f>Database!AS152</f>
        <v>0</v>
      </c>
      <c r="M122" s="225">
        <f>Database!AT152</f>
        <v>93.28129566870436</v>
      </c>
      <c r="N122" s="226">
        <f>Database!AU152</f>
        <v>0</v>
      </c>
      <c r="O122" s="227">
        <f>Database!AV152</f>
        <v>93.28129566870436</v>
      </c>
    </row>
    <row r="123" spans="1:15">
      <c r="A123" s="170" t="str">
        <f>Database!Y153</f>
        <v>Intercooled SCCT Aero x2</v>
      </c>
      <c r="B123" s="170">
        <f>Database!Z153</f>
        <v>5050</v>
      </c>
      <c r="C123" s="218">
        <f>Database!AJ153</f>
        <v>0.33</v>
      </c>
      <c r="D123" s="219">
        <f>Database!AK153</f>
        <v>43.67274152485269</v>
      </c>
      <c r="E123" s="220" t="str">
        <f>Database!AL153</f>
        <v>na</v>
      </c>
      <c r="F123" s="221">
        <f>Database!AM153</f>
        <v>293.63</v>
      </c>
      <c r="G123" s="222">
        <f>Database!AN153</f>
        <v>26.5206616</v>
      </c>
      <c r="H123" s="30">
        <f>Database!AO153</f>
        <v>6.14</v>
      </c>
      <c r="I123" s="223">
        <f>Database!AP153</f>
        <v>0.12109260650275988</v>
      </c>
      <c r="J123" s="30">
        <f>Database!AQ153</f>
        <v>0.74350860392694562</v>
      </c>
      <c r="K123" s="219">
        <f>Database!AR153</f>
        <v>0</v>
      </c>
      <c r="L123" s="224">
        <f>Database!AS153</f>
        <v>0</v>
      </c>
      <c r="M123" s="225">
        <f>Database!AT153</f>
        <v>77.076911728779635</v>
      </c>
      <c r="N123" s="226">
        <f>Database!AU153</f>
        <v>0</v>
      </c>
      <c r="O123" s="227">
        <f>Database!AV153</f>
        <v>77.076911728779635</v>
      </c>
    </row>
    <row r="124" spans="1:15">
      <c r="A124" s="170" t="str">
        <f>Database!Y154</f>
        <v>SCCT Frame "F" x1</v>
      </c>
      <c r="B124" s="170">
        <f>Database!Z154</f>
        <v>5050</v>
      </c>
      <c r="C124" s="218">
        <f>Database!AJ154</f>
        <v>0.33</v>
      </c>
      <c r="D124" s="219">
        <f>Database!AK154</f>
        <v>25.63948141117752</v>
      </c>
      <c r="E124" s="220" t="str">
        <f>Database!AL154</f>
        <v>na</v>
      </c>
      <c r="F124" s="221">
        <f>Database!AM154</f>
        <v>293.63</v>
      </c>
      <c r="G124" s="222">
        <f>Database!AN154</f>
        <v>28.229588200000002</v>
      </c>
      <c r="H124" s="30">
        <f>Database!AO154</f>
        <v>6.61</v>
      </c>
      <c r="I124" s="223">
        <f>Database!AP154</f>
        <v>0.13918115411401297</v>
      </c>
      <c r="J124" s="30">
        <f>Database!AQ154</f>
        <v>0.91998742869362571</v>
      </c>
      <c r="K124" s="219">
        <f>Database!AR154</f>
        <v>0</v>
      </c>
      <c r="L124" s="224">
        <f>Database!AS154</f>
        <v>0</v>
      </c>
      <c r="M124" s="225">
        <f>Database!AT154</f>
        <v>61.399057039871145</v>
      </c>
      <c r="N124" s="226">
        <f>Database!AU154</f>
        <v>0</v>
      </c>
      <c r="O124" s="227">
        <f>Database!AV154</f>
        <v>61.399057039871145</v>
      </c>
    </row>
    <row r="125" spans="1:15">
      <c r="A125" s="170" t="str">
        <f>Database!Y155</f>
        <v>IC Recips x 6</v>
      </c>
      <c r="B125" s="170">
        <f>Database!Z155</f>
        <v>5050</v>
      </c>
      <c r="C125" s="218">
        <f>Database!AJ155</f>
        <v>0.33</v>
      </c>
      <c r="D125" s="219">
        <f>Database!AK155</f>
        <v>51.994075161874768</v>
      </c>
      <c r="E125" s="220" t="str">
        <f>Database!AL155</f>
        <v>na</v>
      </c>
      <c r="F125" s="221">
        <f>Database!AM155</f>
        <v>293.63</v>
      </c>
      <c r="G125" s="222">
        <f>Database!AN155</f>
        <v>24.330181800000002</v>
      </c>
      <c r="H125" s="30">
        <f>Database!AO155</f>
        <v>7.45</v>
      </c>
      <c r="I125" s="223">
        <f>Database!AP155</f>
        <v>9.1830864570070406E-2</v>
      </c>
      <c r="J125" s="30">
        <f>Database!AQ155</f>
        <v>0.68413994104702458</v>
      </c>
      <c r="K125" s="219">
        <f>Database!AR155</f>
        <v>0</v>
      </c>
      <c r="L125" s="224">
        <f>Database!AS155</f>
        <v>0</v>
      </c>
      <c r="M125" s="225">
        <f>Database!AT155</f>
        <v>84.458396902921791</v>
      </c>
      <c r="N125" s="226">
        <f>Database!AU155</f>
        <v>0</v>
      </c>
      <c r="O125" s="227">
        <f>Database!AV155</f>
        <v>84.458396902921791</v>
      </c>
    </row>
    <row r="126" spans="1:15">
      <c r="A126" s="170" t="str">
        <f>Database!Y156</f>
        <v>CCCT Dry "G/H", 1x1</v>
      </c>
      <c r="B126" s="170">
        <f>Database!Z156</f>
        <v>5050</v>
      </c>
      <c r="C126" s="218">
        <f>Database!AJ156</f>
        <v>0.78</v>
      </c>
      <c r="D126" s="219">
        <f>Database!AK156</f>
        <v>21.178823752200213</v>
      </c>
      <c r="E126" s="220" t="str">
        <f>Database!AL156</f>
        <v>na</v>
      </c>
      <c r="F126" s="221">
        <f>Database!AM156</f>
        <v>293.63</v>
      </c>
      <c r="G126" s="222">
        <f>Database!AN156</f>
        <v>18.7159762</v>
      </c>
      <c r="H126" s="30">
        <f>Database!AO156</f>
        <v>2.12</v>
      </c>
      <c r="I126" s="223">
        <f>Database!AP156</f>
        <v>0.10713241660577139</v>
      </c>
      <c r="J126" s="30">
        <f>Database!AQ156</f>
        <v>0.22712072320423535</v>
      </c>
      <c r="K126" s="219">
        <f>Database!AR156</f>
        <v>0</v>
      </c>
      <c r="L126" s="224">
        <f>Database!AS156</f>
        <v>0</v>
      </c>
      <c r="M126" s="225">
        <f>Database!AT156</f>
        <v>42.241920675404451</v>
      </c>
      <c r="N126" s="226">
        <f>Database!AU156</f>
        <v>0</v>
      </c>
      <c r="O126" s="227">
        <f>Database!AV156</f>
        <v>42.241920675404451</v>
      </c>
    </row>
    <row r="127" spans="1:15">
      <c r="A127" s="170" t="str">
        <f>Database!Y157</f>
        <v>CCCT Dry "G/H", DF, 1x1</v>
      </c>
      <c r="B127" s="170">
        <f>Database!Z157</f>
        <v>5050</v>
      </c>
      <c r="C127" s="218">
        <f>Database!AJ157</f>
        <v>0.12</v>
      </c>
      <c r="D127" s="219">
        <f>Database!AK157</f>
        <v>45.839265919446845</v>
      </c>
      <c r="E127" s="220" t="str">
        <f>Database!AL157</f>
        <v>na</v>
      </c>
      <c r="F127" s="221">
        <f>Database!AM157</f>
        <v>293.63</v>
      </c>
      <c r="G127" s="222">
        <f>Database!AN157</f>
        <v>26.931743600000001</v>
      </c>
      <c r="H127" s="30">
        <f>Database!AO157</f>
        <v>0.15</v>
      </c>
      <c r="I127" s="223">
        <f>Database!AP157</f>
        <v>0</v>
      </c>
      <c r="J127" s="30">
        <f>Database!AQ157</f>
        <v>0</v>
      </c>
      <c r="K127" s="219">
        <f>Database!AR157</f>
        <v>0</v>
      </c>
      <c r="L127" s="224">
        <f>Database!AS157</f>
        <v>0</v>
      </c>
      <c r="M127" s="225">
        <f>Database!AT157</f>
        <v>72.921009519446855</v>
      </c>
      <c r="N127" s="226">
        <f>Database!AU157</f>
        <v>0</v>
      </c>
      <c r="O127" s="227">
        <f>Database!AV157</f>
        <v>72.921009519446855</v>
      </c>
    </row>
    <row r="128" spans="1:15">
      <c r="A128" s="170" t="str">
        <f>Database!Y158</f>
        <v>CCCT Dry "J/HA.02", 1x1</v>
      </c>
      <c r="B128" s="170">
        <f>Database!Z158</f>
        <v>5050</v>
      </c>
      <c r="C128" s="218">
        <f>Database!AJ158</f>
        <v>0.78</v>
      </c>
      <c r="D128" s="219">
        <f>Database!AK158</f>
        <v>18.69521845993799</v>
      </c>
      <c r="E128" s="220" t="str">
        <f>Database!AL158</f>
        <v>na</v>
      </c>
      <c r="F128" s="221">
        <f>Database!AM158</f>
        <v>293.63</v>
      </c>
      <c r="G128" s="222">
        <f>Database!AN158</f>
        <v>18.5750338</v>
      </c>
      <c r="H128" s="30">
        <f>Database!AO158</f>
        <v>2.0499999999999998</v>
      </c>
      <c r="I128" s="223">
        <f>Database!AP158</f>
        <v>0.10713241660577137</v>
      </c>
      <c r="J128" s="30">
        <f>Database!AQ158</f>
        <v>0.21962145404183128</v>
      </c>
      <c r="K128" s="219">
        <f>Database!AR158</f>
        <v>0</v>
      </c>
      <c r="L128" s="224">
        <f>Database!AS158</f>
        <v>0</v>
      </c>
      <c r="M128" s="225">
        <f>Database!AT158</f>
        <v>39.539873713979823</v>
      </c>
      <c r="N128" s="226">
        <f>Database!AU158</f>
        <v>0</v>
      </c>
      <c r="O128" s="227">
        <f>Database!AV158</f>
        <v>39.539873713979823</v>
      </c>
    </row>
    <row r="129" spans="1:15">
      <c r="A129" s="170" t="str">
        <f>Database!Y159</f>
        <v>CCCT Dry "J/HA.02", DF, 1x1</v>
      </c>
      <c r="B129" s="170">
        <f>Database!Z159</f>
        <v>5050</v>
      </c>
      <c r="C129" s="218">
        <f>Database!AJ159</f>
        <v>0.12</v>
      </c>
      <c r="D129" s="219">
        <f>Database!AK159</f>
        <v>41.548374434621728</v>
      </c>
      <c r="E129" s="220" t="str">
        <f>Database!AL159</f>
        <v>na</v>
      </c>
      <c r="F129" s="221">
        <f>Database!AM159</f>
        <v>293.63</v>
      </c>
      <c r="G129" s="222">
        <f>Database!AN159</f>
        <v>27.046259300000003</v>
      </c>
      <c r="H129" s="30">
        <f>Database!AO159</f>
        <v>0.16</v>
      </c>
      <c r="I129" s="223">
        <f>Database!AP159</f>
        <v>0</v>
      </c>
      <c r="J129" s="30">
        <f>Database!AQ159</f>
        <v>0</v>
      </c>
      <c r="K129" s="219">
        <f>Database!AR159</f>
        <v>0</v>
      </c>
      <c r="L129" s="224">
        <f>Database!AS159</f>
        <v>0</v>
      </c>
      <c r="M129" s="225">
        <f>Database!AT159</f>
        <v>68.754633734621734</v>
      </c>
      <c r="N129" s="226">
        <f>Database!AU159</f>
        <v>0</v>
      </c>
      <c r="O129" s="227">
        <f>Database!AV159</f>
        <v>68.754633734621734</v>
      </c>
    </row>
    <row r="130" spans="1:15">
      <c r="A130" s="250" t="str">
        <f>Database!Y160</f>
        <v>Huntington</v>
      </c>
      <c r="B130" s="192"/>
      <c r="C130" s="238"/>
      <c r="D130" s="239"/>
      <c r="E130" s="240"/>
      <c r="F130" s="241"/>
      <c r="G130" s="242"/>
      <c r="H130" s="31"/>
      <c r="I130" s="243"/>
      <c r="J130" s="31"/>
      <c r="K130" s="239"/>
      <c r="L130" s="244"/>
      <c r="M130" s="245"/>
      <c r="N130" s="246"/>
      <c r="O130" s="247"/>
    </row>
    <row r="131" spans="1:15">
      <c r="A131" s="170" t="str">
        <f>Database!Y161</f>
        <v>SCCT Aero x3</v>
      </c>
      <c r="B131" s="170">
        <f>Database!Z161</f>
        <v>5050</v>
      </c>
      <c r="C131" s="218">
        <f>Database!AJ161</f>
        <v>0.33</v>
      </c>
      <c r="D131" s="219">
        <f>Database!AK161</f>
        <v>56.377965401154938</v>
      </c>
      <c r="E131" s="220" t="str">
        <f>Database!AL161</f>
        <v>na</v>
      </c>
      <c r="F131" s="221">
        <f>Database!AM161</f>
        <v>293.63</v>
      </c>
      <c r="G131" s="222">
        <f>Database!AN161</f>
        <v>26.981660699999999</v>
      </c>
      <c r="H131" s="30">
        <f>Database!AO161</f>
        <v>8.85</v>
      </c>
      <c r="I131" s="223">
        <f>Database!AP161</f>
        <v>0.12109260650275994</v>
      </c>
      <c r="J131" s="30">
        <f>Database!AQ161</f>
        <v>1.0716695675494254</v>
      </c>
      <c r="K131" s="219">
        <f>Database!AR161</f>
        <v>0</v>
      </c>
      <c r="L131" s="224">
        <f>Database!AS161</f>
        <v>0</v>
      </c>
      <c r="M131" s="225">
        <f>Database!AT161</f>
        <v>93.28129566870436</v>
      </c>
      <c r="N131" s="226">
        <f>Database!AU161</f>
        <v>0</v>
      </c>
      <c r="O131" s="227">
        <f>Database!AV161</f>
        <v>93.28129566870436</v>
      </c>
    </row>
    <row r="132" spans="1:15">
      <c r="A132" s="170" t="str">
        <f>Database!Y162</f>
        <v>Intercooled SCCT Aero x2</v>
      </c>
      <c r="B132" s="170">
        <f>Database!Z162</f>
        <v>5050</v>
      </c>
      <c r="C132" s="218">
        <f>Database!AJ162</f>
        <v>0.33</v>
      </c>
      <c r="D132" s="219">
        <f>Database!AK162</f>
        <v>43.67274152485269</v>
      </c>
      <c r="E132" s="220" t="str">
        <f>Database!AL162</f>
        <v>na</v>
      </c>
      <c r="F132" s="221">
        <f>Database!AM162</f>
        <v>293.63</v>
      </c>
      <c r="G132" s="222">
        <f>Database!AN162</f>
        <v>26.5206616</v>
      </c>
      <c r="H132" s="30">
        <f>Database!AO162</f>
        <v>6.14</v>
      </c>
      <c r="I132" s="223">
        <f>Database!AP162</f>
        <v>0.12109260650275988</v>
      </c>
      <c r="J132" s="30">
        <f>Database!AQ162</f>
        <v>0.74350860392694562</v>
      </c>
      <c r="K132" s="219">
        <f>Database!AR162</f>
        <v>0</v>
      </c>
      <c r="L132" s="224">
        <f>Database!AS162</f>
        <v>0</v>
      </c>
      <c r="M132" s="225">
        <f>Database!AT162</f>
        <v>77.076911728779635</v>
      </c>
      <c r="N132" s="226">
        <f>Database!AU162</f>
        <v>0</v>
      </c>
      <c r="O132" s="227">
        <f>Database!AV162</f>
        <v>77.076911728779635</v>
      </c>
    </row>
    <row r="133" spans="1:15">
      <c r="A133" s="170" t="str">
        <f>Database!Y163</f>
        <v>SCCT Frame "F" x1</v>
      </c>
      <c r="B133" s="170">
        <f>Database!Z163</f>
        <v>5050</v>
      </c>
      <c r="C133" s="218">
        <f>Database!AJ163</f>
        <v>0.33</v>
      </c>
      <c r="D133" s="219">
        <f>Database!AK163</f>
        <v>25.63948141117752</v>
      </c>
      <c r="E133" s="220" t="str">
        <f>Database!AL163</f>
        <v>na</v>
      </c>
      <c r="F133" s="221">
        <f>Database!AM163</f>
        <v>293.63</v>
      </c>
      <c r="G133" s="222">
        <f>Database!AN163</f>
        <v>28.229588200000002</v>
      </c>
      <c r="H133" s="30">
        <f>Database!AO163</f>
        <v>6.61</v>
      </c>
      <c r="I133" s="223">
        <f>Database!AP163</f>
        <v>0.13918115411401297</v>
      </c>
      <c r="J133" s="30">
        <f>Database!AQ163</f>
        <v>0.91998742869362571</v>
      </c>
      <c r="K133" s="219">
        <f>Database!AR163</f>
        <v>0</v>
      </c>
      <c r="L133" s="224">
        <f>Database!AS163</f>
        <v>0</v>
      </c>
      <c r="M133" s="225">
        <f>Database!AT163</f>
        <v>61.399057039871145</v>
      </c>
      <c r="N133" s="226">
        <f>Database!AU163</f>
        <v>0</v>
      </c>
      <c r="O133" s="227">
        <f>Database!AV163</f>
        <v>61.399057039871145</v>
      </c>
    </row>
    <row r="134" spans="1:15">
      <c r="A134" s="170" t="str">
        <f>Database!Y164</f>
        <v>IC Recips x 6</v>
      </c>
      <c r="B134" s="170">
        <f>Database!Z164</f>
        <v>5050</v>
      </c>
      <c r="C134" s="218">
        <f>Database!AJ164</f>
        <v>0.33</v>
      </c>
      <c r="D134" s="219">
        <f>Database!AK164</f>
        <v>51.994075161874768</v>
      </c>
      <c r="E134" s="220" t="str">
        <f>Database!AL164</f>
        <v>na</v>
      </c>
      <c r="F134" s="221">
        <f>Database!AM164</f>
        <v>293.63</v>
      </c>
      <c r="G134" s="222">
        <f>Database!AN164</f>
        <v>24.330181800000002</v>
      </c>
      <c r="H134" s="30">
        <f>Database!AO164</f>
        <v>7.45</v>
      </c>
      <c r="I134" s="223">
        <f>Database!AP164</f>
        <v>9.1830864570070406E-2</v>
      </c>
      <c r="J134" s="30">
        <f>Database!AQ164</f>
        <v>0.68413994104702458</v>
      </c>
      <c r="K134" s="219">
        <f>Database!AR164</f>
        <v>0</v>
      </c>
      <c r="L134" s="224">
        <f>Database!AS164</f>
        <v>0</v>
      </c>
      <c r="M134" s="225">
        <f>Database!AT164</f>
        <v>84.458396902921791</v>
      </c>
      <c r="N134" s="226">
        <f>Database!AU164</f>
        <v>0</v>
      </c>
      <c r="O134" s="227">
        <f>Database!AV164</f>
        <v>84.458396902921791</v>
      </c>
    </row>
    <row r="135" spans="1:15">
      <c r="A135" s="170" t="str">
        <f>Database!Y165</f>
        <v>CCCT Dry "G/H", 1x1</v>
      </c>
      <c r="B135" s="170">
        <f>Database!Z165</f>
        <v>5050</v>
      </c>
      <c r="C135" s="218">
        <f>Database!AJ165</f>
        <v>0.78</v>
      </c>
      <c r="D135" s="219">
        <f>Database!AK165</f>
        <v>21.178823752200213</v>
      </c>
      <c r="E135" s="220" t="str">
        <f>Database!AL165</f>
        <v>na</v>
      </c>
      <c r="F135" s="221">
        <f>Database!AM165</f>
        <v>293.63</v>
      </c>
      <c r="G135" s="222">
        <f>Database!AN165</f>
        <v>18.7159762</v>
      </c>
      <c r="H135" s="30">
        <f>Database!AO165</f>
        <v>2.12</v>
      </c>
      <c r="I135" s="223">
        <f>Database!AP165</f>
        <v>0.10713241660577139</v>
      </c>
      <c r="J135" s="30">
        <f>Database!AQ165</f>
        <v>0.22712072320423535</v>
      </c>
      <c r="K135" s="219">
        <f>Database!AR165</f>
        <v>0</v>
      </c>
      <c r="L135" s="224">
        <f>Database!AS165</f>
        <v>0</v>
      </c>
      <c r="M135" s="225">
        <f>Database!AT165</f>
        <v>42.241920675404451</v>
      </c>
      <c r="N135" s="226">
        <f>Database!AU165</f>
        <v>0</v>
      </c>
      <c r="O135" s="227">
        <f>Database!AV165</f>
        <v>42.241920675404451</v>
      </c>
    </row>
    <row r="136" spans="1:15">
      <c r="A136" s="170" t="str">
        <f>Database!Y166</f>
        <v>CCCT Dry "G/H", DF, 1x1</v>
      </c>
      <c r="B136" s="170">
        <f>Database!Z166</f>
        <v>5050</v>
      </c>
      <c r="C136" s="218">
        <f>Database!AJ166</f>
        <v>0.12</v>
      </c>
      <c r="D136" s="219">
        <f>Database!AK166</f>
        <v>45.839265919446845</v>
      </c>
      <c r="E136" s="220" t="str">
        <f>Database!AL166</f>
        <v>na</v>
      </c>
      <c r="F136" s="221">
        <f>Database!AM166</f>
        <v>293.63</v>
      </c>
      <c r="G136" s="222">
        <f>Database!AN166</f>
        <v>26.931743600000001</v>
      </c>
      <c r="H136" s="30">
        <f>Database!AO166</f>
        <v>0.15</v>
      </c>
      <c r="I136" s="223">
        <f>Database!AP166</f>
        <v>0</v>
      </c>
      <c r="J136" s="30">
        <f>Database!AQ166</f>
        <v>0</v>
      </c>
      <c r="K136" s="219">
        <f>Database!AR166</f>
        <v>0</v>
      </c>
      <c r="L136" s="224">
        <f>Database!AS166</f>
        <v>0</v>
      </c>
      <c r="M136" s="225">
        <f>Database!AT166</f>
        <v>72.921009519446855</v>
      </c>
      <c r="N136" s="226">
        <f>Database!AU166</f>
        <v>0</v>
      </c>
      <c r="O136" s="227">
        <f>Database!AV166</f>
        <v>72.921009519446855</v>
      </c>
    </row>
    <row r="137" spans="1:15">
      <c r="A137" s="170" t="str">
        <f>Database!Y167</f>
        <v>CCCT Dry "G/H", 2x1</v>
      </c>
      <c r="B137" s="170">
        <f>Database!Z167</f>
        <v>5050</v>
      </c>
      <c r="C137" s="218">
        <f>Database!AJ167</f>
        <v>0.78</v>
      </c>
      <c r="D137" s="219">
        <f>Database!AK167</f>
        <v>16.209600378681611</v>
      </c>
      <c r="E137" s="220" t="str">
        <f>Database!AL167</f>
        <v>na</v>
      </c>
      <c r="F137" s="221">
        <f>Database!AM167</f>
        <v>293.63</v>
      </c>
      <c r="G137" s="222">
        <f>Database!AN167</f>
        <v>18.689549500000002</v>
      </c>
      <c r="H137" s="30">
        <f>Database!AO167</f>
        <v>2.0099999999999998</v>
      </c>
      <c r="I137" s="223">
        <f>Database!AP167</f>
        <v>0.11325426898324392</v>
      </c>
      <c r="J137" s="30">
        <f>Database!AQ167</f>
        <v>0.22764108065632027</v>
      </c>
      <c r="K137" s="219">
        <f>Database!AR167</f>
        <v>0</v>
      </c>
      <c r="L137" s="224">
        <f>Database!AS167</f>
        <v>0</v>
      </c>
      <c r="M137" s="225">
        <f>Database!AT167</f>
        <v>37.13679095933793</v>
      </c>
      <c r="N137" s="226">
        <f>Database!AU167</f>
        <v>0</v>
      </c>
      <c r="O137" s="227">
        <f>Database!AV167</f>
        <v>37.13679095933793</v>
      </c>
    </row>
    <row r="138" spans="1:15">
      <c r="A138" s="170" t="str">
        <f>Database!Y168</f>
        <v>CCCT Dry "G/H", DF, 2x1</v>
      </c>
      <c r="B138" s="170">
        <f>Database!Z168</f>
        <v>5050</v>
      </c>
      <c r="C138" s="218">
        <f>Database!AJ168</f>
        <v>0.12</v>
      </c>
      <c r="D138" s="219">
        <f>Database!AK168</f>
        <v>39.691610002213416</v>
      </c>
      <c r="E138" s="220" t="str">
        <f>Database!AL168</f>
        <v>na</v>
      </c>
      <c r="F138" s="221">
        <f>Database!AM168</f>
        <v>293.63</v>
      </c>
      <c r="G138" s="222">
        <f>Database!AN168</f>
        <v>26.840718299999999</v>
      </c>
      <c r="H138" s="30">
        <f>Database!AO168</f>
        <v>0.16</v>
      </c>
      <c r="I138" s="223">
        <f>Database!AP168</f>
        <v>0</v>
      </c>
      <c r="J138" s="30">
        <f>Database!AQ168</f>
        <v>0</v>
      </c>
      <c r="K138" s="219">
        <f>Database!AR168</f>
        <v>0</v>
      </c>
      <c r="L138" s="224">
        <f>Database!AS168</f>
        <v>0</v>
      </c>
      <c r="M138" s="225">
        <f>Database!AT168</f>
        <v>66.692328302213411</v>
      </c>
      <c r="N138" s="226">
        <f>Database!AU168</f>
        <v>0</v>
      </c>
      <c r="O138" s="227">
        <f>Database!AV168</f>
        <v>66.692328302213411</v>
      </c>
    </row>
    <row r="139" spans="1:15">
      <c r="A139" s="170" t="str">
        <f>Database!Y169</f>
        <v>CCCT Dry "J/HA.02", 1x1</v>
      </c>
      <c r="B139" s="170">
        <f>Database!Z169</f>
        <v>5050</v>
      </c>
      <c r="C139" s="218">
        <f>Database!AJ169</f>
        <v>0.78</v>
      </c>
      <c r="D139" s="219">
        <f>Database!AK169</f>
        <v>18.69521845993799</v>
      </c>
      <c r="E139" s="220" t="str">
        <f>Database!AL169</f>
        <v>na</v>
      </c>
      <c r="F139" s="221">
        <f>Database!AM169</f>
        <v>293.63</v>
      </c>
      <c r="G139" s="222">
        <f>Database!AN169</f>
        <v>18.5750338</v>
      </c>
      <c r="H139" s="30">
        <f>Database!AO169</f>
        <v>2.0499999999999998</v>
      </c>
      <c r="I139" s="223">
        <f>Database!AP169</f>
        <v>0.10713241660577137</v>
      </c>
      <c r="J139" s="30">
        <f>Database!AQ169</f>
        <v>0.21962145404183128</v>
      </c>
      <c r="K139" s="219">
        <f>Database!AR169</f>
        <v>0</v>
      </c>
      <c r="L139" s="224">
        <f>Database!AS169</f>
        <v>0</v>
      </c>
      <c r="M139" s="225">
        <f>Database!AT169</f>
        <v>39.539873713979823</v>
      </c>
      <c r="N139" s="226">
        <f>Database!AU169</f>
        <v>0</v>
      </c>
      <c r="O139" s="227">
        <f>Database!AV169</f>
        <v>39.539873713979823</v>
      </c>
    </row>
    <row r="140" spans="1:15">
      <c r="A140" s="170" t="str">
        <f>Database!Y170</f>
        <v>CCCT Dry "J/HA.02", DF, 1x1</v>
      </c>
      <c r="B140" s="170">
        <f>Database!Z170</f>
        <v>5050</v>
      </c>
      <c r="C140" s="218">
        <f>Database!AJ170</f>
        <v>0.12</v>
      </c>
      <c r="D140" s="219">
        <f>Database!AK170</f>
        <v>41.548374434621728</v>
      </c>
      <c r="E140" s="220" t="str">
        <f>Database!AL170</f>
        <v>na</v>
      </c>
      <c r="F140" s="221">
        <f>Database!AM170</f>
        <v>293.63</v>
      </c>
      <c r="G140" s="222">
        <f>Database!AN170</f>
        <v>27.046259300000003</v>
      </c>
      <c r="H140" s="30">
        <f>Database!AO170</f>
        <v>0.16</v>
      </c>
      <c r="I140" s="223">
        <f>Database!AP170</f>
        <v>0</v>
      </c>
      <c r="J140" s="30">
        <f>Database!AQ170</f>
        <v>0</v>
      </c>
      <c r="K140" s="219">
        <f>Database!AR170</f>
        <v>0</v>
      </c>
      <c r="L140" s="224">
        <f>Database!AS170</f>
        <v>0</v>
      </c>
      <c r="M140" s="225">
        <f>Database!AT170</f>
        <v>68.754633734621734</v>
      </c>
      <c r="N140" s="226">
        <f>Database!AU170</f>
        <v>0</v>
      </c>
      <c r="O140" s="227">
        <f>Database!AV170</f>
        <v>68.754633734621734</v>
      </c>
    </row>
    <row r="141" spans="1:15" ht="28.5" customHeight="1">
      <c r="A141" s="163"/>
      <c r="B141" s="206"/>
      <c r="C141" s="857" t="s">
        <v>68</v>
      </c>
      <c r="D141" s="857"/>
      <c r="E141" s="857"/>
      <c r="F141" s="857"/>
      <c r="G141" s="858"/>
      <c r="H141" s="859" t="s">
        <v>69</v>
      </c>
      <c r="I141" s="860"/>
      <c r="J141" s="860"/>
      <c r="K141" s="860"/>
      <c r="L141" s="861"/>
      <c r="M141" s="859" t="s">
        <v>105</v>
      </c>
      <c r="N141" s="860"/>
      <c r="O141" s="861"/>
    </row>
    <row r="142" spans="1:15" ht="31.5">
      <c r="A142" s="72" t="s">
        <v>591</v>
      </c>
      <c r="B142" s="862" t="s">
        <v>56</v>
      </c>
      <c r="C142" s="15"/>
      <c r="D142" s="60"/>
      <c r="E142" s="61"/>
      <c r="F142" s="864" t="s">
        <v>75</v>
      </c>
      <c r="G142" s="865"/>
      <c r="H142" s="62"/>
      <c r="I142" s="63"/>
      <c r="J142" s="63"/>
      <c r="K142" s="63"/>
      <c r="L142" s="16"/>
      <c r="M142" s="64"/>
      <c r="N142" s="113" t="s">
        <v>103</v>
      </c>
      <c r="O142" s="64"/>
    </row>
    <row r="143" spans="1:15" ht="51.75">
      <c r="A143" s="73" t="s">
        <v>76</v>
      </c>
      <c r="B143" s="863"/>
      <c r="C143" s="65" t="s">
        <v>65</v>
      </c>
      <c r="D143" s="66" t="s">
        <v>81</v>
      </c>
      <c r="E143" s="67" t="s">
        <v>96</v>
      </c>
      <c r="F143" s="68" t="s">
        <v>82</v>
      </c>
      <c r="G143" s="68" t="s">
        <v>83</v>
      </c>
      <c r="H143" s="69" t="s">
        <v>77</v>
      </c>
      <c r="I143" s="70" t="s">
        <v>78</v>
      </c>
      <c r="J143" s="70" t="s">
        <v>79</v>
      </c>
      <c r="K143" s="66" t="s">
        <v>89</v>
      </c>
      <c r="L143" s="68" t="s">
        <v>15</v>
      </c>
      <c r="M143" s="66" t="s">
        <v>104</v>
      </c>
      <c r="N143" s="71" t="s">
        <v>95</v>
      </c>
      <c r="O143" s="66" t="s">
        <v>106</v>
      </c>
    </row>
    <row r="144" spans="1:15">
      <c r="A144" s="250" t="str">
        <f>Database!Y171</f>
        <v>Jim Bridger</v>
      </c>
      <c r="B144" s="192"/>
      <c r="C144" s="238"/>
      <c r="D144" s="239"/>
      <c r="E144" s="240"/>
      <c r="F144" s="241"/>
      <c r="G144" s="242"/>
      <c r="H144" s="31"/>
      <c r="I144" s="243"/>
      <c r="J144" s="31"/>
      <c r="K144" s="239"/>
      <c r="L144" s="244"/>
      <c r="M144" s="245"/>
      <c r="N144" s="246"/>
      <c r="O144" s="247"/>
    </row>
    <row r="145" spans="1:15">
      <c r="A145" s="170" t="str">
        <f>Database!Y172</f>
        <v>SCCT Aero x3</v>
      </c>
      <c r="B145" s="170">
        <f>Database!Z172</f>
        <v>6500</v>
      </c>
      <c r="C145" s="218">
        <f>Database!AJ172</f>
        <v>0.33</v>
      </c>
      <c r="D145" s="219">
        <f>Database!AK172</f>
        <v>59.060103859004897</v>
      </c>
      <c r="E145" s="220" t="str">
        <f>Database!AL172</f>
        <v>na</v>
      </c>
      <c r="F145" s="221">
        <f>Database!AM172</f>
        <v>288.77</v>
      </c>
      <c r="G145" s="222">
        <f>Database!AN172</f>
        <v>26.552401499999995</v>
      </c>
      <c r="H145" s="30">
        <f>Database!AO172</f>
        <v>9.6</v>
      </c>
      <c r="I145" s="223">
        <f>Database!AP172</f>
        <v>0.12109260650275994</v>
      </c>
      <c r="J145" s="30">
        <f>Database!AQ172</f>
        <v>1.1624890224264954</v>
      </c>
      <c r="K145" s="219">
        <f>Database!AR172</f>
        <v>0</v>
      </c>
      <c r="L145" s="224">
        <f>Database!AS172</f>
        <v>0</v>
      </c>
      <c r="M145" s="225">
        <f>Database!AT172</f>
        <v>96.374994381431392</v>
      </c>
      <c r="N145" s="226">
        <f>Database!AU172</f>
        <v>0</v>
      </c>
      <c r="O145" s="227">
        <f>Database!AV172</f>
        <v>96.374994381431392</v>
      </c>
    </row>
    <row r="146" spans="1:15">
      <c r="A146" s="170" t="str">
        <f>Database!Y173</f>
        <v>Intercooled SCCT Aero x2</v>
      </c>
      <c r="B146" s="170">
        <f>Database!Z173</f>
        <v>6500</v>
      </c>
      <c r="C146" s="218">
        <f>Database!AJ173</f>
        <v>0.33</v>
      </c>
      <c r="D146" s="219">
        <f>Database!AK173</f>
        <v>44.013076210167377</v>
      </c>
      <c r="E146" s="220" t="str">
        <f>Database!AL173</f>
        <v>na</v>
      </c>
      <c r="F146" s="221">
        <f>Database!AM173</f>
        <v>288.77</v>
      </c>
      <c r="G146" s="222">
        <f>Database!AN173</f>
        <v>25.997963099999996</v>
      </c>
      <c r="H146" s="30">
        <f>Database!AO173</f>
        <v>6.45</v>
      </c>
      <c r="I146" s="223">
        <f>Database!AP173</f>
        <v>0.12109260650275988</v>
      </c>
      <c r="J146" s="30">
        <f>Database!AQ173</f>
        <v>0.7810473119428013</v>
      </c>
      <c r="K146" s="219">
        <f>Database!AR173</f>
        <v>0</v>
      </c>
      <c r="L146" s="224">
        <f>Database!AS173</f>
        <v>0</v>
      </c>
      <c r="M146" s="225">
        <f>Database!AT173</f>
        <v>77.242086622110179</v>
      </c>
      <c r="N146" s="226">
        <f>Database!AU173</f>
        <v>0</v>
      </c>
      <c r="O146" s="227">
        <f>Database!AV173</f>
        <v>77.242086622110179</v>
      </c>
    </row>
    <row r="147" spans="1:15">
      <c r="A147" s="170" t="str">
        <f>Database!Y174</f>
        <v>SCCT Frame "F" x1</v>
      </c>
      <c r="B147" s="170">
        <f>Database!Z174</f>
        <v>6500</v>
      </c>
      <c r="C147" s="218">
        <f>Database!AJ174</f>
        <v>0.33</v>
      </c>
      <c r="D147" s="219">
        <f>Database!AK174</f>
        <v>24.95729366003113</v>
      </c>
      <c r="E147" s="220" t="str">
        <f>Database!AL174</f>
        <v>na</v>
      </c>
      <c r="F147" s="221">
        <f>Database!AM174</f>
        <v>288.77</v>
      </c>
      <c r="G147" s="222">
        <f>Database!AN174</f>
        <v>27.736358499999998</v>
      </c>
      <c r="H147" s="30">
        <f>Database!AO174</f>
        <v>6.96</v>
      </c>
      <c r="I147" s="223">
        <f>Database!AP174</f>
        <v>0.13918115411401297</v>
      </c>
      <c r="J147" s="30">
        <f>Database!AQ174</f>
        <v>0.96870083263353024</v>
      </c>
      <c r="K147" s="219">
        <f>Database!AR174</f>
        <v>0</v>
      </c>
      <c r="L147" s="224">
        <f>Database!AS174</f>
        <v>0</v>
      </c>
      <c r="M147" s="225">
        <f>Database!AT174</f>
        <v>60.622352992664659</v>
      </c>
      <c r="N147" s="226">
        <f>Database!AU174</f>
        <v>0</v>
      </c>
      <c r="O147" s="227">
        <f>Database!AV174</f>
        <v>60.622352992664659</v>
      </c>
    </row>
    <row r="148" spans="1:15">
      <c r="A148" s="170" t="str">
        <f>Database!Y175</f>
        <v>IC Recips x 6</v>
      </c>
      <c r="B148" s="170">
        <f>Database!Z175</f>
        <v>6500</v>
      </c>
      <c r="C148" s="218">
        <f>Database!AJ175</f>
        <v>0.33</v>
      </c>
      <c r="D148" s="219">
        <f>Database!AK175</f>
        <v>52.456035990941039</v>
      </c>
      <c r="E148" s="220" t="str">
        <f>Database!AL175</f>
        <v>na</v>
      </c>
      <c r="F148" s="221">
        <f>Database!AM175</f>
        <v>288.77</v>
      </c>
      <c r="G148" s="222">
        <f>Database!AN175</f>
        <v>24.190262899999997</v>
      </c>
      <c r="H148" s="30">
        <f>Database!AO175</f>
        <v>7.75</v>
      </c>
      <c r="I148" s="223">
        <f>Database!AP175</f>
        <v>9.1830864570070406E-2</v>
      </c>
      <c r="J148" s="30">
        <f>Database!AQ175</f>
        <v>0.71168920041804562</v>
      </c>
      <c r="K148" s="219">
        <f>Database!AR175</f>
        <v>0</v>
      </c>
      <c r="L148" s="224">
        <f>Database!AS175</f>
        <v>0</v>
      </c>
      <c r="M148" s="225">
        <f>Database!AT175</f>
        <v>85.10798809135909</v>
      </c>
      <c r="N148" s="226">
        <f>Database!AU175</f>
        <v>0</v>
      </c>
      <c r="O148" s="227">
        <f>Database!AV175</f>
        <v>85.10798809135909</v>
      </c>
    </row>
    <row r="149" spans="1:15">
      <c r="A149" s="170" t="str">
        <f>Database!Y176</f>
        <v>CCCT Dry "G/H", 1x1</v>
      </c>
      <c r="B149" s="170">
        <f>Database!Z176</f>
        <v>6500</v>
      </c>
      <c r="C149" s="218">
        <f>Database!AJ176</f>
        <v>0.78</v>
      </c>
      <c r="D149" s="219">
        <f>Database!AK176</f>
        <v>21.853217619627394</v>
      </c>
      <c r="E149" s="220" t="str">
        <f>Database!AL176</f>
        <v>na</v>
      </c>
      <c r="F149" s="221">
        <f>Database!AM176</f>
        <v>288.77</v>
      </c>
      <c r="G149" s="222">
        <f>Database!AN176</f>
        <v>18.466841499999997</v>
      </c>
      <c r="H149" s="30">
        <f>Database!AO176</f>
        <v>2.25</v>
      </c>
      <c r="I149" s="223">
        <f>Database!AP176</f>
        <v>0.10713241660577139</v>
      </c>
      <c r="J149" s="30">
        <f>Database!AQ176</f>
        <v>0.24104793736298563</v>
      </c>
      <c r="K149" s="219">
        <f>Database!AR176</f>
        <v>0</v>
      </c>
      <c r="L149" s="224">
        <f>Database!AS176</f>
        <v>0</v>
      </c>
      <c r="M149" s="225">
        <f>Database!AT176</f>
        <v>42.811107056990373</v>
      </c>
      <c r="N149" s="226">
        <f>Database!AU176</f>
        <v>0</v>
      </c>
      <c r="O149" s="227">
        <f>Database!AV176</f>
        <v>42.811107056990373</v>
      </c>
    </row>
    <row r="150" spans="1:15">
      <c r="A150" s="170" t="str">
        <f>Database!Y177</f>
        <v>CCCT Dry "G/H", DF, 1x1</v>
      </c>
      <c r="B150" s="170">
        <f>Database!Z177</f>
        <v>6500</v>
      </c>
      <c r="C150" s="218">
        <f>Database!AJ177</f>
        <v>0.12</v>
      </c>
      <c r="D150" s="219">
        <f>Database!AK177</f>
        <v>41.537310183504232</v>
      </c>
      <c r="E150" s="220" t="str">
        <f>Database!AL177</f>
        <v>na</v>
      </c>
      <c r="F150" s="221">
        <f>Database!AM177</f>
        <v>288.77</v>
      </c>
      <c r="G150" s="222">
        <f>Database!AN177</f>
        <v>27.502454799999995</v>
      </c>
      <c r="H150" s="30">
        <f>Database!AO177</f>
        <v>0.15</v>
      </c>
      <c r="I150" s="223">
        <f>Database!AP177</f>
        <v>0</v>
      </c>
      <c r="J150" s="30">
        <f>Database!AQ177</f>
        <v>0</v>
      </c>
      <c r="K150" s="219">
        <f>Database!AR177</f>
        <v>0</v>
      </c>
      <c r="L150" s="224">
        <f>Database!AS177</f>
        <v>0</v>
      </c>
      <c r="M150" s="225">
        <f>Database!AT177</f>
        <v>69.189764983504233</v>
      </c>
      <c r="N150" s="226">
        <f>Database!AU177</f>
        <v>0</v>
      </c>
      <c r="O150" s="227">
        <f>Database!AV177</f>
        <v>69.189764983504233</v>
      </c>
    </row>
    <row r="151" spans="1:15">
      <c r="A151" s="170" t="str">
        <f>Database!Y178</f>
        <v>CCCT Dry "J/HA.02", 1x1</v>
      </c>
      <c r="B151" s="170">
        <f>Database!Z178</f>
        <v>6500</v>
      </c>
      <c r="C151" s="218">
        <f>Database!AJ178</f>
        <v>0.78</v>
      </c>
      <c r="D151" s="219">
        <f>Database!AK178</f>
        <v>19.073920453133379</v>
      </c>
      <c r="E151" s="220" t="str">
        <f>Database!AL178</f>
        <v>na</v>
      </c>
      <c r="F151" s="221">
        <f>Database!AM178</f>
        <v>288.77</v>
      </c>
      <c r="G151" s="222">
        <f>Database!AN178</f>
        <v>18.296467199999999</v>
      </c>
      <c r="H151" s="30">
        <f>Database!AO178</f>
        <v>2.15</v>
      </c>
      <c r="I151" s="223">
        <f>Database!AP178</f>
        <v>0.10713241660577137</v>
      </c>
      <c r="J151" s="30">
        <f>Database!AQ178</f>
        <v>0.23033469570240844</v>
      </c>
      <c r="K151" s="219">
        <f>Database!AR178</f>
        <v>0</v>
      </c>
      <c r="L151" s="224">
        <f>Database!AS178</f>
        <v>0</v>
      </c>
      <c r="M151" s="225">
        <f>Database!AT178</f>
        <v>39.750722348835787</v>
      </c>
      <c r="N151" s="226">
        <f>Database!AU178</f>
        <v>0</v>
      </c>
      <c r="O151" s="227">
        <f>Database!AV178</f>
        <v>39.750722348835787</v>
      </c>
    </row>
    <row r="152" spans="1:15">
      <c r="A152" s="170" t="str">
        <f>Database!Y179</f>
        <v>CCCT Dry "J/HA.02", DF, 1x1</v>
      </c>
      <c r="B152" s="170">
        <f>Database!Z179</f>
        <v>6500</v>
      </c>
      <c r="C152" s="218">
        <f>Database!AJ179</f>
        <v>0.12</v>
      </c>
      <c r="D152" s="219">
        <f>Database!AK179</f>
        <v>37.181923784336441</v>
      </c>
      <c r="E152" s="220" t="str">
        <f>Database!AL179</f>
        <v>na</v>
      </c>
      <c r="F152" s="221">
        <f>Database!AM179</f>
        <v>288.77</v>
      </c>
      <c r="G152" s="222">
        <f>Database!AN179</f>
        <v>27.502454799999995</v>
      </c>
      <c r="H152" s="30">
        <f>Database!AO179</f>
        <v>0.16</v>
      </c>
      <c r="I152" s="223">
        <f>Database!AP179</f>
        <v>0</v>
      </c>
      <c r="J152" s="30">
        <f>Database!AQ179</f>
        <v>0</v>
      </c>
      <c r="K152" s="219">
        <f>Database!AR179</f>
        <v>0</v>
      </c>
      <c r="L152" s="224">
        <f>Database!AS179</f>
        <v>0</v>
      </c>
      <c r="M152" s="225">
        <f>Database!AT179</f>
        <v>64.844378584336425</v>
      </c>
      <c r="N152" s="226">
        <f>Database!AU179</f>
        <v>0</v>
      </c>
      <c r="O152" s="227">
        <f>Database!AV179</f>
        <v>64.844378584336425</v>
      </c>
    </row>
    <row r="153" spans="1:15">
      <c r="A153" s="250" t="str">
        <f>Database!Y180</f>
        <v>Naughton</v>
      </c>
      <c r="B153" s="192"/>
      <c r="C153" s="238"/>
      <c r="D153" s="239"/>
      <c r="E153" s="240"/>
      <c r="F153" s="241"/>
      <c r="G153" s="242"/>
      <c r="H153" s="31"/>
      <c r="I153" s="243"/>
      <c r="J153" s="31"/>
      <c r="K153" s="239"/>
      <c r="L153" s="244"/>
      <c r="M153" s="245"/>
      <c r="N153" s="246"/>
      <c r="O153" s="247"/>
    </row>
    <row r="154" spans="1:15">
      <c r="A154" s="170" t="str">
        <f>Database!Y181</f>
        <v>SCCT Aero x3</v>
      </c>
      <c r="B154" s="170">
        <f>Database!Z181</f>
        <v>6500</v>
      </c>
      <c r="C154" s="218">
        <f>Database!AJ181</f>
        <v>0.33</v>
      </c>
      <c r="D154" s="219">
        <f>Database!AK181</f>
        <v>60.752100657261437</v>
      </c>
      <c r="E154" s="220" t="str">
        <f>Database!AL181</f>
        <v>na</v>
      </c>
      <c r="F154" s="221">
        <f>Database!AM181</f>
        <v>293.63</v>
      </c>
      <c r="G154" s="222">
        <f>Database!AN181</f>
        <v>26.999278499999999</v>
      </c>
      <c r="H154" s="30">
        <f>Database!AO181</f>
        <v>9.6</v>
      </c>
      <c r="I154" s="223">
        <f>Database!AP181</f>
        <v>0.12109260650275994</v>
      </c>
      <c r="J154" s="30">
        <f>Database!AQ181</f>
        <v>1.1624890224264954</v>
      </c>
      <c r="K154" s="219">
        <f>Database!AR181</f>
        <v>0</v>
      </c>
      <c r="L154" s="224">
        <f>Database!AS181</f>
        <v>0</v>
      </c>
      <c r="M154" s="225">
        <f>Database!AT181</f>
        <v>98.513868179687933</v>
      </c>
      <c r="N154" s="226">
        <f>Database!AU181</f>
        <v>0</v>
      </c>
      <c r="O154" s="227">
        <f>Database!AV181</f>
        <v>98.513868179687933</v>
      </c>
    </row>
    <row r="155" spans="1:15">
      <c r="A155" s="170" t="str">
        <f>Database!Y182</f>
        <v>Intercooled SCCT Aero x2</v>
      </c>
      <c r="B155" s="170">
        <f>Database!Z182</f>
        <v>6500</v>
      </c>
      <c r="C155" s="218">
        <f>Database!AJ182</f>
        <v>0.33</v>
      </c>
      <c r="D155" s="219">
        <f>Database!AK182</f>
        <v>45.669742569569607</v>
      </c>
      <c r="E155" s="220" t="str">
        <f>Database!AL182</f>
        <v>na</v>
      </c>
      <c r="F155" s="221">
        <f>Database!AM182</f>
        <v>293.63</v>
      </c>
      <c r="G155" s="222">
        <f>Database!AN182</f>
        <v>26.435508900000002</v>
      </c>
      <c r="H155" s="30">
        <f>Database!AO182</f>
        <v>6.45</v>
      </c>
      <c r="I155" s="223">
        <f>Database!AP182</f>
        <v>0.12109260650275988</v>
      </c>
      <c r="J155" s="30">
        <f>Database!AQ182</f>
        <v>0.7810473119428013</v>
      </c>
      <c r="K155" s="219">
        <f>Database!AR182</f>
        <v>0</v>
      </c>
      <c r="L155" s="224">
        <f>Database!AS182</f>
        <v>0</v>
      </c>
      <c r="M155" s="225">
        <f>Database!AT182</f>
        <v>79.336298781512411</v>
      </c>
      <c r="N155" s="226">
        <f>Database!AU182</f>
        <v>0</v>
      </c>
      <c r="O155" s="227">
        <f>Database!AV182</f>
        <v>79.336298781512411</v>
      </c>
    </row>
    <row r="156" spans="1:15">
      <c r="A156" s="170" t="str">
        <f>Database!Y183</f>
        <v>SCCT Frame "F" x1</v>
      </c>
      <c r="B156" s="170">
        <f>Database!Z183</f>
        <v>6500</v>
      </c>
      <c r="C156" s="218">
        <f>Database!AJ183</f>
        <v>0.33</v>
      </c>
      <c r="D156" s="219">
        <f>Database!AK183</f>
        <v>26.724735666257775</v>
      </c>
      <c r="E156" s="220" t="str">
        <f>Database!AL183</f>
        <v>na</v>
      </c>
      <c r="F156" s="221">
        <f>Database!AM183</f>
        <v>293.63</v>
      </c>
      <c r="G156" s="222">
        <f>Database!AN183</f>
        <v>28.2031615</v>
      </c>
      <c r="H156" s="30">
        <f>Database!AO183</f>
        <v>6.96</v>
      </c>
      <c r="I156" s="223">
        <f>Database!AP183</f>
        <v>0.13918115411401297</v>
      </c>
      <c r="J156" s="30">
        <f>Database!AQ183</f>
        <v>0.96870083263353024</v>
      </c>
      <c r="K156" s="219">
        <f>Database!AR183</f>
        <v>0</v>
      </c>
      <c r="L156" s="224">
        <f>Database!AS183</f>
        <v>0</v>
      </c>
      <c r="M156" s="225">
        <f>Database!AT183</f>
        <v>62.85659799889131</v>
      </c>
      <c r="N156" s="226">
        <f>Database!AU183</f>
        <v>0</v>
      </c>
      <c r="O156" s="227">
        <f>Database!AV183</f>
        <v>62.85659799889131</v>
      </c>
    </row>
    <row r="157" spans="1:15">
      <c r="A157" s="170" t="str">
        <f>Database!Y184</f>
        <v>IC Recips x 6</v>
      </c>
      <c r="B157" s="170">
        <f>Database!Z184</f>
        <v>6500</v>
      </c>
      <c r="C157" s="218">
        <f>Database!AJ184</f>
        <v>0.33</v>
      </c>
      <c r="D157" s="219">
        <f>Database!AK184</f>
        <v>53.997510398662101</v>
      </c>
      <c r="E157" s="220" t="str">
        <f>Database!AL184</f>
        <v>na</v>
      </c>
      <c r="F157" s="221">
        <f>Database!AM184</f>
        <v>293.63</v>
      </c>
      <c r="G157" s="222">
        <f>Database!AN184</f>
        <v>24.5973851</v>
      </c>
      <c r="H157" s="30">
        <f>Database!AO184</f>
        <v>7.75</v>
      </c>
      <c r="I157" s="223">
        <f>Database!AP184</f>
        <v>9.1830864570070406E-2</v>
      </c>
      <c r="J157" s="30">
        <f>Database!AQ184</f>
        <v>0.71168920041804562</v>
      </c>
      <c r="K157" s="219">
        <f>Database!AR184</f>
        <v>0</v>
      </c>
      <c r="L157" s="224">
        <f>Database!AS184</f>
        <v>0</v>
      </c>
      <c r="M157" s="225">
        <f>Database!AT184</f>
        <v>87.056584699080148</v>
      </c>
      <c r="N157" s="226">
        <f>Database!AU184</f>
        <v>0</v>
      </c>
      <c r="O157" s="227">
        <f>Database!AV184</f>
        <v>87.056584699080148</v>
      </c>
    </row>
    <row r="158" spans="1:15">
      <c r="A158" s="170" t="str">
        <f>Database!Y185</f>
        <v>CCCT Dry "J/HA.02", 1x1</v>
      </c>
      <c r="B158" s="170">
        <f>Database!Z185</f>
        <v>6500</v>
      </c>
      <c r="C158" s="218">
        <f>Database!AJ185</f>
        <v>0.78</v>
      </c>
      <c r="D158" s="219">
        <f>Database!AK185</f>
        <v>19.567187734060674</v>
      </c>
      <c r="E158" s="220" t="str">
        <f>Database!AL185</f>
        <v>na</v>
      </c>
      <c r="F158" s="221">
        <f>Database!AM185</f>
        <v>293.63</v>
      </c>
      <c r="G158" s="222">
        <f>Database!AN185</f>
        <v>18.604396800000004</v>
      </c>
      <c r="H158" s="30">
        <f>Database!AO185</f>
        <v>2.15</v>
      </c>
      <c r="I158" s="223">
        <f>Database!AP185</f>
        <v>0.10713241660577137</v>
      </c>
      <c r="J158" s="30">
        <f>Database!AQ185</f>
        <v>0.23033469570240844</v>
      </c>
      <c r="K158" s="219">
        <f>Database!AR185</f>
        <v>0</v>
      </c>
      <c r="L158" s="224">
        <f>Database!AS185</f>
        <v>0</v>
      </c>
      <c r="M158" s="225">
        <f>Database!AT185</f>
        <v>40.551919229763087</v>
      </c>
      <c r="N158" s="226">
        <f>Database!AU185</f>
        <v>0</v>
      </c>
      <c r="O158" s="227">
        <f>Database!AV185</f>
        <v>40.551919229763087</v>
      </c>
    </row>
    <row r="159" spans="1:15">
      <c r="A159" s="170" t="str">
        <f>Database!Y186</f>
        <v>CCCT Dry "J/HA.02", DF, 1x1</v>
      </c>
      <c r="B159" s="170">
        <f>Database!Z186</f>
        <v>6500</v>
      </c>
      <c r="C159" s="218">
        <f>Database!AJ186</f>
        <v>0.12</v>
      </c>
      <c r="D159" s="219">
        <f>Database!AK186</f>
        <v>42.001400472007667</v>
      </c>
      <c r="E159" s="220" t="str">
        <f>Database!AL186</f>
        <v>na</v>
      </c>
      <c r="F159" s="221">
        <f>Database!AM186</f>
        <v>293.63</v>
      </c>
      <c r="G159" s="222">
        <f>Database!AN186</f>
        <v>27.965321200000002</v>
      </c>
      <c r="H159" s="30">
        <f>Database!AO186</f>
        <v>0.16</v>
      </c>
      <c r="I159" s="223">
        <f>Database!AP186</f>
        <v>0</v>
      </c>
      <c r="J159" s="30">
        <f>Database!AQ186</f>
        <v>0</v>
      </c>
      <c r="K159" s="219">
        <f>Database!AR186</f>
        <v>0</v>
      </c>
      <c r="L159" s="224">
        <f>Database!AS186</f>
        <v>0</v>
      </c>
      <c r="M159" s="225">
        <f>Database!AT186</f>
        <v>70.126721672007662</v>
      </c>
      <c r="N159" s="226">
        <f>Database!AU186</f>
        <v>0</v>
      </c>
      <c r="O159" s="227">
        <f>Database!AV186</f>
        <v>70.126721672007662</v>
      </c>
    </row>
    <row r="160" spans="1:15">
      <c r="A160" s="250" t="str">
        <f>Database!Y187</f>
        <v>Wyodak</v>
      </c>
      <c r="B160" s="192"/>
      <c r="C160" s="238"/>
      <c r="D160" s="239"/>
      <c r="E160" s="240"/>
      <c r="F160" s="241"/>
      <c r="G160" s="242"/>
      <c r="H160" s="31"/>
      <c r="I160" s="243"/>
      <c r="J160" s="31"/>
      <c r="K160" s="239"/>
      <c r="L160" s="244"/>
      <c r="M160" s="245"/>
      <c r="N160" s="246"/>
      <c r="O160" s="247"/>
    </row>
    <row r="161" spans="1:15">
      <c r="A161" s="167" t="str">
        <f>Database!Y188</f>
        <v>SCCT Aero x3</v>
      </c>
      <c r="B161" s="167">
        <f>Database!Z188</f>
        <v>6500</v>
      </c>
      <c r="C161" s="207">
        <f>Database!AJ188</f>
        <v>0.33</v>
      </c>
      <c r="D161" s="208">
        <f>Database!AK188</f>
        <v>74.331718658506773</v>
      </c>
      <c r="E161" s="209" t="str">
        <f>Database!AL188</f>
        <v>na</v>
      </c>
      <c r="F161" s="210">
        <f>Database!AM188</f>
        <v>291.24</v>
      </c>
      <c r="G161" s="211">
        <f>Database!AN188</f>
        <v>26.779517999999999</v>
      </c>
      <c r="H161" s="29">
        <f>Database!AO188</f>
        <v>9.6</v>
      </c>
      <c r="I161" s="212">
        <f>Database!AP188</f>
        <v>0.12109260650275994</v>
      </c>
      <c r="J161" s="29">
        <f>Database!AQ188</f>
        <v>1.1624890224264954</v>
      </c>
      <c r="K161" s="208">
        <f>Database!AR188</f>
        <v>0</v>
      </c>
      <c r="L161" s="213">
        <f>Database!AS188</f>
        <v>0</v>
      </c>
      <c r="M161" s="214">
        <f>Database!AT188</f>
        <v>111.87372568093326</v>
      </c>
      <c r="N161" s="215">
        <f>Database!AU188</f>
        <v>0</v>
      </c>
      <c r="O161" s="216">
        <f>Database!AV188</f>
        <v>111.87372568093326</v>
      </c>
    </row>
    <row r="162" spans="1:15">
      <c r="A162" s="170" t="str">
        <f>Database!Y189</f>
        <v>Intercooled SCCT Aero x2</v>
      </c>
      <c r="B162" s="170">
        <f>Database!Z189</f>
        <v>6500</v>
      </c>
      <c r="C162" s="218">
        <f>Database!AJ189</f>
        <v>0.33</v>
      </c>
      <c r="D162" s="219">
        <f>Database!AK189</f>
        <v>58.96580574142515</v>
      </c>
      <c r="E162" s="220" t="str">
        <f>Database!AL189</f>
        <v>na</v>
      </c>
      <c r="F162" s="221">
        <f>Database!AM189</f>
        <v>291.24</v>
      </c>
      <c r="G162" s="222">
        <f>Database!AN189</f>
        <v>26.220337199999999</v>
      </c>
      <c r="H162" s="30">
        <f>Database!AO189</f>
        <v>6.45</v>
      </c>
      <c r="I162" s="223">
        <f>Database!AP189</f>
        <v>0.12109260650275988</v>
      </c>
      <c r="J162" s="30">
        <f>Database!AQ189</f>
        <v>0.7810473119428013</v>
      </c>
      <c r="K162" s="219">
        <f>Database!AR189</f>
        <v>0</v>
      </c>
      <c r="L162" s="224">
        <f>Database!AS189</f>
        <v>0</v>
      </c>
      <c r="M162" s="225">
        <f>Database!AT189</f>
        <v>92.417190253367949</v>
      </c>
      <c r="N162" s="226">
        <f>Database!AU189</f>
        <v>0</v>
      </c>
      <c r="O162" s="227">
        <f>Database!AV189</f>
        <v>92.417190253367949</v>
      </c>
    </row>
    <row r="163" spans="1:15">
      <c r="A163" s="170" t="str">
        <f>Database!Y190</f>
        <v>SCCT Frame "F" x1</v>
      </c>
      <c r="B163" s="170">
        <f>Database!Z190</f>
        <v>6500</v>
      </c>
      <c r="C163" s="218">
        <f>Database!AJ190</f>
        <v>0.33</v>
      </c>
      <c r="D163" s="219">
        <f>Database!AK190</f>
        <v>40.909861376095883</v>
      </c>
      <c r="E163" s="220" t="str">
        <f>Database!AL190</f>
        <v>na</v>
      </c>
      <c r="F163" s="221">
        <f>Database!AM190</f>
        <v>291.24</v>
      </c>
      <c r="G163" s="222">
        <f>Database!AN190</f>
        <v>27.973602</v>
      </c>
      <c r="H163" s="30">
        <f>Database!AO190</f>
        <v>6.96</v>
      </c>
      <c r="I163" s="223">
        <f>Database!AP190</f>
        <v>0.13918115411401297</v>
      </c>
      <c r="J163" s="30">
        <f>Database!AQ190</f>
        <v>0.96870083263353024</v>
      </c>
      <c r="K163" s="219">
        <f>Database!AR190</f>
        <v>0</v>
      </c>
      <c r="L163" s="224">
        <f>Database!AS190</f>
        <v>0</v>
      </c>
      <c r="M163" s="225">
        <f>Database!AT190</f>
        <v>76.812164208729399</v>
      </c>
      <c r="N163" s="226">
        <f>Database!AU190</f>
        <v>0</v>
      </c>
      <c r="O163" s="227">
        <f>Database!AV190</f>
        <v>76.812164208729399</v>
      </c>
    </row>
    <row r="164" spans="1:15">
      <c r="A164" s="173" t="str">
        <f>Database!Y191</f>
        <v>IC Recips x 6</v>
      </c>
      <c r="B164" s="173">
        <f>Database!Z191</f>
        <v>6500</v>
      </c>
      <c r="C164" s="228">
        <f>Database!AJ191</f>
        <v>0.33</v>
      </c>
      <c r="D164" s="229">
        <f>Database!AK191</f>
        <v>66.369066678861344</v>
      </c>
      <c r="E164" s="230" t="str">
        <f>Database!AL191</f>
        <v>na</v>
      </c>
      <c r="F164" s="231">
        <f>Database!AM191</f>
        <v>291.24</v>
      </c>
      <c r="G164" s="232">
        <f>Database!AN191</f>
        <v>24.397174800000002</v>
      </c>
      <c r="H164" s="26">
        <f>Database!AO191</f>
        <v>7.75</v>
      </c>
      <c r="I164" s="233">
        <f>Database!AP191</f>
        <v>9.1830864570070406E-2</v>
      </c>
      <c r="J164" s="26">
        <f>Database!AQ191</f>
        <v>0.71168920041804562</v>
      </c>
      <c r="K164" s="229">
        <f>Database!AR191</f>
        <v>0</v>
      </c>
      <c r="L164" s="234">
        <f>Database!AS191</f>
        <v>0</v>
      </c>
      <c r="M164" s="235">
        <f>Database!AT191</f>
        <v>99.227930679279396</v>
      </c>
      <c r="N164" s="236">
        <f>Database!AU191</f>
        <v>0</v>
      </c>
      <c r="O164" s="237">
        <f>Database!AV191</f>
        <v>99.227930679279396</v>
      </c>
    </row>
  </sheetData>
  <mergeCells count="25">
    <mergeCell ref="B108:B110"/>
    <mergeCell ref="C141:G141"/>
    <mergeCell ref="H141:L141"/>
    <mergeCell ref="M141:O141"/>
    <mergeCell ref="B142:B143"/>
    <mergeCell ref="F142:G142"/>
    <mergeCell ref="C108:G108"/>
    <mergeCell ref="H108:L108"/>
    <mergeCell ref="M108:O108"/>
    <mergeCell ref="F109:G109"/>
    <mergeCell ref="C73:G73"/>
    <mergeCell ref="H73:L73"/>
    <mergeCell ref="M73:O73"/>
    <mergeCell ref="B74:B75"/>
    <mergeCell ref="F74:G74"/>
    <mergeCell ref="C40:G40"/>
    <mergeCell ref="H40:L40"/>
    <mergeCell ref="M40:O40"/>
    <mergeCell ref="B41:B42"/>
    <mergeCell ref="F41:G41"/>
    <mergeCell ref="C1:G1"/>
    <mergeCell ref="H1:L1"/>
    <mergeCell ref="M1:O1"/>
    <mergeCell ref="B2:B3"/>
    <mergeCell ref="F2:G2"/>
  </mergeCells>
  <pageMargins left="0.7" right="0.7" top="0.75" bottom="0.75" header="0.3" footer="0.3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BO17"/>
  <sheetViews>
    <sheetView zoomScaleNormal="100" workbookViewId="0"/>
  </sheetViews>
  <sheetFormatPr defaultRowHeight="15"/>
  <cols>
    <col min="1" max="1" width="9.140625" style="165"/>
    <col min="2" max="2" width="17" style="165" customWidth="1"/>
    <col min="3" max="3" width="24.5703125" style="165" bestFit="1" customWidth="1"/>
    <col min="4" max="9" width="9.140625" style="165"/>
    <col min="10" max="10" width="10.42578125" style="165" customWidth="1"/>
    <col min="11" max="11" width="9.140625" style="165"/>
    <col min="12" max="12" width="12.42578125" style="165" customWidth="1"/>
    <col min="13" max="15" width="9.140625" style="165"/>
    <col min="16" max="16" width="16.7109375" style="165" bestFit="1" customWidth="1"/>
    <col min="17" max="19" width="9.140625" style="165"/>
    <col min="20" max="20" width="13" style="165" customWidth="1"/>
    <col min="21" max="21" width="12.7109375" style="165" customWidth="1"/>
    <col min="22" max="22" width="12" style="165" customWidth="1"/>
    <col min="23" max="23" width="10.7109375" style="165" bestFit="1" customWidth="1"/>
    <col min="24" max="24" width="9.140625" style="165"/>
    <col min="25" max="25" width="25.7109375" style="165" customWidth="1"/>
    <col min="26" max="51" width="9.140625" style="165"/>
    <col min="52" max="52" width="3.7109375" style="165" customWidth="1"/>
    <col min="53" max="60" width="9.140625" style="165"/>
    <col min="61" max="61" width="39" style="165" customWidth="1"/>
    <col min="62" max="64" width="20.7109375" style="165" customWidth="1"/>
    <col min="65" max="16384" width="9.140625" style="165"/>
  </cols>
  <sheetData>
    <row r="3" spans="1:67" ht="34.5" customHeight="1" thickBot="1">
      <c r="D3" s="251"/>
      <c r="E3" s="251"/>
      <c r="F3" s="251"/>
      <c r="G3" s="251"/>
      <c r="H3" s="251"/>
      <c r="I3" s="251"/>
      <c r="O3" s="253"/>
      <c r="Y3" s="254"/>
      <c r="Z3" s="254"/>
      <c r="AA3" s="884" t="s">
        <v>66</v>
      </c>
      <c r="AB3" s="885"/>
      <c r="AC3" s="886"/>
      <c r="AD3" s="887" t="s">
        <v>67</v>
      </c>
      <c r="AE3" s="888"/>
      <c r="AF3" s="888"/>
      <c r="AG3" s="888"/>
      <c r="AH3" s="888"/>
      <c r="AI3" s="889"/>
      <c r="AJ3" s="890" t="s">
        <v>68</v>
      </c>
      <c r="AK3" s="891"/>
      <c r="AL3" s="891"/>
      <c r="AM3" s="891"/>
      <c r="AN3" s="892"/>
      <c r="AO3" s="893" t="s">
        <v>69</v>
      </c>
      <c r="AP3" s="894"/>
      <c r="AQ3" s="894"/>
      <c r="AR3" s="894"/>
      <c r="AS3" s="895"/>
      <c r="AT3" s="879" t="s">
        <v>85</v>
      </c>
      <c r="AU3" s="3" t="s">
        <v>86</v>
      </c>
      <c r="AV3" s="879" t="s">
        <v>97</v>
      </c>
    </row>
    <row r="4" spans="1:67" ht="110.25" customHeight="1">
      <c r="B4" s="255" t="s">
        <v>21</v>
      </c>
      <c r="C4" s="256"/>
      <c r="D4" s="257" t="s">
        <v>50</v>
      </c>
      <c r="E4" s="257"/>
      <c r="F4" s="257"/>
      <c r="G4" s="257"/>
      <c r="H4" s="257"/>
      <c r="I4" s="258"/>
      <c r="J4" s="255" t="s">
        <v>3</v>
      </c>
      <c r="K4" s="257"/>
      <c r="L4" s="257"/>
      <c r="M4" s="257"/>
      <c r="N4" s="258"/>
      <c r="O4" s="259"/>
      <c r="P4" s="257" t="s">
        <v>14</v>
      </c>
      <c r="Q4" s="257"/>
      <c r="R4" s="257"/>
      <c r="S4" s="256"/>
      <c r="T4" s="257" t="s">
        <v>15</v>
      </c>
      <c r="U4" s="255"/>
      <c r="V4" s="257"/>
      <c r="W4" s="258"/>
      <c r="Y4" s="4" t="s">
        <v>278</v>
      </c>
      <c r="Z4" s="260"/>
      <c r="AA4" s="870" t="s">
        <v>70</v>
      </c>
      <c r="AB4" s="872" t="s">
        <v>71</v>
      </c>
      <c r="AC4" s="874" t="s">
        <v>72</v>
      </c>
      <c r="AD4" s="876" t="s">
        <v>73</v>
      </c>
      <c r="AE4" s="877"/>
      <c r="AF4" s="877"/>
      <c r="AG4" s="877"/>
      <c r="AH4" s="878"/>
      <c r="AI4" s="896" t="s">
        <v>74</v>
      </c>
      <c r="AJ4" s="5"/>
      <c r="AK4" s="6"/>
      <c r="AL4" s="7"/>
      <c r="AM4" s="882" t="s">
        <v>75</v>
      </c>
      <c r="AN4" s="883"/>
      <c r="AO4" s="8"/>
      <c r="AP4" s="9"/>
      <c r="AQ4" s="9"/>
      <c r="AR4" s="10"/>
      <c r="AS4" s="11"/>
      <c r="AT4" s="880"/>
      <c r="AU4" s="10"/>
      <c r="AV4" s="880"/>
      <c r="AY4" s="165" t="s">
        <v>279</v>
      </c>
      <c r="BB4" s="165" t="s">
        <v>280</v>
      </c>
    </row>
    <row r="5" spans="1:67" s="166" customFormat="1" ht="65.25" customHeight="1" thickBot="1">
      <c r="B5" s="261" t="s">
        <v>1</v>
      </c>
      <c r="C5" s="262" t="s">
        <v>42</v>
      </c>
      <c r="D5" s="263" t="s">
        <v>56</v>
      </c>
      <c r="E5" s="263" t="s">
        <v>18</v>
      </c>
      <c r="F5" s="263" t="s">
        <v>45</v>
      </c>
      <c r="G5" s="263" t="s">
        <v>40</v>
      </c>
      <c r="H5" s="263" t="s">
        <v>46</v>
      </c>
      <c r="I5" s="262" t="s">
        <v>19</v>
      </c>
      <c r="J5" s="261" t="s">
        <v>30</v>
      </c>
      <c r="K5" s="263" t="s">
        <v>12</v>
      </c>
      <c r="L5" s="263" t="s">
        <v>61</v>
      </c>
      <c r="M5" s="263" t="s">
        <v>62</v>
      </c>
      <c r="N5" s="263" t="s">
        <v>13</v>
      </c>
      <c r="O5" s="264" t="s">
        <v>63</v>
      </c>
      <c r="P5" s="263" t="s">
        <v>48</v>
      </c>
      <c r="Q5" s="263" t="s">
        <v>51</v>
      </c>
      <c r="R5" s="263" t="s">
        <v>52</v>
      </c>
      <c r="S5" s="262" t="s">
        <v>37</v>
      </c>
      <c r="T5" s="263" t="s">
        <v>16</v>
      </c>
      <c r="U5" s="263" t="s">
        <v>41</v>
      </c>
      <c r="V5" s="263" t="s">
        <v>47</v>
      </c>
      <c r="W5" s="262" t="s">
        <v>17</v>
      </c>
      <c r="X5" s="165"/>
      <c r="Y5" s="12" t="s">
        <v>76</v>
      </c>
      <c r="Z5" s="265" t="s">
        <v>56</v>
      </c>
      <c r="AA5" s="871"/>
      <c r="AB5" s="873"/>
      <c r="AC5" s="875"/>
      <c r="AD5" s="13" t="s">
        <v>77</v>
      </c>
      <c r="AE5" s="116" t="s">
        <v>78</v>
      </c>
      <c r="AF5" s="116" t="s">
        <v>79</v>
      </c>
      <c r="AG5" s="116" t="s">
        <v>80</v>
      </c>
      <c r="AH5" s="14" t="s">
        <v>43</v>
      </c>
      <c r="AI5" s="897"/>
      <c r="AJ5" s="1" t="s">
        <v>65</v>
      </c>
      <c r="AK5" s="115" t="s">
        <v>81</v>
      </c>
      <c r="AL5" s="1" t="s">
        <v>96</v>
      </c>
      <c r="AM5" s="2" t="s">
        <v>82</v>
      </c>
      <c r="AN5" s="2" t="s">
        <v>83</v>
      </c>
      <c r="AO5" s="115" t="s">
        <v>77</v>
      </c>
      <c r="AP5" s="116" t="s">
        <v>78</v>
      </c>
      <c r="AQ5" s="116" t="s">
        <v>79</v>
      </c>
      <c r="AR5" s="115" t="s">
        <v>89</v>
      </c>
      <c r="AS5" s="115" t="s">
        <v>15</v>
      </c>
      <c r="AT5" s="881"/>
      <c r="AU5" s="115" t="s">
        <v>95</v>
      </c>
      <c r="AV5" s="881"/>
      <c r="AX5" s="28" t="s">
        <v>65</v>
      </c>
      <c r="AY5" s="2" t="s">
        <v>81</v>
      </c>
      <c r="AZ5" s="165"/>
      <c r="BA5" s="28" t="s">
        <v>65</v>
      </c>
      <c r="BB5" s="2" t="s">
        <v>81</v>
      </c>
      <c r="BC5" s="252"/>
      <c r="BI5" s="266" t="s">
        <v>284</v>
      </c>
    </row>
    <row r="6" spans="1:67">
      <c r="BI6" s="267" t="s">
        <v>100</v>
      </c>
      <c r="BJ6" s="267"/>
      <c r="BK6" s="267"/>
      <c r="BL6" s="267"/>
    </row>
    <row r="7" spans="1:67" ht="15" customHeight="1">
      <c r="AV7" s="165" t="s">
        <v>281</v>
      </c>
      <c r="BI7" s="250" t="s">
        <v>102</v>
      </c>
      <c r="BJ7" s="268">
        <v>0.4</v>
      </c>
      <c r="BK7" s="268">
        <v>0.78</v>
      </c>
      <c r="BL7" s="268">
        <v>0.94</v>
      </c>
    </row>
    <row r="8" spans="1:67" ht="15.75" thickBot="1">
      <c r="BI8" s="250" t="s">
        <v>101</v>
      </c>
      <c r="BJ8" s="268">
        <v>0.1</v>
      </c>
      <c r="BK8" s="268">
        <v>0.12</v>
      </c>
      <c r="BL8" s="268">
        <v>0.22</v>
      </c>
    </row>
    <row r="9" spans="1:67">
      <c r="B9" s="323" t="s">
        <v>4</v>
      </c>
      <c r="C9" s="506" t="str">
        <f>Database!C46</f>
        <v>CCCT Dry "G/H", 1x1</v>
      </c>
      <c r="D9" s="325">
        <f>Database!D46</f>
        <v>5050</v>
      </c>
      <c r="E9" s="325">
        <f>Database!E46</f>
        <v>337.79071875</v>
      </c>
      <c r="F9" s="507">
        <f>Database!F46</f>
        <v>2017</v>
      </c>
      <c r="G9" s="507">
        <f>Database!G46</f>
        <v>4.5036160420775806</v>
      </c>
      <c r="H9" s="328">
        <f>Database!H46</f>
        <v>2021.5036160420775</v>
      </c>
      <c r="I9" s="507">
        <f>Database!I46</f>
        <v>40</v>
      </c>
      <c r="J9" s="369">
        <f>Database!J46</f>
        <v>1693.3409279552814</v>
      </c>
      <c r="K9" s="949">
        <f>Database!K46</f>
        <v>2.12</v>
      </c>
      <c r="L9" s="949">
        <f>Database!L46</f>
        <v>0.70112408706805984</v>
      </c>
      <c r="M9" s="949">
        <f>Database!M46</f>
        <v>0.93625007408737759</v>
      </c>
      <c r="N9" s="949">
        <f>Database!N46</f>
        <v>24.74</v>
      </c>
      <c r="O9" s="950">
        <f>Database!O46</f>
        <v>5.2116442359530606E-3</v>
      </c>
      <c r="P9" s="370">
        <f>Database!P46</f>
        <v>6374</v>
      </c>
      <c r="Q9" s="351">
        <f>Database!Q46</f>
        <v>2.5</v>
      </c>
      <c r="R9" s="351">
        <f>Database!R46</f>
        <v>3.8</v>
      </c>
      <c r="S9" s="351">
        <f>Database!S46</f>
        <v>11</v>
      </c>
      <c r="T9" s="363">
        <f>Database!T46</f>
        <v>5.9999999999999995E-4</v>
      </c>
      <c r="U9" s="332">
        <f>Database!U46</f>
        <v>7.1999999999999998E-3</v>
      </c>
      <c r="V9" s="332">
        <f>Database!V46</f>
        <v>0.255</v>
      </c>
      <c r="W9" s="333">
        <f>Database!W46</f>
        <v>117</v>
      </c>
      <c r="Y9" s="919" t="str">
        <f t="shared" ref="Y9:Z12" si="0">C9</f>
        <v>CCCT Dry "G/H", 1x1</v>
      </c>
      <c r="Z9" s="805">
        <f t="shared" si="0"/>
        <v>5050</v>
      </c>
      <c r="AA9" s="920">
        <f t="shared" ref="AA9:AA16" si="1">J9</f>
        <v>1693.3409279552814</v>
      </c>
      <c r="AB9" s="921">
        <f>Database!AB46</f>
        <v>7.2562879502455491E-2</v>
      </c>
      <c r="AC9" s="922">
        <f t="shared" ref="AC9:AC14" si="2">AA9*AB9</f>
        <v>122.87369371179524</v>
      </c>
      <c r="AD9" s="923">
        <f t="shared" ref="AD9:AD16" si="3">N9</f>
        <v>24.74</v>
      </c>
      <c r="AE9" s="924">
        <f>Database!AE46</f>
        <v>1.5304630943681621E-3</v>
      </c>
      <c r="AF9" s="923">
        <f t="shared" ref="AF9:AF14" si="4">AD9*AE9</f>
        <v>3.7863656954668326E-2</v>
      </c>
      <c r="AG9" s="923">
        <f>Database!AG46</f>
        <v>9.7071303239999995</v>
      </c>
      <c r="AH9" s="923">
        <f t="shared" ref="AH9:AH14" si="5">AD9+AF9+AG9</f>
        <v>34.48499398095467</v>
      </c>
      <c r="AI9" s="922">
        <f t="shared" ref="AI9:AI14" si="6">AC9+AH9</f>
        <v>157.35868769274992</v>
      </c>
      <c r="AJ9" s="925">
        <v>0.94</v>
      </c>
      <c r="AK9" s="926">
        <f>$AI9/8760/$AJ9*1000</f>
        <v>19.109915439224466</v>
      </c>
      <c r="AL9" s="927" t="s">
        <v>23</v>
      </c>
      <c r="AM9" s="928">
        <f>Database!AM46</f>
        <v>294.97000000000003</v>
      </c>
      <c r="AN9" s="929">
        <f t="shared" ref="AN9:AN16" si="7">AM9/100*P9/1000</f>
        <v>18.801387800000004</v>
      </c>
      <c r="AO9" s="930">
        <f t="shared" ref="AO9:AO16" si="8">K9</f>
        <v>2.12</v>
      </c>
      <c r="AP9" s="931">
        <f>Database!AP46</f>
        <v>0.10713241660577139</v>
      </c>
      <c r="AQ9" s="932">
        <f t="shared" ref="AQ9:AQ14" si="9">AO9*AP9</f>
        <v>0.22712072320423535</v>
      </c>
      <c r="AR9" s="933">
        <v>0</v>
      </c>
      <c r="AS9" s="934">
        <f>Database!AS46</f>
        <v>0</v>
      </c>
      <c r="AT9" s="935">
        <f t="shared" ref="AT9:AT14" si="10">AK9+AN9+SUM(AO9,AQ9:AS9)</f>
        <v>40.258423962428701</v>
      </c>
      <c r="AU9" s="936">
        <v>0</v>
      </c>
      <c r="AV9" s="937">
        <f t="shared" ref="AV9:AV14" si="11">AT9+AU9</f>
        <v>40.258423962428701</v>
      </c>
      <c r="AW9" s="189"/>
      <c r="AX9" s="456">
        <f>$BJ$7</f>
        <v>0.4</v>
      </c>
      <c r="AY9" s="953">
        <f>$AI9/8760/$AX9*1000</f>
        <v>44.90830128217749</v>
      </c>
      <c r="AZ9" s="291"/>
      <c r="BA9" s="456">
        <f>$BK$7</f>
        <v>0.78</v>
      </c>
      <c r="BB9" s="953">
        <f>$AI9/8760/$BA9*1000</f>
        <v>23.029898093424354</v>
      </c>
      <c r="BI9" s="292" t="str">
        <f>C9</f>
        <v>CCCT Dry "G/H", 1x1</v>
      </c>
      <c r="BJ9" s="293">
        <f>$AY9+$AN9+SUM($AO9,$AQ9:$AS9)</f>
        <v>66.056809805381732</v>
      </c>
      <c r="BK9" s="293">
        <f>$BB9+$AN9+SUM($AO9,$AQ9:$AS9)</f>
        <v>44.178406616628592</v>
      </c>
      <c r="BL9" s="293">
        <f>AV9</f>
        <v>40.258423962428701</v>
      </c>
      <c r="BN9" s="189"/>
      <c r="BO9" s="189"/>
    </row>
    <row r="10" spans="1:67">
      <c r="B10" s="269" t="s">
        <v>4</v>
      </c>
      <c r="C10" s="270" t="str">
        <f>Database!C47</f>
        <v>CCCT Dry "G/H", DF, 1x1</v>
      </c>
      <c r="D10" s="54">
        <f>Database!D47</f>
        <v>5050</v>
      </c>
      <c r="E10" s="54">
        <f>Database!E47</f>
        <v>51.019281249999999</v>
      </c>
      <c r="F10" s="93">
        <f>Database!F47</f>
        <v>2017</v>
      </c>
      <c r="G10" s="93">
        <f>Database!G47</f>
        <v>4.5036160420775806</v>
      </c>
      <c r="H10" s="105">
        <f>Database!H47</f>
        <v>2021.5036160420775</v>
      </c>
      <c r="I10" s="93">
        <f>Database!I47</f>
        <v>40</v>
      </c>
      <c r="J10" s="271">
        <f>Database!J47</f>
        <v>442.86926667953884</v>
      </c>
      <c r="K10" s="272">
        <f>Database!K47</f>
        <v>0.15</v>
      </c>
      <c r="L10" s="272">
        <f>Database!L47</f>
        <v>0</v>
      </c>
      <c r="M10" s="272">
        <f>Database!M47</f>
        <v>0.27487247994080155</v>
      </c>
      <c r="N10" s="272">
        <f>Database!N47</f>
        <v>5.39</v>
      </c>
      <c r="O10" s="273">
        <f>Database!O47</f>
        <v>0</v>
      </c>
      <c r="P10" s="274">
        <f>Database!P47</f>
        <v>9172</v>
      </c>
      <c r="Q10" s="275">
        <f>Database!Q47</f>
        <v>0.8</v>
      </c>
      <c r="R10" s="275">
        <f>Database!R47</f>
        <v>3.8</v>
      </c>
      <c r="S10" s="275">
        <f>Database!S47</f>
        <v>11</v>
      </c>
      <c r="T10" s="276">
        <f>Database!T47</f>
        <v>5.9999999999999995E-4</v>
      </c>
      <c r="U10" s="277">
        <f>Database!U47</f>
        <v>7.1999999999999998E-3</v>
      </c>
      <c r="V10" s="277">
        <f>Database!V47</f>
        <v>0.255</v>
      </c>
      <c r="W10" s="278">
        <f>Database!W47</f>
        <v>117</v>
      </c>
      <c r="Y10" s="916" t="str">
        <f t="shared" si="0"/>
        <v>CCCT Dry "G/H", DF, 1x1</v>
      </c>
      <c r="Z10" s="917">
        <f t="shared" si="0"/>
        <v>5050</v>
      </c>
      <c r="AA10" s="22">
        <f t="shared" si="1"/>
        <v>442.86926667953884</v>
      </c>
      <c r="AB10" s="44">
        <f>Database!AB47</f>
        <v>7.2562879502455491E-2</v>
      </c>
      <c r="AC10" s="279">
        <f t="shared" si="2"/>
        <v>32.135869233408201</v>
      </c>
      <c r="AD10" s="26">
        <f t="shared" si="3"/>
        <v>5.39</v>
      </c>
      <c r="AE10" s="233">
        <f>Database!AE47</f>
        <v>0</v>
      </c>
      <c r="AF10" s="26">
        <f t="shared" si="4"/>
        <v>0</v>
      </c>
      <c r="AG10" s="26">
        <f>Database!AG47</f>
        <v>13.968277272</v>
      </c>
      <c r="AH10" s="26">
        <f t="shared" si="5"/>
        <v>19.358277271999999</v>
      </c>
      <c r="AI10" s="279">
        <f t="shared" si="6"/>
        <v>51.494146505408196</v>
      </c>
      <c r="AJ10" s="280">
        <v>0.22</v>
      </c>
      <c r="AK10" s="281">
        <f t="shared" ref="AK10:AK14" si="12">AI10/8760/AJ10*1000</f>
        <v>26.719669212021689</v>
      </c>
      <c r="AL10" s="282" t="s">
        <v>23</v>
      </c>
      <c r="AM10" s="283">
        <f>Database!AM47</f>
        <v>294.97000000000003</v>
      </c>
      <c r="AN10" s="284">
        <f t="shared" si="7"/>
        <v>27.054648400000005</v>
      </c>
      <c r="AO10" s="285">
        <f t="shared" si="8"/>
        <v>0.15</v>
      </c>
      <c r="AP10" s="286">
        <f>Database!AP47</f>
        <v>0</v>
      </c>
      <c r="AQ10" s="287">
        <f t="shared" si="9"/>
        <v>0</v>
      </c>
      <c r="AR10" s="288">
        <v>0</v>
      </c>
      <c r="AS10" s="289">
        <f>Database!AS47</f>
        <v>0</v>
      </c>
      <c r="AT10" s="918">
        <f t="shared" si="10"/>
        <v>53.924317612021689</v>
      </c>
      <c r="AU10" s="778">
        <v>0</v>
      </c>
      <c r="AV10" s="290">
        <f t="shared" si="11"/>
        <v>53.924317612021689</v>
      </c>
      <c r="AW10" s="189"/>
      <c r="AX10" s="473">
        <f>$BJ$8</f>
        <v>0.1</v>
      </c>
      <c r="AY10" s="954">
        <f t="shared" ref="AY10:AY16" si="13">$AI10/8760/$AX10*1000</f>
        <v>58.783272266447717</v>
      </c>
      <c r="AZ10" s="291"/>
      <c r="BA10" s="473">
        <f>$BK$8</f>
        <v>0.12</v>
      </c>
      <c r="BB10" s="954">
        <f t="shared" ref="BB10:BB16" si="14">$AI10/8760/$BA10*1000</f>
        <v>48.986060222039768</v>
      </c>
      <c r="BI10" s="292" t="str">
        <f t="shared" ref="BI10:BI16" si="15">C10</f>
        <v>CCCT Dry "G/H", DF, 1x1</v>
      </c>
      <c r="BJ10" s="293">
        <f t="shared" ref="BJ10:BJ15" si="16">AY10+AN10+SUM(AO10,AQ10:AS10)</f>
        <v>85.987920666447735</v>
      </c>
      <c r="BK10" s="293">
        <f t="shared" ref="BK10:BK16" si="17">$BB10+$AN10+SUM($AO10,$AQ10:$AS10)</f>
        <v>76.190708622039779</v>
      </c>
      <c r="BL10" s="293">
        <f t="shared" ref="BL10:BL15" si="18">AV10</f>
        <v>53.924317612021689</v>
      </c>
      <c r="BN10" s="189"/>
      <c r="BO10" s="189"/>
    </row>
    <row r="11" spans="1:67">
      <c r="B11" s="269" t="s">
        <v>4</v>
      </c>
      <c r="C11" s="270" t="str">
        <f>Database!C48</f>
        <v>CCCT Dry "G/H", 2x1</v>
      </c>
      <c r="D11" s="54">
        <f>Database!D48</f>
        <v>5050</v>
      </c>
      <c r="E11" s="54">
        <f>Database!E48</f>
        <v>676.58131249999997</v>
      </c>
      <c r="F11" s="93">
        <f>Database!F48</f>
        <v>2017</v>
      </c>
      <c r="G11" s="93">
        <f>Database!G48</f>
        <v>5.5035064650449259</v>
      </c>
      <c r="H11" s="105">
        <f>Database!H48</f>
        <v>2022.5035064650449</v>
      </c>
      <c r="I11" s="93">
        <f>Database!I48</f>
        <v>40</v>
      </c>
      <c r="J11" s="271">
        <f>Database!J48</f>
        <v>1257.4204172172279</v>
      </c>
      <c r="K11" s="272">
        <f>Database!K48</f>
        <v>2.0099999999999998</v>
      </c>
      <c r="L11" s="272">
        <f>Database!L48</f>
        <v>0.73841560033139553</v>
      </c>
      <c r="M11" s="272">
        <f>Database!M48</f>
        <v>0.93285933163314438</v>
      </c>
      <c r="N11" s="272">
        <f>Database!N48</f>
        <v>16.63</v>
      </c>
      <c r="O11" s="273">
        <f>Database!O48</f>
        <v>7.7521146334737952E-3</v>
      </c>
      <c r="P11" s="274">
        <f>Database!P48</f>
        <v>6365</v>
      </c>
      <c r="Q11" s="275">
        <f>Database!Q48</f>
        <v>2.5</v>
      </c>
      <c r="R11" s="275">
        <f>Database!R48</f>
        <v>3.8</v>
      </c>
      <c r="S11" s="275">
        <f>Database!S48</f>
        <v>11</v>
      </c>
      <c r="T11" s="276">
        <f>Database!T48</f>
        <v>5.9999999999999995E-4</v>
      </c>
      <c r="U11" s="277">
        <f>Database!U48</f>
        <v>7.1999999999999998E-3</v>
      </c>
      <c r="V11" s="277">
        <f>Database!V48</f>
        <v>0.255</v>
      </c>
      <c r="W11" s="278">
        <f>Database!W48</f>
        <v>117</v>
      </c>
      <c r="Y11" s="916" t="str">
        <f t="shared" si="0"/>
        <v>CCCT Dry "G/H", 2x1</v>
      </c>
      <c r="Z11" s="917">
        <f t="shared" si="0"/>
        <v>5050</v>
      </c>
      <c r="AA11" s="22">
        <f t="shared" si="1"/>
        <v>1257.4204172172279</v>
      </c>
      <c r="AB11" s="44">
        <f>Database!AB48</f>
        <v>7.2562879502455491E-2</v>
      </c>
      <c r="AC11" s="279">
        <f t="shared" si="2"/>
        <v>91.242046218461013</v>
      </c>
      <c r="AD11" s="26">
        <f t="shared" si="3"/>
        <v>16.63</v>
      </c>
      <c r="AE11" s="233">
        <f>Database!AE48</f>
        <v>1.5304630943681621E-3</v>
      </c>
      <c r="AF11" s="26">
        <f t="shared" si="4"/>
        <v>2.5451601259342534E-2</v>
      </c>
      <c r="AG11" s="26">
        <f>Database!AG48</f>
        <v>9.6934239899999994</v>
      </c>
      <c r="AH11" s="26">
        <f t="shared" si="5"/>
        <v>26.34887559125934</v>
      </c>
      <c r="AI11" s="279">
        <f t="shared" si="6"/>
        <v>117.59092180972036</v>
      </c>
      <c r="AJ11" s="280">
        <v>0.94</v>
      </c>
      <c r="AK11" s="281">
        <f t="shared" si="12"/>
        <v>14.280448096973714</v>
      </c>
      <c r="AL11" s="282" t="s">
        <v>23</v>
      </c>
      <c r="AM11" s="283">
        <f>Database!AM48</f>
        <v>294.97000000000003</v>
      </c>
      <c r="AN11" s="284">
        <f t="shared" si="7"/>
        <v>18.774840500000003</v>
      </c>
      <c r="AO11" s="285">
        <f t="shared" si="8"/>
        <v>2.0099999999999998</v>
      </c>
      <c r="AP11" s="286">
        <f>Database!AP48</f>
        <v>0.11325426898324392</v>
      </c>
      <c r="AQ11" s="287">
        <f t="shared" si="9"/>
        <v>0.22764108065632027</v>
      </c>
      <c r="AR11" s="288">
        <v>0</v>
      </c>
      <c r="AS11" s="289">
        <f>Database!AS48</f>
        <v>0</v>
      </c>
      <c r="AT11" s="918">
        <f t="shared" si="10"/>
        <v>35.292929677630035</v>
      </c>
      <c r="AU11" s="778">
        <v>0</v>
      </c>
      <c r="AV11" s="290">
        <f t="shared" si="11"/>
        <v>35.292929677630035</v>
      </c>
      <c r="AW11" s="189"/>
      <c r="AX11" s="473">
        <f>$BJ$7</f>
        <v>0.4</v>
      </c>
      <c r="AY11" s="954">
        <f t="shared" si="13"/>
        <v>33.559053027888226</v>
      </c>
      <c r="AZ11" s="291"/>
      <c r="BA11" s="473">
        <f>$BK$7</f>
        <v>0.78</v>
      </c>
      <c r="BB11" s="954">
        <f t="shared" si="14"/>
        <v>17.209770783532427</v>
      </c>
      <c r="BI11" s="292" t="str">
        <f t="shared" si="15"/>
        <v>CCCT Dry "G/H", 2x1</v>
      </c>
      <c r="BJ11" s="293">
        <f t="shared" si="16"/>
        <v>54.571534608544546</v>
      </c>
      <c r="BK11" s="293">
        <f t="shared" si="17"/>
        <v>38.222252364188748</v>
      </c>
      <c r="BL11" s="293">
        <f t="shared" si="18"/>
        <v>35.292929677630035</v>
      </c>
      <c r="BN11" s="189"/>
      <c r="BO11" s="189"/>
    </row>
    <row r="12" spans="1:67">
      <c r="B12" s="269" t="s">
        <v>4</v>
      </c>
      <c r="C12" s="270" t="str">
        <f>Database!C49</f>
        <v>CCCT Dry "G/H", DF, 2x1</v>
      </c>
      <c r="D12" s="54">
        <f>Database!D49</f>
        <v>5050</v>
      </c>
      <c r="E12" s="54">
        <f>Database!E49</f>
        <v>102.0031875</v>
      </c>
      <c r="F12" s="93">
        <f>Database!F49</f>
        <v>2017</v>
      </c>
      <c r="G12" s="93">
        <f>Database!G49</f>
        <v>5.5035064650449259</v>
      </c>
      <c r="H12" s="105">
        <f>Database!H49</f>
        <v>2022.5035064650449</v>
      </c>
      <c r="I12" s="93">
        <f>Database!I49</f>
        <v>40</v>
      </c>
      <c r="J12" s="271">
        <f>Database!J49</f>
        <v>348.03306820243301</v>
      </c>
      <c r="K12" s="272">
        <f>Database!K49</f>
        <v>0.16</v>
      </c>
      <c r="L12" s="272">
        <f>Database!L49</f>
        <v>0</v>
      </c>
      <c r="M12" s="272">
        <f>Database!M49</f>
        <v>0.28015182687481444</v>
      </c>
      <c r="N12" s="272">
        <f>Database!N49</f>
        <v>4.4400000000000004</v>
      </c>
      <c r="O12" s="273">
        <f>Database!O49</f>
        <v>0</v>
      </c>
      <c r="P12" s="274">
        <f>Database!P49</f>
        <v>9141</v>
      </c>
      <c r="Q12" s="275">
        <f>Database!Q49</f>
        <v>0.8</v>
      </c>
      <c r="R12" s="275">
        <f>Database!R49</f>
        <v>3.8</v>
      </c>
      <c r="S12" s="275">
        <f>Database!S49</f>
        <v>11</v>
      </c>
      <c r="T12" s="276">
        <f>Database!T49</f>
        <v>5.9999999999999995E-4</v>
      </c>
      <c r="U12" s="277">
        <f>Database!U49</f>
        <v>7.1999999999999998E-3</v>
      </c>
      <c r="V12" s="277">
        <f>Database!V49</f>
        <v>0.255</v>
      </c>
      <c r="W12" s="278">
        <f>Database!W49</f>
        <v>117</v>
      </c>
      <c r="Y12" s="916" t="str">
        <f t="shared" si="0"/>
        <v>CCCT Dry "G/H", DF, 2x1</v>
      </c>
      <c r="Z12" s="917">
        <f t="shared" si="0"/>
        <v>5050</v>
      </c>
      <c r="AA12" s="22">
        <f t="shared" si="1"/>
        <v>348.03306820243301</v>
      </c>
      <c r="AB12" s="44">
        <f>Database!AB49</f>
        <v>7.2562879502455491E-2</v>
      </c>
      <c r="AC12" s="279">
        <f t="shared" si="2"/>
        <v>25.254281590843021</v>
      </c>
      <c r="AD12" s="26">
        <f t="shared" si="3"/>
        <v>4.4400000000000004</v>
      </c>
      <c r="AE12" s="233">
        <f>Database!AE49</f>
        <v>0</v>
      </c>
      <c r="AF12" s="26">
        <f t="shared" si="4"/>
        <v>0</v>
      </c>
      <c r="AG12" s="26">
        <f>Database!AG49</f>
        <v>13.921066566</v>
      </c>
      <c r="AH12" s="26">
        <f t="shared" si="5"/>
        <v>18.361066566000002</v>
      </c>
      <c r="AI12" s="279">
        <f t="shared" si="6"/>
        <v>43.615348156843027</v>
      </c>
      <c r="AJ12" s="280">
        <v>0.22</v>
      </c>
      <c r="AK12" s="281">
        <f t="shared" si="12"/>
        <v>22.631459193048475</v>
      </c>
      <c r="AL12" s="282" t="s">
        <v>23</v>
      </c>
      <c r="AM12" s="283">
        <f>Database!AM49</f>
        <v>294.97000000000003</v>
      </c>
      <c r="AN12" s="284">
        <f t="shared" si="7"/>
        <v>26.963207700000002</v>
      </c>
      <c r="AO12" s="285">
        <f t="shared" si="8"/>
        <v>0.16</v>
      </c>
      <c r="AP12" s="286">
        <f>Database!AP49</f>
        <v>0</v>
      </c>
      <c r="AQ12" s="287">
        <f t="shared" si="9"/>
        <v>0</v>
      </c>
      <c r="AR12" s="288">
        <v>0</v>
      </c>
      <c r="AS12" s="289">
        <f>Database!AS49</f>
        <v>0</v>
      </c>
      <c r="AT12" s="918">
        <f t="shared" si="10"/>
        <v>49.754666893048473</v>
      </c>
      <c r="AU12" s="778">
        <v>0</v>
      </c>
      <c r="AV12" s="290">
        <f t="shared" si="11"/>
        <v>49.754666893048473</v>
      </c>
      <c r="AW12" s="189"/>
      <c r="AX12" s="473">
        <f>$BJ$8</f>
        <v>0.1</v>
      </c>
      <c r="AY12" s="954">
        <f t="shared" si="13"/>
        <v>49.78921022470665</v>
      </c>
      <c r="AZ12" s="291"/>
      <c r="BA12" s="473">
        <f>$BK$8</f>
        <v>0.12</v>
      </c>
      <c r="BB12" s="954">
        <f t="shared" si="14"/>
        <v>41.491008520588871</v>
      </c>
      <c r="BI12" s="292" t="str">
        <f t="shared" si="15"/>
        <v>CCCT Dry "G/H", DF, 2x1</v>
      </c>
      <c r="BJ12" s="293">
        <f t="shared" si="16"/>
        <v>76.912417924706645</v>
      </c>
      <c r="BK12" s="293">
        <f t="shared" si="17"/>
        <v>68.614216220588872</v>
      </c>
      <c r="BL12" s="293">
        <f t="shared" si="18"/>
        <v>49.754666893048473</v>
      </c>
      <c r="BN12" s="189"/>
      <c r="BO12" s="189"/>
    </row>
    <row r="13" spans="1:67" ht="14.25" customHeight="1">
      <c r="B13" s="269" t="s">
        <v>4</v>
      </c>
      <c r="C13" s="270" t="str">
        <f>Database!C50</f>
        <v>CCCT Dry "J/HA.02", 1x1</v>
      </c>
      <c r="D13" s="54">
        <f>Database!D50</f>
        <v>5050</v>
      </c>
      <c r="E13" s="54">
        <f>Database!E50</f>
        <v>413.5678125</v>
      </c>
      <c r="F13" s="93">
        <f>Database!F50</f>
        <v>2017</v>
      </c>
      <c r="G13" s="93">
        <f>Database!G50</f>
        <v>4.5036160420775806</v>
      </c>
      <c r="H13" s="105">
        <f>Database!H50</f>
        <v>2021.5036160420775</v>
      </c>
      <c r="I13" s="93">
        <f>Database!I50</f>
        <v>40</v>
      </c>
      <c r="J13" s="271">
        <f>Database!J50</f>
        <v>1476.6324303582899</v>
      </c>
      <c r="K13" s="272">
        <f>Database!K50</f>
        <v>2.0499999999999998</v>
      </c>
      <c r="L13" s="272">
        <f>Database!L50</f>
        <v>0.70482140777060598</v>
      </c>
      <c r="M13" s="272">
        <f>Database!M50</f>
        <v>0.93338933873891039</v>
      </c>
      <c r="N13" s="272">
        <f>Database!N50</f>
        <v>21.26</v>
      </c>
      <c r="O13" s="273">
        <f>Database!O50</f>
        <v>4.9528753734253165E-3</v>
      </c>
      <c r="P13" s="274">
        <f>Database!P50</f>
        <v>6326</v>
      </c>
      <c r="Q13" s="275">
        <f>Database!Q50</f>
        <v>2.5</v>
      </c>
      <c r="R13" s="275">
        <f>Database!R50</f>
        <v>3.8</v>
      </c>
      <c r="S13" s="275">
        <f>Database!S50</f>
        <v>11</v>
      </c>
      <c r="T13" s="276">
        <f>Database!T50</f>
        <v>5.9999999999999995E-4</v>
      </c>
      <c r="U13" s="277">
        <f>Database!U50</f>
        <v>7.1999999999999998E-3</v>
      </c>
      <c r="V13" s="277">
        <f>Database!V50</f>
        <v>0.255</v>
      </c>
      <c r="W13" s="278">
        <f>Database!W50</f>
        <v>117</v>
      </c>
      <c r="Y13" s="916" t="str">
        <f t="shared" ref="Y13:Z16" si="19">C13</f>
        <v>CCCT Dry "J/HA.02", 1x1</v>
      </c>
      <c r="Z13" s="917">
        <f t="shared" si="19"/>
        <v>5050</v>
      </c>
      <c r="AA13" s="22">
        <f t="shared" si="1"/>
        <v>1476.6324303582899</v>
      </c>
      <c r="AB13" s="44">
        <f>Database!AB50</f>
        <v>7.2562879502455491E-2</v>
      </c>
      <c r="AC13" s="279">
        <f t="shared" si="2"/>
        <v>107.14870111350659</v>
      </c>
      <c r="AD13" s="26">
        <f t="shared" si="3"/>
        <v>21.26</v>
      </c>
      <c r="AE13" s="233">
        <f>Database!AE50</f>
        <v>1.5304630943681621E-3</v>
      </c>
      <c r="AF13" s="26">
        <f t="shared" si="4"/>
        <v>3.2537645386267126E-2</v>
      </c>
      <c r="AG13" s="26">
        <f>Database!AG50</f>
        <v>9.6340298759999996</v>
      </c>
      <c r="AH13" s="26">
        <f t="shared" si="5"/>
        <v>30.926567521386268</v>
      </c>
      <c r="AI13" s="279">
        <f t="shared" si="6"/>
        <v>138.07526863489286</v>
      </c>
      <c r="AJ13" s="280">
        <v>0.94</v>
      </c>
      <c r="AK13" s="281">
        <f t="shared" si="12"/>
        <v>16.76810315686545</v>
      </c>
      <c r="AL13" s="282" t="s">
        <v>23</v>
      </c>
      <c r="AM13" s="283">
        <f>Database!AM50</f>
        <v>294.97000000000003</v>
      </c>
      <c r="AN13" s="284">
        <f t="shared" si="7"/>
        <v>18.659802200000001</v>
      </c>
      <c r="AO13" s="285">
        <f t="shared" si="8"/>
        <v>2.0499999999999998</v>
      </c>
      <c r="AP13" s="286">
        <f>Database!AP50</f>
        <v>0.10713241660577137</v>
      </c>
      <c r="AQ13" s="287">
        <f t="shared" si="9"/>
        <v>0.21962145404183128</v>
      </c>
      <c r="AR13" s="288">
        <v>0</v>
      </c>
      <c r="AS13" s="289">
        <f>Database!AS50</f>
        <v>0</v>
      </c>
      <c r="AT13" s="918">
        <f t="shared" si="10"/>
        <v>37.697526810907284</v>
      </c>
      <c r="AU13" s="778">
        <v>0</v>
      </c>
      <c r="AV13" s="290">
        <f t="shared" si="11"/>
        <v>37.697526810907284</v>
      </c>
      <c r="AW13" s="189"/>
      <c r="AX13" s="473">
        <f>$BJ$7</f>
        <v>0.4</v>
      </c>
      <c r="AY13" s="954">
        <f t="shared" si="13"/>
        <v>39.405042418633812</v>
      </c>
      <c r="AZ13" s="291"/>
      <c r="BA13" s="473">
        <f>$BK$7</f>
        <v>0.78</v>
      </c>
      <c r="BB13" s="954">
        <f t="shared" si="14"/>
        <v>20.207714060837851</v>
      </c>
      <c r="BI13" s="292" t="str">
        <f t="shared" si="15"/>
        <v>CCCT Dry "J/HA.02", 1x1</v>
      </c>
      <c r="BJ13" s="293">
        <f t="shared" si="16"/>
        <v>60.334466072675646</v>
      </c>
      <c r="BK13" s="293">
        <f t="shared" si="17"/>
        <v>41.137137714879685</v>
      </c>
      <c r="BL13" s="293">
        <f t="shared" si="18"/>
        <v>37.697526810907284</v>
      </c>
      <c r="BN13" s="189"/>
      <c r="BO13" s="189"/>
    </row>
    <row r="14" spans="1:67">
      <c r="B14" s="269" t="s">
        <v>4</v>
      </c>
      <c r="C14" s="270" t="str">
        <f>Database!C51</f>
        <v>CCCT Dry "J/HA.02", DF, 1x1</v>
      </c>
      <c r="D14" s="54">
        <f>Database!D51</f>
        <v>5050</v>
      </c>
      <c r="E14" s="54">
        <f>Database!E51</f>
        <v>63.008625000000002</v>
      </c>
      <c r="F14" s="93">
        <f>Database!F51</f>
        <v>2017</v>
      </c>
      <c r="G14" s="93">
        <f>Database!G51</f>
        <v>4.5036160420775806</v>
      </c>
      <c r="H14" s="105">
        <f>Database!H51</f>
        <v>2021.5036160420775</v>
      </c>
      <c r="I14" s="93">
        <f>Database!I51</f>
        <v>40</v>
      </c>
      <c r="J14" s="271">
        <f>Database!J51</f>
        <v>378.07227336073515</v>
      </c>
      <c r="K14" s="272">
        <f>Database!K51</f>
        <v>0.16</v>
      </c>
      <c r="L14" s="272">
        <f>Database!L51</f>
        <v>0</v>
      </c>
      <c r="M14" s="272">
        <f>Database!M51</f>
        <v>0.27675163427368266</v>
      </c>
      <c r="N14" s="272">
        <f>Database!N51</f>
        <v>4.8600000000000003</v>
      </c>
      <c r="O14" s="273">
        <f>Database!O51</f>
        <v>0</v>
      </c>
      <c r="P14" s="274">
        <f>Database!P51</f>
        <v>9211</v>
      </c>
      <c r="Q14" s="275">
        <f>Database!Q51</f>
        <v>0.8</v>
      </c>
      <c r="R14" s="275">
        <f>Database!R51</f>
        <v>3.8</v>
      </c>
      <c r="S14" s="275">
        <f>Database!S51</f>
        <v>11</v>
      </c>
      <c r="T14" s="276">
        <f>Database!T51</f>
        <v>5.9999999999999995E-4</v>
      </c>
      <c r="U14" s="277">
        <f>Database!U51</f>
        <v>7.1999999999999998E-3</v>
      </c>
      <c r="V14" s="277">
        <f>Database!V51</f>
        <v>0.255</v>
      </c>
      <c r="W14" s="278">
        <f>Database!W51</f>
        <v>117</v>
      </c>
      <c r="Y14" s="916" t="str">
        <f t="shared" si="19"/>
        <v>CCCT Dry "J/HA.02", DF, 1x1</v>
      </c>
      <c r="Z14" s="917">
        <f t="shared" si="19"/>
        <v>5050</v>
      </c>
      <c r="AA14" s="22">
        <f t="shared" si="1"/>
        <v>378.07227336073515</v>
      </c>
      <c r="AB14" s="44">
        <f>Database!AB51</f>
        <v>7.2562879502455491E-2</v>
      </c>
      <c r="AC14" s="279">
        <f t="shared" si="2"/>
        <v>27.434012815094437</v>
      </c>
      <c r="AD14" s="26">
        <f t="shared" si="3"/>
        <v>4.8600000000000003</v>
      </c>
      <c r="AE14" s="233">
        <f>Database!AE51</f>
        <v>0</v>
      </c>
      <c r="AF14" s="26">
        <f t="shared" si="4"/>
        <v>0</v>
      </c>
      <c r="AG14" s="26">
        <f>Database!AG51</f>
        <v>14.027671386000002</v>
      </c>
      <c r="AH14" s="26">
        <f t="shared" si="5"/>
        <v>18.887671386000001</v>
      </c>
      <c r="AI14" s="279">
        <f t="shared" si="6"/>
        <v>46.321684201094442</v>
      </c>
      <c r="AJ14" s="280">
        <v>0.22</v>
      </c>
      <c r="AK14" s="281">
        <f t="shared" si="12"/>
        <v>24.035743151252824</v>
      </c>
      <c r="AL14" s="282" t="s">
        <v>23</v>
      </c>
      <c r="AM14" s="283">
        <f>Database!AM51</f>
        <v>294.97000000000003</v>
      </c>
      <c r="AN14" s="284">
        <f t="shared" si="7"/>
        <v>27.169686700000007</v>
      </c>
      <c r="AO14" s="285">
        <f t="shared" si="8"/>
        <v>0.16</v>
      </c>
      <c r="AP14" s="286">
        <f>Database!AP51</f>
        <v>0</v>
      </c>
      <c r="AQ14" s="287">
        <f t="shared" si="9"/>
        <v>0</v>
      </c>
      <c r="AR14" s="288">
        <v>0</v>
      </c>
      <c r="AS14" s="289">
        <f>Database!AS51</f>
        <v>0</v>
      </c>
      <c r="AT14" s="918">
        <f t="shared" si="10"/>
        <v>51.365429851252827</v>
      </c>
      <c r="AU14" s="778">
        <v>0</v>
      </c>
      <c r="AV14" s="290">
        <f t="shared" si="11"/>
        <v>51.365429851252827</v>
      </c>
      <c r="AW14" s="189"/>
      <c r="AX14" s="473">
        <f>$BJ$8</f>
        <v>0.1</v>
      </c>
      <c r="AY14" s="954">
        <f t="shared" si="13"/>
        <v>52.878634932756206</v>
      </c>
      <c r="AZ14" s="291"/>
      <c r="BA14" s="473">
        <f>$BK$8</f>
        <v>0.12</v>
      </c>
      <c r="BB14" s="954">
        <f t="shared" si="14"/>
        <v>44.06552911063018</v>
      </c>
      <c r="BI14" s="292" t="str">
        <f t="shared" si="15"/>
        <v>CCCT Dry "J/HA.02", DF, 1x1</v>
      </c>
      <c r="BJ14" s="293">
        <f t="shared" si="16"/>
        <v>80.20832163275621</v>
      </c>
      <c r="BK14" s="293">
        <f t="shared" si="17"/>
        <v>71.395215810630191</v>
      </c>
      <c r="BL14" s="293">
        <f t="shared" si="18"/>
        <v>51.365429851252827</v>
      </c>
      <c r="BN14" s="189"/>
      <c r="BO14" s="189"/>
    </row>
    <row r="15" spans="1:67">
      <c r="B15" s="269" t="s">
        <v>4</v>
      </c>
      <c r="C15" s="270" t="str">
        <f>Database!C52</f>
        <v>CCCT Dry, "J/HA.02" 2X1</v>
      </c>
      <c r="D15" s="54">
        <f>Database!D52</f>
        <v>5050</v>
      </c>
      <c r="E15" s="54">
        <f>Database!E52</f>
        <v>828.31868750000001</v>
      </c>
      <c r="F15" s="93">
        <f>Database!F52</f>
        <v>2017</v>
      </c>
      <c r="G15" s="93">
        <f>Database!G52</f>
        <v>5.5035064650449259</v>
      </c>
      <c r="H15" s="105">
        <f>Database!H52</f>
        <v>2022.5035064650449</v>
      </c>
      <c r="I15" s="93">
        <f>Database!I52</f>
        <v>40</v>
      </c>
      <c r="J15" s="271">
        <f>Database!J52</f>
        <v>1099.6821756412587</v>
      </c>
      <c r="K15" s="272">
        <f>Database!K52</f>
        <v>1.95</v>
      </c>
      <c r="L15" s="272">
        <f>Database!L52</f>
        <v>0.73961642352612877</v>
      </c>
      <c r="M15" s="272">
        <f>Database!M52</f>
        <v>0.93011209144739559</v>
      </c>
      <c r="N15" s="272">
        <f>Database!N52</f>
        <v>14.45</v>
      </c>
      <c r="O15" s="273">
        <f>Database!O52</f>
        <v>7.2835525973516269E-3</v>
      </c>
      <c r="P15" s="274">
        <f>Database!P52</f>
        <v>6317</v>
      </c>
      <c r="Q15" s="275">
        <f>Database!Q52</f>
        <v>2.5</v>
      </c>
      <c r="R15" s="275">
        <f>Database!R52</f>
        <v>3.8</v>
      </c>
      <c r="S15" s="275">
        <f>Database!S52</f>
        <v>11</v>
      </c>
      <c r="T15" s="276">
        <f>Database!T52</f>
        <v>5.9999999999999995E-4</v>
      </c>
      <c r="U15" s="277">
        <f>Database!U52</f>
        <v>7.1999999999999998E-3</v>
      </c>
      <c r="V15" s="277">
        <f>Database!V52</f>
        <v>0.255</v>
      </c>
      <c r="W15" s="278">
        <f>Database!W52</f>
        <v>117</v>
      </c>
      <c r="Y15" s="916" t="str">
        <f t="shared" si="19"/>
        <v>CCCT Dry, "J/HA.02" 2X1</v>
      </c>
      <c r="Z15" s="917">
        <f t="shared" si="19"/>
        <v>5050</v>
      </c>
      <c r="AA15" s="22">
        <f t="shared" si="1"/>
        <v>1099.6821756412587</v>
      </c>
      <c r="AB15" s="44">
        <f>Database!AB52</f>
        <v>7.2562879502455491E-2</v>
      </c>
      <c r="AC15" s="279">
        <f t="shared" ref="AC15:AC16" si="20">AA15*AB15</f>
        <v>79.796105202054747</v>
      </c>
      <c r="AD15" s="26">
        <f t="shared" si="3"/>
        <v>14.45</v>
      </c>
      <c r="AE15" s="233">
        <f>Database!AE52</f>
        <v>1.5304630943681575E-3</v>
      </c>
      <c r="AF15" s="26">
        <f t="shared" ref="AF15:AF16" si="21">AD15*AE15</f>
        <v>2.2115191713619874E-2</v>
      </c>
      <c r="AG15" s="26">
        <f>Database!AG52</f>
        <v>9.6203235419999995</v>
      </c>
      <c r="AH15" s="26">
        <f t="shared" ref="AH15:AH16" si="22">AD15+AF15+AG15</f>
        <v>24.092438733713621</v>
      </c>
      <c r="AI15" s="279">
        <f t="shared" ref="AI15:AI16" si="23">AC15+AH15</f>
        <v>103.88854393576837</v>
      </c>
      <c r="AJ15" s="280">
        <v>0.94</v>
      </c>
      <c r="AK15" s="281">
        <f t="shared" ref="AK15:AK16" si="24">AI15/8760/AJ15*1000</f>
        <v>12.616407259274309</v>
      </c>
      <c r="AL15" s="282" t="s">
        <v>23</v>
      </c>
      <c r="AM15" s="283">
        <f>Database!AM52</f>
        <v>294.97000000000003</v>
      </c>
      <c r="AN15" s="284">
        <f t="shared" si="7"/>
        <v>18.633254900000004</v>
      </c>
      <c r="AO15" s="285">
        <f t="shared" si="8"/>
        <v>1.95</v>
      </c>
      <c r="AP15" s="286">
        <f>Database!AP52</f>
        <v>0.11325426898324367</v>
      </c>
      <c r="AQ15" s="287">
        <f t="shared" ref="AQ15:AQ16" si="25">AO15*AP15</f>
        <v>0.22084582451732515</v>
      </c>
      <c r="AR15" s="288">
        <v>0</v>
      </c>
      <c r="AS15" s="289">
        <f>Database!AS52</f>
        <v>0</v>
      </c>
      <c r="AT15" s="918">
        <f t="shared" ref="AT15:AT16" si="26">AK15+AN15+SUM(AO15,AQ15:AS15)</f>
        <v>33.420507983791637</v>
      </c>
      <c r="AU15" s="778">
        <v>0</v>
      </c>
      <c r="AV15" s="290">
        <f t="shared" ref="AV15:AV16" si="27">AT15+AU15</f>
        <v>33.420507983791637</v>
      </c>
      <c r="AW15" s="189"/>
      <c r="AX15" s="473">
        <f>$BJ$7</f>
        <v>0.4</v>
      </c>
      <c r="AY15" s="954">
        <f t="shared" si="13"/>
        <v>29.648557059294625</v>
      </c>
      <c r="AZ15" s="291"/>
      <c r="BA15" s="473">
        <f>$BK$7</f>
        <v>0.78</v>
      </c>
      <c r="BB15" s="954">
        <f t="shared" si="14"/>
        <v>15.204388235535705</v>
      </c>
      <c r="BI15" s="292" t="str">
        <f t="shared" si="15"/>
        <v>CCCT Dry, "J/HA.02" 2X1</v>
      </c>
      <c r="BJ15" s="293">
        <f t="shared" si="16"/>
        <v>50.452657783811951</v>
      </c>
      <c r="BK15" s="293">
        <f t="shared" si="17"/>
        <v>36.008488960053029</v>
      </c>
      <c r="BL15" s="293">
        <f t="shared" si="18"/>
        <v>33.420507983791637</v>
      </c>
      <c r="BN15" s="189"/>
      <c r="BO15" s="189"/>
    </row>
    <row r="16" spans="1:67" ht="15.75" thickBot="1">
      <c r="A16" s="189"/>
      <c r="B16" s="338" t="s">
        <v>4</v>
      </c>
      <c r="C16" s="478" t="str">
        <f>Database!C53</f>
        <v>CCCT Dry "J/HA.02", DF, 2X1</v>
      </c>
      <c r="D16" s="340">
        <f>Database!D53</f>
        <v>5050</v>
      </c>
      <c r="E16" s="340">
        <f>Database!E53</f>
        <v>126.005</v>
      </c>
      <c r="F16" s="479">
        <f>Database!F53</f>
        <v>2017</v>
      </c>
      <c r="G16" s="479">
        <f>Database!G53</f>
        <v>5.5035064650449259</v>
      </c>
      <c r="H16" s="344">
        <f>Database!H53</f>
        <v>2022.5035064650449</v>
      </c>
      <c r="I16" s="479">
        <f>Database!I53</f>
        <v>40</v>
      </c>
      <c r="J16" s="342">
        <f>Database!J53</f>
        <v>301.5804241392886</v>
      </c>
      <c r="K16" s="951">
        <f>Database!K53</f>
        <v>0.16</v>
      </c>
      <c r="L16" s="951">
        <f>Database!L53</f>
        <v>0</v>
      </c>
      <c r="M16" s="951">
        <f>Database!M53</f>
        <v>0.27379514765616142</v>
      </c>
      <c r="N16" s="951">
        <f>Database!N53</f>
        <v>4.05</v>
      </c>
      <c r="O16" s="952">
        <f>Database!O53</f>
        <v>0</v>
      </c>
      <c r="P16" s="368">
        <f>Database!P53</f>
        <v>9158</v>
      </c>
      <c r="Q16" s="356">
        <f>Database!Q53</f>
        <v>0.8</v>
      </c>
      <c r="R16" s="356">
        <f>Database!R53</f>
        <v>3.8</v>
      </c>
      <c r="S16" s="356">
        <f>Database!S53</f>
        <v>11</v>
      </c>
      <c r="T16" s="366">
        <f>Database!T53</f>
        <v>5.9999999999999995E-4</v>
      </c>
      <c r="U16" s="348">
        <f>Database!U53</f>
        <v>7.1999999999999998E-3</v>
      </c>
      <c r="V16" s="348">
        <f>Database!V53</f>
        <v>0.255</v>
      </c>
      <c r="W16" s="349">
        <f>Database!W53</f>
        <v>117</v>
      </c>
      <c r="Y16" s="715" t="str">
        <f t="shared" si="19"/>
        <v>CCCT Dry "J/HA.02", DF, 2X1</v>
      </c>
      <c r="Z16" s="820">
        <f t="shared" si="19"/>
        <v>5050</v>
      </c>
      <c r="AA16" s="571">
        <f t="shared" si="1"/>
        <v>301.5804241392886</v>
      </c>
      <c r="AB16" s="486">
        <f>Database!AB53</f>
        <v>7.2562879502455491E-2</v>
      </c>
      <c r="AC16" s="727">
        <f t="shared" si="20"/>
        <v>21.883543977118617</v>
      </c>
      <c r="AD16" s="371">
        <f t="shared" si="3"/>
        <v>4.05</v>
      </c>
      <c r="AE16" s="489">
        <f>Database!AE53</f>
        <v>0</v>
      </c>
      <c r="AF16" s="371">
        <f t="shared" si="21"/>
        <v>0</v>
      </c>
      <c r="AG16" s="371">
        <f>Database!AG53</f>
        <v>13.946956308000001</v>
      </c>
      <c r="AH16" s="371">
        <f t="shared" si="22"/>
        <v>17.996956308000001</v>
      </c>
      <c r="AI16" s="727">
        <f t="shared" si="23"/>
        <v>39.880500285118615</v>
      </c>
      <c r="AJ16" s="938">
        <v>0.22</v>
      </c>
      <c r="AK16" s="939">
        <f t="shared" si="24"/>
        <v>20.693493298629416</v>
      </c>
      <c r="AL16" s="572" t="s">
        <v>23</v>
      </c>
      <c r="AM16" s="940">
        <f>Database!AM53</f>
        <v>294.97000000000003</v>
      </c>
      <c r="AN16" s="941">
        <f t="shared" si="7"/>
        <v>27.013352600000005</v>
      </c>
      <c r="AO16" s="942">
        <f t="shared" si="8"/>
        <v>0.16</v>
      </c>
      <c r="AP16" s="943">
        <f>Database!AP53</f>
        <v>0</v>
      </c>
      <c r="AQ16" s="944">
        <f t="shared" si="25"/>
        <v>0</v>
      </c>
      <c r="AR16" s="734">
        <v>0</v>
      </c>
      <c r="AS16" s="945">
        <f>Database!AS53</f>
        <v>0</v>
      </c>
      <c r="AT16" s="946">
        <f t="shared" si="26"/>
        <v>47.866845898629421</v>
      </c>
      <c r="AU16" s="947">
        <v>0</v>
      </c>
      <c r="AV16" s="948">
        <f t="shared" si="27"/>
        <v>47.866845898629421</v>
      </c>
      <c r="AW16" s="189"/>
      <c r="AX16" s="492">
        <f>$BJ$8</f>
        <v>0.1</v>
      </c>
      <c r="AY16" s="955">
        <f t="shared" si="13"/>
        <v>45.525685256984715</v>
      </c>
      <c r="AZ16" s="189"/>
      <c r="BA16" s="492">
        <f>$BK$8</f>
        <v>0.12</v>
      </c>
      <c r="BB16" s="955">
        <f t="shared" si="14"/>
        <v>37.93807104748727</v>
      </c>
      <c r="BI16" s="292" t="str">
        <f t="shared" si="15"/>
        <v>CCCT Dry "J/HA.02", DF, 2X1</v>
      </c>
      <c r="BJ16" s="293">
        <f t="shared" ref="BJ16" si="28">AY16+AN16+SUM(AO16,AQ16:AS16)</f>
        <v>72.699037856984717</v>
      </c>
      <c r="BK16" s="293">
        <f t="shared" si="17"/>
        <v>65.111423647487271</v>
      </c>
      <c r="BL16" s="293">
        <f t="shared" ref="BL16" si="29">AV16</f>
        <v>47.866845898629421</v>
      </c>
      <c r="BN16" s="189"/>
      <c r="BO16" s="189"/>
    </row>
    <row r="17" spans="1:53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</row>
  </sheetData>
  <mergeCells count="12">
    <mergeCell ref="AA4:AA5"/>
    <mergeCell ref="AB4:AB5"/>
    <mergeCell ref="AC4:AC5"/>
    <mergeCell ref="AD4:AH4"/>
    <mergeCell ref="AV3:AV5"/>
    <mergeCell ref="AM4:AN4"/>
    <mergeCell ref="AA3:AC3"/>
    <mergeCell ref="AD3:AI3"/>
    <mergeCell ref="AJ3:AN3"/>
    <mergeCell ref="AO3:AS3"/>
    <mergeCell ref="AT3:AT5"/>
    <mergeCell ref="AI4:AI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P274"/>
  <sheetViews>
    <sheetView topLeftCell="AV1" zoomScale="60" zoomScaleNormal="60" workbookViewId="0"/>
  </sheetViews>
  <sheetFormatPr defaultRowHeight="15"/>
  <cols>
    <col min="1" max="1" width="9.5703125" style="395" customWidth="1"/>
    <col min="2" max="2" width="16.42578125" style="165" customWidth="1"/>
    <col min="3" max="3" width="41.42578125" style="165" customWidth="1"/>
    <col min="4" max="4" width="16.28515625" style="251" customWidth="1"/>
    <col min="5" max="5" width="10.85546875" style="251" customWidth="1"/>
    <col min="6" max="6" width="12.28515625" style="251" customWidth="1"/>
    <col min="7" max="7" width="16.7109375" style="251" customWidth="1"/>
    <col min="8" max="8" width="12.5703125" style="251" customWidth="1"/>
    <col min="9" max="9" width="10.140625" style="251" customWidth="1"/>
    <col min="10" max="10" width="13.7109375" style="165" customWidth="1"/>
    <col min="11" max="11" width="10.140625" style="165" customWidth="1"/>
    <col min="12" max="12" width="12.7109375" style="165" customWidth="1"/>
    <col min="13" max="13" width="14.5703125" style="165" customWidth="1"/>
    <col min="14" max="14" width="10.140625" style="165" customWidth="1"/>
    <col min="15" max="15" width="12.85546875" style="253" customWidth="1"/>
    <col min="16" max="16" width="28.7109375" style="165" bestFit="1" customWidth="1"/>
    <col min="17" max="17" width="10.7109375" style="165" customWidth="1"/>
    <col min="18" max="19" width="12.7109375" style="165" customWidth="1"/>
    <col min="20" max="20" width="14.28515625" style="165" customWidth="1"/>
    <col min="21" max="21" width="15.28515625" style="165" customWidth="1"/>
    <col min="22" max="22" width="12" style="165" customWidth="1"/>
    <col min="23" max="23" width="14.42578125" style="165" customWidth="1"/>
    <col min="24" max="24" width="28.7109375" style="165" customWidth="1"/>
    <col min="25" max="25" width="71.7109375" style="165" customWidth="1"/>
    <col min="26" max="27" width="12.7109375" style="165" customWidth="1"/>
    <col min="28" max="28" width="17" style="165" customWidth="1"/>
    <col min="29" max="29" width="10.7109375" style="165" customWidth="1"/>
    <col min="30" max="30" width="10.5703125" style="165" customWidth="1"/>
    <col min="31" max="31" width="12.5703125" style="165" customWidth="1"/>
    <col min="32" max="32" width="12.85546875" style="165" customWidth="1"/>
    <col min="33" max="33" width="17.28515625" style="165" customWidth="1"/>
    <col min="34" max="34" width="9.140625" style="165" customWidth="1"/>
    <col min="35" max="35" width="11.5703125" style="165" customWidth="1"/>
    <col min="36" max="36" width="11.140625" style="165" customWidth="1"/>
    <col min="37" max="37" width="16.42578125" style="165" customWidth="1"/>
    <col min="38" max="38" width="12.28515625" style="165" customWidth="1"/>
    <col min="39" max="39" width="10.42578125" style="251" customWidth="1"/>
    <col min="40" max="40" width="9.5703125" style="165" customWidth="1"/>
    <col min="41" max="41" width="12" style="165" customWidth="1"/>
    <col min="42" max="42" width="12.7109375" style="165" customWidth="1"/>
    <col min="43" max="43" width="12.5703125" style="165" customWidth="1"/>
    <col min="44" max="44" width="11.85546875" style="165" customWidth="1"/>
    <col min="45" max="46" width="15.85546875" style="165" customWidth="1"/>
    <col min="47" max="47" width="12.140625" style="165" customWidth="1"/>
    <col min="48" max="48" width="16.7109375" style="165" customWidth="1"/>
    <col min="49" max="49" width="14.7109375" style="412" customWidth="1"/>
    <col min="50" max="50" width="4.42578125" style="413" bestFit="1" customWidth="1"/>
    <col min="51" max="51" width="29.5703125" style="402" bestFit="1" customWidth="1"/>
    <col min="52" max="52" width="15.140625" style="402" bestFit="1" customWidth="1"/>
    <col min="53" max="53" width="13.42578125" style="414" bestFit="1" customWidth="1"/>
    <col min="54" max="54" width="23.42578125" style="414" bestFit="1" customWidth="1"/>
    <col min="55" max="55" width="47.140625" style="415" bestFit="1" customWidth="1"/>
    <col min="56" max="56" width="15.28515625" style="117" customWidth="1"/>
    <col min="57" max="57" width="19.140625" style="416" bestFit="1" customWidth="1"/>
    <col min="58" max="59" width="4.42578125" style="182" bestFit="1" customWidth="1"/>
    <col min="60" max="60" width="21.7109375" style="182" bestFit="1" customWidth="1"/>
    <col min="61" max="61" width="8.5703125" style="417" bestFit="1" customWidth="1"/>
    <col min="62" max="62" width="8" style="182" bestFit="1" customWidth="1"/>
    <col min="63" max="63" width="13.5703125" style="182" bestFit="1" customWidth="1"/>
    <col min="64" max="64" width="6" style="418" bestFit="1" customWidth="1"/>
    <col min="65" max="65" width="28" style="419" bestFit="1" customWidth="1"/>
    <col min="66" max="66" width="9.140625" style="410"/>
    <col min="67" max="68" width="9.140625" style="411"/>
    <col min="69" max="16384" width="9.140625" style="165"/>
  </cols>
  <sheetData>
    <row r="1" spans="1:68">
      <c r="Y1" s="119"/>
      <c r="Z1" s="119"/>
      <c r="AA1" s="396"/>
      <c r="AB1" s="397"/>
      <c r="AC1" s="398"/>
      <c r="AF1" s="399"/>
      <c r="AL1" s="251"/>
      <c r="AM1" s="165"/>
      <c r="AW1" s="400"/>
      <c r="AX1" s="401"/>
      <c r="BA1" s="403"/>
      <c r="BB1" s="403"/>
      <c r="BC1" s="404"/>
      <c r="BE1" s="405"/>
      <c r="BF1" s="406"/>
      <c r="BG1" s="406"/>
      <c r="BH1" s="406"/>
      <c r="BI1" s="407"/>
      <c r="BJ1" s="406"/>
      <c r="BK1" s="406"/>
      <c r="BL1" s="408"/>
      <c r="BM1" s="409"/>
    </row>
    <row r="2" spans="1:68" ht="15.75" thickBot="1">
      <c r="AL2" s="251"/>
      <c r="AM2" s="165"/>
    </row>
    <row r="3" spans="1:68" s="421" customFormat="1" ht="26.25" thickBot="1">
      <c r="A3" s="420"/>
      <c r="D3" s="906" t="s">
        <v>285</v>
      </c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6"/>
      <c r="W3" s="906"/>
      <c r="Y3" s="422"/>
      <c r="Z3" s="423"/>
      <c r="AA3" s="907" t="s">
        <v>66</v>
      </c>
      <c r="AB3" s="908"/>
      <c r="AC3" s="909"/>
      <c r="AD3" s="910" t="s">
        <v>67</v>
      </c>
      <c r="AE3" s="911"/>
      <c r="AF3" s="911"/>
      <c r="AG3" s="911"/>
      <c r="AH3" s="911"/>
      <c r="AI3" s="912"/>
      <c r="AJ3" s="913" t="s">
        <v>68</v>
      </c>
      <c r="AK3" s="914"/>
      <c r="AL3" s="914"/>
      <c r="AM3" s="914"/>
      <c r="AN3" s="915"/>
      <c r="AO3" s="898" t="s">
        <v>69</v>
      </c>
      <c r="AP3" s="899"/>
      <c r="AQ3" s="899"/>
      <c r="AR3" s="899"/>
      <c r="AS3" s="899"/>
      <c r="AT3" s="898" t="s">
        <v>105</v>
      </c>
      <c r="AU3" s="899"/>
      <c r="AV3" s="900"/>
      <c r="AW3" s="424"/>
      <c r="AX3" s="413"/>
      <c r="AY3" s="402"/>
      <c r="AZ3" s="402"/>
      <c r="BA3" s="425"/>
      <c r="BB3" s="425"/>
      <c r="BC3" s="426"/>
      <c r="BD3" s="427"/>
      <c r="BE3" s="428"/>
      <c r="BF3" s="429"/>
      <c r="BG3" s="429"/>
      <c r="BH3" s="429"/>
      <c r="BI3" s="430"/>
      <c r="BJ3" s="429"/>
      <c r="BK3" s="429"/>
      <c r="BL3" s="431"/>
      <c r="BM3" s="432" t="s">
        <v>68</v>
      </c>
      <c r="BN3" s="433"/>
      <c r="BO3" s="434"/>
      <c r="BP3" s="434"/>
    </row>
    <row r="4" spans="1:68" ht="32.25" thickBot="1">
      <c r="B4" s="255" t="s">
        <v>21</v>
      </c>
      <c r="C4" s="256"/>
      <c r="D4" s="257" t="s">
        <v>50</v>
      </c>
      <c r="E4" s="257"/>
      <c r="F4" s="257"/>
      <c r="G4" s="257"/>
      <c r="H4" s="257"/>
      <c r="I4" s="258"/>
      <c r="J4" s="255" t="s">
        <v>3</v>
      </c>
      <c r="K4" s="257"/>
      <c r="L4" s="257"/>
      <c r="M4" s="257"/>
      <c r="N4" s="258"/>
      <c r="O4" s="259"/>
      <c r="P4" s="257" t="s">
        <v>14</v>
      </c>
      <c r="Q4" s="257"/>
      <c r="R4" s="257"/>
      <c r="S4" s="256"/>
      <c r="T4" s="257" t="s">
        <v>15</v>
      </c>
      <c r="U4" s="255"/>
      <c r="V4" s="257"/>
      <c r="W4" s="258"/>
      <c r="X4" s="435"/>
      <c r="Y4" s="294" t="s">
        <v>275</v>
      </c>
      <c r="Z4" s="436"/>
      <c r="AA4" s="295"/>
      <c r="AB4" s="296"/>
      <c r="AC4" s="297"/>
      <c r="AD4" s="901" t="s">
        <v>73</v>
      </c>
      <c r="AE4" s="902"/>
      <c r="AF4" s="902"/>
      <c r="AG4" s="902"/>
      <c r="AH4" s="903"/>
      <c r="AI4" s="298"/>
      <c r="AJ4" s="299"/>
      <c r="AK4" s="300"/>
      <c r="AL4" s="301"/>
      <c r="AM4" s="904" t="s">
        <v>75</v>
      </c>
      <c r="AN4" s="905"/>
      <c r="AO4" s="302"/>
      <c r="AP4" s="303"/>
      <c r="AQ4" s="303"/>
      <c r="AR4" s="304"/>
      <c r="AS4" s="305"/>
      <c r="AT4" s="306"/>
      <c r="AU4" s="307" t="s">
        <v>103</v>
      </c>
      <c r="AV4" s="306"/>
    </row>
    <row r="5" spans="1:68" s="166" customFormat="1" ht="60.75" thickBot="1">
      <c r="A5" s="437"/>
      <c r="B5" s="261" t="s">
        <v>1</v>
      </c>
      <c r="C5" s="262" t="s">
        <v>42</v>
      </c>
      <c r="D5" s="263" t="s">
        <v>56</v>
      </c>
      <c r="E5" s="263" t="s">
        <v>18</v>
      </c>
      <c r="F5" s="263" t="s">
        <v>45</v>
      </c>
      <c r="G5" s="263" t="s">
        <v>40</v>
      </c>
      <c r="H5" s="263" t="s">
        <v>46</v>
      </c>
      <c r="I5" s="262" t="s">
        <v>19</v>
      </c>
      <c r="J5" s="261" t="s">
        <v>30</v>
      </c>
      <c r="K5" s="263" t="s">
        <v>12</v>
      </c>
      <c r="L5" s="263" t="s">
        <v>61</v>
      </c>
      <c r="M5" s="263" t="s">
        <v>62</v>
      </c>
      <c r="N5" s="262" t="s">
        <v>13</v>
      </c>
      <c r="O5" s="264" t="s">
        <v>63</v>
      </c>
      <c r="P5" s="263" t="s">
        <v>48</v>
      </c>
      <c r="Q5" s="263" t="s">
        <v>51</v>
      </c>
      <c r="R5" s="263" t="s">
        <v>52</v>
      </c>
      <c r="S5" s="262" t="s">
        <v>37</v>
      </c>
      <c r="T5" s="263" t="s">
        <v>16</v>
      </c>
      <c r="U5" s="263" t="s">
        <v>41</v>
      </c>
      <c r="V5" s="263" t="s">
        <v>47</v>
      </c>
      <c r="W5" s="262" t="s">
        <v>17</v>
      </c>
      <c r="X5" s="308"/>
      <c r="Y5" s="309" t="s">
        <v>76</v>
      </c>
      <c r="Z5" s="263" t="s">
        <v>56</v>
      </c>
      <c r="AA5" s="310" t="s">
        <v>70</v>
      </c>
      <c r="AB5" s="311" t="s">
        <v>71</v>
      </c>
      <c r="AC5" s="312" t="s">
        <v>72</v>
      </c>
      <c r="AD5" s="313" t="s">
        <v>77</v>
      </c>
      <c r="AE5" s="114" t="s">
        <v>78</v>
      </c>
      <c r="AF5" s="114" t="s">
        <v>79</v>
      </c>
      <c r="AG5" s="114" t="s">
        <v>80</v>
      </c>
      <c r="AH5" s="314" t="s">
        <v>43</v>
      </c>
      <c r="AI5" s="298" t="s">
        <v>74</v>
      </c>
      <c r="AJ5" s="315" t="s">
        <v>65</v>
      </c>
      <c r="AK5" s="115" t="s">
        <v>81</v>
      </c>
      <c r="AL5" s="1" t="s">
        <v>96</v>
      </c>
      <c r="AM5" s="2" t="s">
        <v>82</v>
      </c>
      <c r="AN5" s="316" t="s">
        <v>83</v>
      </c>
      <c r="AO5" s="317" t="s">
        <v>77</v>
      </c>
      <c r="AP5" s="116" t="s">
        <v>78</v>
      </c>
      <c r="AQ5" s="116" t="s">
        <v>79</v>
      </c>
      <c r="AR5" s="115" t="s">
        <v>89</v>
      </c>
      <c r="AS5" s="318" t="s">
        <v>15</v>
      </c>
      <c r="AT5" s="319" t="s">
        <v>104</v>
      </c>
      <c r="AU5" s="320" t="s">
        <v>95</v>
      </c>
      <c r="AV5" s="319" t="s">
        <v>106</v>
      </c>
      <c r="AW5" s="438"/>
      <c r="AX5" s="439" t="s">
        <v>549</v>
      </c>
      <c r="AY5" s="440" t="s">
        <v>353</v>
      </c>
      <c r="AZ5" s="440" t="s">
        <v>42</v>
      </c>
      <c r="BA5" s="441" t="s">
        <v>554</v>
      </c>
      <c r="BB5" s="441" t="s">
        <v>555</v>
      </c>
      <c r="BC5" s="442" t="s">
        <v>556</v>
      </c>
      <c r="BD5" s="129"/>
      <c r="BE5" s="439" t="s">
        <v>567</v>
      </c>
      <c r="BF5" s="443" t="s">
        <v>543</v>
      </c>
      <c r="BG5" s="443" t="s">
        <v>551</v>
      </c>
      <c r="BH5" s="443" t="s">
        <v>568</v>
      </c>
      <c r="BI5" s="441" t="s">
        <v>569</v>
      </c>
      <c r="BJ5" s="443" t="s">
        <v>22</v>
      </c>
      <c r="BK5" s="441" t="s">
        <v>571</v>
      </c>
      <c r="BL5" s="441" t="s">
        <v>570</v>
      </c>
      <c r="BM5" s="444" t="s">
        <v>65</v>
      </c>
      <c r="BN5" s="445"/>
      <c r="BO5" s="446"/>
      <c r="BP5" s="446"/>
    </row>
    <row r="6" spans="1:68">
      <c r="A6" s="437">
        <v>1</v>
      </c>
      <c r="B6" s="269" t="s">
        <v>4</v>
      </c>
      <c r="C6" s="270" t="s">
        <v>32</v>
      </c>
      <c r="D6" s="54">
        <v>0</v>
      </c>
      <c r="E6" s="54">
        <v>141.90965896492537</v>
      </c>
      <c r="F6" s="93">
        <v>2017</v>
      </c>
      <c r="G6" s="105">
        <v>4.0844838921761992</v>
      </c>
      <c r="H6" s="105">
        <v>2021.0844838921762</v>
      </c>
      <c r="I6" s="335">
        <v>30</v>
      </c>
      <c r="J6" s="369">
        <v>1420.5566636776575</v>
      </c>
      <c r="K6" s="139">
        <v>7.54</v>
      </c>
      <c r="L6" s="139">
        <v>0.90652829050531258</v>
      </c>
      <c r="M6" s="139">
        <v>0.97814564944868787</v>
      </c>
      <c r="N6" s="139">
        <v>27.14</v>
      </c>
      <c r="O6" s="321">
        <v>0.10353234970053639</v>
      </c>
      <c r="P6" s="154">
        <v>9204</v>
      </c>
      <c r="Q6" s="129">
        <v>2.6</v>
      </c>
      <c r="R6" s="142">
        <v>3.85</v>
      </c>
      <c r="S6" s="354">
        <v>58</v>
      </c>
      <c r="T6" s="277">
        <v>5.9999999999999995E-4</v>
      </c>
      <c r="U6" s="129">
        <v>8.9999999999999993E-3</v>
      </c>
      <c r="V6" s="277">
        <v>0.255</v>
      </c>
      <c r="W6" s="447">
        <v>117</v>
      </c>
      <c r="Y6" s="269" t="str">
        <f>$C6</f>
        <v>SCCT Aero x3, ISO</v>
      </c>
      <c r="Z6" s="448">
        <f>$D6</f>
        <v>0</v>
      </c>
      <c r="AA6" s="449">
        <f>$J6</f>
        <v>1420.5566636776575</v>
      </c>
      <c r="AB6" s="45">
        <f>INDEX(LCF!$K:$K,MATCH($BC6,LCF!$B:$B,0))</f>
        <v>7.871096688691899E-2</v>
      </c>
      <c r="AC6" s="450">
        <f>$AA6*$AB6</f>
        <v>111.81338851572421</v>
      </c>
      <c r="AD6" s="451">
        <f>$N6</f>
        <v>27.14</v>
      </c>
      <c r="AE6" s="452">
        <f>INDEX('Other Inputs'!$C:$C,MATCH($AZ6,'Other Inputs'!$A:$A,0))</f>
        <v>1.3306879835468128E-2</v>
      </c>
      <c r="AF6" s="453">
        <f>$AD6*$AE6</f>
        <v>0.36114871873460497</v>
      </c>
      <c r="AG6" s="204">
        <f>INDEX('Other Inputs'!$F:$F,MATCH($BB6,'Other Inputs'!$E:$E,0))</f>
        <v>32.968396655999996</v>
      </c>
      <c r="AH6" s="454">
        <f>$AD6+$AF6+$AG6</f>
        <v>60.469545374734601</v>
      </c>
      <c r="AI6" s="455">
        <f>$AC6+$AH6</f>
        <v>172.28293389045882</v>
      </c>
      <c r="AJ6" s="456">
        <f>$BM6</f>
        <v>0.33</v>
      </c>
      <c r="AK6" s="457">
        <f>$AI6/8760/$AJ6*1000</f>
        <v>59.596974502026711</v>
      </c>
      <c r="AL6" s="458" t="str">
        <f>IF(OR($BC6={"Pumped Storage","Compressed Air Energy Storage (CAES)"}),$P6,"na")</f>
        <v>na</v>
      </c>
      <c r="AM6" s="459">
        <f>IF($BE6="Fuel",INDEX(Inputs!$C:$C,MATCH($BA6,Inputs!$D:$D,0)),0)</f>
        <v>294.97000000000003</v>
      </c>
      <c r="AN6" s="460">
        <f>IF(OR($BC6={"Pumped Storage","Compressed Air Energy Storage (CAES)"}),(AM6/100*BJ6/1000)/AL6, IF(ISNUMBER($P6),$AM6/100*$P6/1000,0))</f>
        <v>27.149038800000007</v>
      </c>
      <c r="AO6" s="451">
        <f>$K6</f>
        <v>7.54</v>
      </c>
      <c r="AP6" s="452">
        <f>INDEX('Other Inputs'!$B:$B,MATCH($AZ6,'Other Inputs'!$A:$A,0))</f>
        <v>0.12109260650275994</v>
      </c>
      <c r="AQ6" s="453">
        <f>$AO6*$AP6</f>
        <v>0.91303825303080988</v>
      </c>
      <c r="AR6" s="457">
        <f>INDEX(Inputs!$C:$C,MATCH($BH6,Inputs!$D:$D,0))</f>
        <v>0</v>
      </c>
      <c r="AS6" s="461">
        <f t="shared" ref="AS6:AS37" si="0">IF(ISNUMBER(P6),+($P6/1000*$W6*$B$143/2000),0)</f>
        <v>0</v>
      </c>
      <c r="AT6" s="462">
        <f>$AK6+$AN6+SUM($AO6,$AQ6:$AS6)</f>
        <v>95.199051555057522</v>
      </c>
      <c r="AU6" s="463">
        <f>IF(BC6="Solar - Rooftop Photovoltaic", -AT6+AT153, IF($BG6="",0,-INDEX(Inputs!$C:$C,MATCH($BC6,Inputs!$D:$D,0))/(1-INDEX(Inputs!$C:$C,MATCH($BF6,Inputs!$D:$D,0)))*INDEX(Inputs!$C:$C,MATCH($BI6,Inputs!$D:$D,0))))</f>
        <v>0</v>
      </c>
      <c r="AV6" s="462">
        <f>$AT6+$AU6</f>
        <v>95.199051555057522</v>
      </c>
      <c r="AX6" s="464">
        <v>1</v>
      </c>
      <c r="AY6" s="465" t="s">
        <v>471</v>
      </c>
      <c r="AZ6" s="402" t="s">
        <v>357</v>
      </c>
      <c r="BA6" s="414" t="str">
        <f>IF(AY6="","",INDEX(Reference!$E:$E,MATCH($AY6,Reference!D:D,0)))</f>
        <v>I_PNC_</v>
      </c>
      <c r="BB6" s="414" t="str">
        <f t="shared" ref="BB6:BB29" si="1">BA6&amp;AZ6</f>
        <v>I_PNC_SC_Aero</v>
      </c>
      <c r="BC6" s="415" t="str">
        <f>IF(AZ6="","",INDEX(Reference!$B:$B,MATCH($AZ6,Reference!$A:$A,0)))</f>
        <v>Single Cycle Combustion Turbine (SCCT) Aero</v>
      </c>
      <c r="BE6" s="416" t="s">
        <v>1</v>
      </c>
      <c r="BH6" s="466" t="s">
        <v>547</v>
      </c>
      <c r="BI6" s="467"/>
      <c r="BJ6" s="466"/>
      <c r="BM6" s="419">
        <v>0.33</v>
      </c>
    </row>
    <row r="7" spans="1:68">
      <c r="A7" s="437">
        <v>2</v>
      </c>
      <c r="B7" s="269" t="s">
        <v>4</v>
      </c>
      <c r="C7" s="270" t="s">
        <v>287</v>
      </c>
      <c r="D7" s="54">
        <v>0</v>
      </c>
      <c r="E7" s="54">
        <v>220.67445919106103</v>
      </c>
      <c r="F7" s="93">
        <v>2017</v>
      </c>
      <c r="G7" s="105">
        <v>4.0844838921761992</v>
      </c>
      <c r="H7" s="105">
        <v>2021.0844838921762</v>
      </c>
      <c r="I7" s="335">
        <v>30</v>
      </c>
      <c r="J7" s="271">
        <v>1036.2994315038293</v>
      </c>
      <c r="K7" s="139">
        <v>5.05</v>
      </c>
      <c r="L7" s="139">
        <v>0.90510271089998462</v>
      </c>
      <c r="M7" s="139">
        <v>0.96637279488490258</v>
      </c>
      <c r="N7" s="139">
        <v>18.78</v>
      </c>
      <c r="O7" s="321">
        <v>8.928262019060991E-2</v>
      </c>
      <c r="P7" s="154">
        <v>8981</v>
      </c>
      <c r="Q7" s="129">
        <v>2.9</v>
      </c>
      <c r="R7" s="142">
        <v>3.85</v>
      </c>
      <c r="S7" s="354">
        <v>80</v>
      </c>
      <c r="T7" s="277">
        <v>5.9999999999999995E-4</v>
      </c>
      <c r="U7" s="129">
        <v>8.9999999999999993E-3</v>
      </c>
      <c r="V7" s="277">
        <v>0.255</v>
      </c>
      <c r="W7" s="447">
        <v>117</v>
      </c>
      <c r="Y7" s="269" t="str">
        <f t="shared" ref="Y7:Y53" si="2">$C7</f>
        <v>Intercooled SCCT Aero x2, ISO</v>
      </c>
      <c r="Z7" s="468">
        <f t="shared" ref="Z7:Z13" si="3">$D7</f>
        <v>0</v>
      </c>
      <c r="AA7" s="469">
        <f t="shared" ref="AA7:AA13" si="4">$J7</f>
        <v>1036.2994315038293</v>
      </c>
      <c r="AB7" s="45">
        <f>INDEX(LCF!$K:$K,MATCH($BC7,LCF!$B:$B,0))</f>
        <v>7.871096688691899E-2</v>
      </c>
      <c r="AC7" s="450">
        <f t="shared" ref="AC7:AC13" si="5">$AA7*$AB7</f>
        <v>81.568130238030875</v>
      </c>
      <c r="AD7" s="470">
        <f t="shared" ref="AD7:AD13" si="6">$N7</f>
        <v>18.78</v>
      </c>
      <c r="AE7" s="452">
        <f>INDEX('Other Inputs'!$C:$C,MATCH($AZ7,'Other Inputs'!$A:$A,0))</f>
        <v>1.1976191851921305E-2</v>
      </c>
      <c r="AF7" s="30">
        <f t="shared" ref="AF7:AF13" si="7">$AD7*$AE7</f>
        <v>0.22491288297908213</v>
      </c>
      <c r="AG7" s="30">
        <f>INDEX('Other Inputs'!$F:$F,MATCH($BB7,'Other Inputs'!$E:$E,0))</f>
        <v>32.169618684</v>
      </c>
      <c r="AH7" s="471">
        <f t="shared" ref="AH7:AH13" si="8">$AD7+$AF7+$AG7</f>
        <v>51.174531566979084</v>
      </c>
      <c r="AI7" s="472">
        <f t="shared" ref="AI7:AI13" si="9">$AC7+$AH7</f>
        <v>132.74266180500996</v>
      </c>
      <c r="AJ7" s="473">
        <f t="shared" ref="AJ7:AJ13" si="10">$BM7</f>
        <v>0.33</v>
      </c>
      <c r="AK7" s="219">
        <f t="shared" ref="AK7:AK13" si="11">$AI7/8760/$AJ7*1000</f>
        <v>45.919005744088125</v>
      </c>
      <c r="AL7" s="220" t="str">
        <f>IF(OR($BC7={"Pumped Storage","Compressed Air Energy Storage (CAES)"}),$P7,"na")</f>
        <v>na</v>
      </c>
      <c r="AM7" s="221">
        <f>IF($BE7="Fuel",INDEX(Inputs!$C:$C,MATCH($BA7,Inputs!$D:$D,0)),0)</f>
        <v>294.97000000000003</v>
      </c>
      <c r="AN7" s="474">
        <f>IF(OR($BC7={"Pumped Storage","Compressed Air Energy Storage (CAES)"}),(AM7/100*BJ7/1000)/AL7, IF(ISNUMBER($P7),$AM7/100*$P7/1000,0))</f>
        <v>26.491255700000004</v>
      </c>
      <c r="AO7" s="470">
        <f t="shared" ref="AO7:AO13" si="12">$K7</f>
        <v>5.05</v>
      </c>
      <c r="AP7" s="452">
        <f>INDEX('Other Inputs'!$B:$B,MATCH($AZ7,'Other Inputs'!$A:$A,0))</f>
        <v>0.12109260650275988</v>
      </c>
      <c r="AQ7" s="30">
        <f t="shared" ref="AQ7:AQ13" si="13">$AO7*$AP7</f>
        <v>0.61151766283893738</v>
      </c>
      <c r="AR7" s="219">
        <f>INDEX(Inputs!$C:$C,MATCH($BH7,Inputs!$D:$D,0))</f>
        <v>0</v>
      </c>
      <c r="AS7" s="475">
        <f t="shared" si="0"/>
        <v>0</v>
      </c>
      <c r="AT7" s="476">
        <f t="shared" ref="AT7:AT13" si="14">$AK7+$AN7+SUM($AO7,$AQ7:$AS7)</f>
        <v>78.071779106927053</v>
      </c>
      <c r="AU7" s="477">
        <f>IF(BC7="Solar - Rooftop Photovoltaic", -AT7+AT154, IF($BG7="",0,-INDEX(Inputs!$C:$C,MATCH($BC7,Inputs!$D:$D,0))/(1-INDEX(Inputs!$C:$C,MATCH($BF7,Inputs!$D:$D,0)))*INDEX(Inputs!$C:$C,MATCH($BI7,Inputs!$D:$D,0))))</f>
        <v>0</v>
      </c>
      <c r="AV7" s="476">
        <f t="shared" ref="AV7:AV13" si="15">$AT7+$AU7</f>
        <v>78.071779106927053</v>
      </c>
      <c r="AX7" s="464">
        <v>2</v>
      </c>
      <c r="AY7" s="465" t="s">
        <v>471</v>
      </c>
      <c r="AZ7" s="402" t="s">
        <v>358</v>
      </c>
      <c r="BA7" s="414" t="str">
        <f>IF(AY7="","",INDEX(Reference!$E:$E,MATCH($AY7,Reference!D:D,0)))</f>
        <v>I_PNC_</v>
      </c>
      <c r="BB7" s="414" t="str">
        <f t="shared" si="1"/>
        <v>I_PNC_SC_ICAero</v>
      </c>
      <c r="BC7" s="415" t="str">
        <f>IF(AZ7="","",INDEX(Reference!$B:$B,MATCH($AZ7,Reference!$A:$A,0)))</f>
        <v>Intercooled SCCT Aero</v>
      </c>
      <c r="BE7" s="416" t="s">
        <v>1</v>
      </c>
      <c r="BH7" s="466" t="s">
        <v>547</v>
      </c>
      <c r="BI7" s="467"/>
      <c r="BJ7" s="466"/>
      <c r="BM7" s="419">
        <v>0.33</v>
      </c>
    </row>
    <row r="8" spans="1:68">
      <c r="A8" s="437">
        <v>3</v>
      </c>
      <c r="B8" s="269" t="s">
        <v>4</v>
      </c>
      <c r="C8" s="270" t="s">
        <v>33</v>
      </c>
      <c r="D8" s="54">
        <v>0</v>
      </c>
      <c r="E8" s="54">
        <v>240.2940625</v>
      </c>
      <c r="F8" s="93">
        <v>2017</v>
      </c>
      <c r="G8" s="105">
        <v>4.0844838921761992</v>
      </c>
      <c r="H8" s="105">
        <v>2021.0844838921762</v>
      </c>
      <c r="I8" s="335">
        <v>35</v>
      </c>
      <c r="J8" s="271">
        <v>583.72884787432224</v>
      </c>
      <c r="K8" s="139">
        <v>5.5</v>
      </c>
      <c r="L8" s="139">
        <v>0.96515655776675957</v>
      </c>
      <c r="M8" s="139">
        <v>0.9705902329688243</v>
      </c>
      <c r="N8" s="139">
        <v>13.28</v>
      </c>
      <c r="O8" s="321">
        <v>2.0272324978948347E-2</v>
      </c>
      <c r="P8" s="154">
        <v>9604</v>
      </c>
      <c r="Q8" s="129">
        <v>2.7</v>
      </c>
      <c r="R8" s="142">
        <v>3.85</v>
      </c>
      <c r="S8" s="354">
        <v>20</v>
      </c>
      <c r="T8" s="277">
        <v>5.9999999999999995E-4</v>
      </c>
      <c r="U8" s="129">
        <v>8.9999999999999993E-3</v>
      </c>
      <c r="V8" s="277">
        <v>0.255</v>
      </c>
      <c r="W8" s="447">
        <v>117</v>
      </c>
      <c r="Y8" s="269" t="str">
        <f t="shared" si="2"/>
        <v>SCCT Frame "F" x1, ISO</v>
      </c>
      <c r="Z8" s="468">
        <f t="shared" si="3"/>
        <v>0</v>
      </c>
      <c r="AA8" s="469">
        <f t="shared" si="4"/>
        <v>583.72884787432224</v>
      </c>
      <c r="AB8" s="45">
        <f>INDEX(LCF!$K:$K,MATCH($BC8,LCF!$B:$B,0))</f>
        <v>7.3726311796429175E-2</v>
      </c>
      <c r="AC8" s="450">
        <f t="shared" si="5"/>
        <v>43.036175042952657</v>
      </c>
      <c r="AD8" s="470">
        <f t="shared" si="6"/>
        <v>13.28</v>
      </c>
      <c r="AE8" s="452">
        <f>INDEX('Other Inputs'!$C:$C,MATCH($AZ8,'Other Inputs'!$A:$A,0))</f>
        <v>2.869714517814701E-3</v>
      </c>
      <c r="AF8" s="30">
        <f t="shared" si="7"/>
        <v>3.8109808796579228E-2</v>
      </c>
      <c r="AG8" s="30">
        <f>INDEX('Other Inputs'!$F:$F,MATCH($BB8,'Other Inputs'!$E:$E,0))</f>
        <v>34.401182255999998</v>
      </c>
      <c r="AH8" s="471">
        <f t="shared" si="8"/>
        <v>47.719292064796576</v>
      </c>
      <c r="AI8" s="472">
        <f t="shared" si="9"/>
        <v>90.75546710774924</v>
      </c>
      <c r="AJ8" s="473">
        <f t="shared" si="10"/>
        <v>0.33</v>
      </c>
      <c r="AK8" s="219">
        <f t="shared" si="11"/>
        <v>31.394585273194004</v>
      </c>
      <c r="AL8" s="220" t="str">
        <f>IF(OR($BC8={"Pumped Storage","Compressed Air Energy Storage (CAES)"}),$P8,"na")</f>
        <v>na</v>
      </c>
      <c r="AM8" s="221">
        <f>IF($BE8="Fuel",INDEX(Inputs!$C:$C,MATCH($BA8,Inputs!$D:$D,0)),0)</f>
        <v>294.97000000000003</v>
      </c>
      <c r="AN8" s="474">
        <f>IF(OR($BC8={"Pumped Storage","Compressed Air Energy Storage (CAES)"}),(AM8/100*BJ8/1000)/AL8, IF(ISNUMBER($P8),$AM8/100*$P8/1000,0))</f>
        <v>28.328918800000004</v>
      </c>
      <c r="AO8" s="470">
        <f t="shared" si="12"/>
        <v>5.5</v>
      </c>
      <c r="AP8" s="452">
        <f>INDEX('Other Inputs'!$B:$B,MATCH($AZ8,'Other Inputs'!$A:$A,0))</f>
        <v>0.13918115411401297</v>
      </c>
      <c r="AQ8" s="30">
        <f t="shared" si="13"/>
        <v>0.76549634762707131</v>
      </c>
      <c r="AR8" s="219">
        <f>INDEX(Inputs!$C:$C,MATCH($BH8,Inputs!$D:$D,0))</f>
        <v>0</v>
      </c>
      <c r="AS8" s="475">
        <f t="shared" si="0"/>
        <v>0</v>
      </c>
      <c r="AT8" s="476">
        <f t="shared" si="14"/>
        <v>65.989000420821071</v>
      </c>
      <c r="AU8" s="477">
        <f>IF(BC8="Solar - Rooftop Photovoltaic", -AT8+AT155, IF($BG8="",0,-INDEX(Inputs!$C:$C,MATCH($BC8,Inputs!$D:$D,0))/(1-INDEX(Inputs!$C:$C,MATCH($BF8,Inputs!$D:$D,0)))*INDEX(Inputs!$C:$C,MATCH($BI8,Inputs!$D:$D,0))))</f>
        <v>0</v>
      </c>
      <c r="AV8" s="476">
        <f t="shared" si="15"/>
        <v>65.989000420821071</v>
      </c>
      <c r="AX8" s="464">
        <v>3</v>
      </c>
      <c r="AY8" s="465" t="s">
        <v>471</v>
      </c>
      <c r="AZ8" s="402" t="s">
        <v>359</v>
      </c>
      <c r="BA8" s="414" t="str">
        <f>IF(AY8="","",INDEX(Reference!$E:$E,MATCH($AY8,Reference!D:D,0)))</f>
        <v>I_PNC_</v>
      </c>
      <c r="BB8" s="414" t="str">
        <f t="shared" si="1"/>
        <v>I_PNC_SC_Frame</v>
      </c>
      <c r="BC8" s="415" t="str">
        <f>IF(AZ8="","",INDEX(Reference!$B:$B,MATCH($AZ8,Reference!$A:$A,0)))</f>
        <v>Single Cycle Combustion Turbine (SCCT) Frame</v>
      </c>
      <c r="BE8" s="416" t="s">
        <v>1</v>
      </c>
      <c r="BH8" s="466" t="s">
        <v>547</v>
      </c>
      <c r="BI8" s="467"/>
      <c r="BJ8" s="466"/>
      <c r="BM8" s="419">
        <v>0.33</v>
      </c>
    </row>
    <row r="9" spans="1:68">
      <c r="A9" s="437">
        <v>4</v>
      </c>
      <c r="B9" s="269" t="s">
        <v>4</v>
      </c>
      <c r="C9" s="270" t="s">
        <v>288</v>
      </c>
      <c r="D9" s="54">
        <v>0</v>
      </c>
      <c r="E9" s="54">
        <v>110.55349000000001</v>
      </c>
      <c r="F9" s="93">
        <v>2017</v>
      </c>
      <c r="G9" s="105">
        <v>4.0844838921761992</v>
      </c>
      <c r="H9" s="105">
        <v>2021.0844838921762</v>
      </c>
      <c r="I9" s="335">
        <v>35</v>
      </c>
      <c r="J9" s="271">
        <v>1572.4256360581114</v>
      </c>
      <c r="K9" s="139">
        <v>7.45</v>
      </c>
      <c r="L9" s="139">
        <v>0.63857392062799823</v>
      </c>
      <c r="M9" s="139">
        <v>0.87527256868730918</v>
      </c>
      <c r="N9" s="139">
        <v>29.82</v>
      </c>
      <c r="O9" s="321">
        <v>1.4142197306941466E-2</v>
      </c>
      <c r="P9" s="154">
        <v>8279</v>
      </c>
      <c r="Q9" s="129">
        <v>2.5</v>
      </c>
      <c r="R9" s="142">
        <v>5</v>
      </c>
      <c r="S9" s="354">
        <v>5</v>
      </c>
      <c r="T9" s="277">
        <v>5.9999999999999995E-4</v>
      </c>
      <c r="U9" s="129">
        <v>2.8799999999999996E-2</v>
      </c>
      <c r="V9" s="277">
        <v>0.255</v>
      </c>
      <c r="W9" s="447">
        <v>117</v>
      </c>
      <c r="Y9" s="269" t="str">
        <f t="shared" si="2"/>
        <v>IC Recips x 6, ISO</v>
      </c>
      <c r="Z9" s="468">
        <f t="shared" si="3"/>
        <v>0</v>
      </c>
      <c r="AA9" s="469">
        <f t="shared" si="4"/>
        <v>1572.4256360581114</v>
      </c>
      <c r="AB9" s="45">
        <f>INDEX(LCF!$K:$K,MATCH($BC9,LCF!$B:$B,0))</f>
        <v>7.871096688691899E-2</v>
      </c>
      <c r="AC9" s="450">
        <f t="shared" si="5"/>
        <v>123.76714217191254</v>
      </c>
      <c r="AD9" s="470">
        <f t="shared" si="6"/>
        <v>29.82</v>
      </c>
      <c r="AE9" s="452">
        <f>INDEX('Other Inputs'!$C:$C,MATCH($AZ9,'Other Inputs'!$A:$A,0))</f>
        <v>1.4348572589073497E-3</v>
      </c>
      <c r="AF9" s="30">
        <f t="shared" si="7"/>
        <v>4.2787443460617164E-2</v>
      </c>
      <c r="AG9" s="30">
        <f>INDEX('Other Inputs'!$F:$F,MATCH($BB9,'Other Inputs'!$E:$E,0))</f>
        <v>29.655079956000002</v>
      </c>
      <c r="AH9" s="471">
        <f t="shared" si="8"/>
        <v>59.51786739946062</v>
      </c>
      <c r="AI9" s="472">
        <f t="shared" si="9"/>
        <v>183.28500957137317</v>
      </c>
      <c r="AJ9" s="473">
        <f t="shared" si="10"/>
        <v>0.33</v>
      </c>
      <c r="AK9" s="219">
        <f t="shared" si="11"/>
        <v>63.402867570005931</v>
      </c>
      <c r="AL9" s="220" t="str">
        <f>IF(OR($BC9={"Pumped Storage","Compressed Air Energy Storage (CAES)"}),$P9,"na")</f>
        <v>na</v>
      </c>
      <c r="AM9" s="221">
        <f>IF($BE9="Fuel",INDEX(Inputs!$C:$C,MATCH($BA9,Inputs!$D:$D,0)),0)</f>
        <v>294.97000000000003</v>
      </c>
      <c r="AN9" s="474">
        <f>IF(OR($BC9={"Pumped Storage","Compressed Air Energy Storage (CAES)"}),(AM9/100*BJ9/1000)/AL9, IF(ISNUMBER($P9),$AM9/100*$P9/1000,0))</f>
        <v>24.420566300000001</v>
      </c>
      <c r="AO9" s="470">
        <f t="shared" si="12"/>
        <v>7.45</v>
      </c>
      <c r="AP9" s="452">
        <f>INDEX('Other Inputs'!$B:$B,MATCH($AZ9,'Other Inputs'!$A:$A,0))</f>
        <v>9.1830864570070406E-2</v>
      </c>
      <c r="AQ9" s="30">
        <f t="shared" si="13"/>
        <v>0.68413994104702458</v>
      </c>
      <c r="AR9" s="219">
        <f>INDEX(Inputs!$C:$C,MATCH($BH9,Inputs!$D:$D,0))</f>
        <v>0</v>
      </c>
      <c r="AS9" s="475">
        <f t="shared" si="0"/>
        <v>0</v>
      </c>
      <c r="AT9" s="476">
        <f t="shared" si="14"/>
        <v>95.957573811052953</v>
      </c>
      <c r="AU9" s="477">
        <f>IF(BC9="Solar - Rooftop Photovoltaic", -AT9+AT156, IF($BG9="",0,-INDEX(Inputs!$C:$C,MATCH($BC9,Inputs!$D:$D,0))/(1-INDEX(Inputs!$C:$C,MATCH($BF9,Inputs!$D:$D,0)))*INDEX(Inputs!$C:$C,MATCH($BI9,Inputs!$D:$D,0))))</f>
        <v>0</v>
      </c>
      <c r="AV9" s="476">
        <f t="shared" si="15"/>
        <v>95.957573811052953</v>
      </c>
      <c r="AX9" s="464">
        <v>4</v>
      </c>
      <c r="AY9" s="465" t="s">
        <v>471</v>
      </c>
      <c r="AZ9" s="402" t="s">
        <v>365</v>
      </c>
      <c r="BA9" s="414" t="str">
        <f>IF(AY9="","",INDEX(Reference!$E:$E,MATCH($AY9,Reference!D:D,0)))</f>
        <v>I_PNC_</v>
      </c>
      <c r="BB9" s="414" t="str">
        <f t="shared" si="1"/>
        <v>I_PNC_SC_ICE</v>
      </c>
      <c r="BC9" s="415" t="str">
        <f>IF(AZ9="","",INDEX(Reference!$B:$B,MATCH($AZ9,Reference!$A:$A,0)))</f>
        <v>Internal Combustion Engines</v>
      </c>
      <c r="BE9" s="416" t="s">
        <v>1</v>
      </c>
      <c r="BH9" s="466" t="s">
        <v>547</v>
      </c>
      <c r="BI9" s="467"/>
      <c r="BJ9" s="466"/>
      <c r="BM9" s="419">
        <v>0.33</v>
      </c>
    </row>
    <row r="10" spans="1:68">
      <c r="A10" s="437">
        <v>5</v>
      </c>
      <c r="B10" s="269" t="s">
        <v>4</v>
      </c>
      <c r="C10" s="270" t="s">
        <v>28</v>
      </c>
      <c r="D10" s="54">
        <v>0</v>
      </c>
      <c r="E10" s="54">
        <v>407.14646875</v>
      </c>
      <c r="F10" s="93">
        <v>2017</v>
      </c>
      <c r="G10" s="105">
        <v>4.5036160420775806</v>
      </c>
      <c r="H10" s="105">
        <v>2021.5036160420775</v>
      </c>
      <c r="I10" s="447">
        <v>40</v>
      </c>
      <c r="J10" s="271">
        <v>1404.8871672617361</v>
      </c>
      <c r="K10" s="139">
        <v>1.76</v>
      </c>
      <c r="L10" s="139">
        <v>0.70112408706805984</v>
      </c>
      <c r="M10" s="139">
        <v>0.93625007408737759</v>
      </c>
      <c r="N10" s="139">
        <v>20.52</v>
      </c>
      <c r="O10" s="321">
        <v>5.2116442359530606E-3</v>
      </c>
      <c r="P10" s="154">
        <v>6363</v>
      </c>
      <c r="Q10" s="129">
        <v>2.5</v>
      </c>
      <c r="R10" s="142">
        <v>3.8</v>
      </c>
      <c r="S10" s="354">
        <v>11</v>
      </c>
      <c r="T10" s="277">
        <v>5.9999999999999995E-4</v>
      </c>
      <c r="U10" s="129">
        <v>7.1999999999999998E-3</v>
      </c>
      <c r="V10" s="277">
        <v>0.255</v>
      </c>
      <c r="W10" s="447">
        <v>117</v>
      </c>
      <c r="Y10" s="269" t="str">
        <f t="shared" si="2"/>
        <v>CCCT Dry "G/H", 1x1, ISO</v>
      </c>
      <c r="Z10" s="468">
        <f t="shared" si="3"/>
        <v>0</v>
      </c>
      <c r="AA10" s="469">
        <f t="shared" si="4"/>
        <v>1404.8871672617361</v>
      </c>
      <c r="AB10" s="45">
        <f>INDEX(LCF!$K:$K,MATCH($BC10,LCF!$B:$B,0))</f>
        <v>7.2562879502455491E-2</v>
      </c>
      <c r="AC10" s="450">
        <f t="shared" si="5"/>
        <v>101.94265823255938</v>
      </c>
      <c r="AD10" s="470">
        <f t="shared" si="6"/>
        <v>20.52</v>
      </c>
      <c r="AE10" s="452">
        <f>INDEX('Other Inputs'!$C:$C,MATCH($AZ10,'Other Inputs'!$A:$A,0))</f>
        <v>1.5304630943681621E-3</v>
      </c>
      <c r="AF10" s="30">
        <f t="shared" si="7"/>
        <v>3.1405102696434685E-2</v>
      </c>
      <c r="AG10" s="30">
        <f>INDEX('Other Inputs'!$F:$F,MATCH($BB10,'Other Inputs'!$E:$E,0))</f>
        <v>22.792036931999998</v>
      </c>
      <c r="AH10" s="471">
        <f t="shared" si="8"/>
        <v>43.343442034696437</v>
      </c>
      <c r="AI10" s="472">
        <f t="shared" si="9"/>
        <v>145.28610026725582</v>
      </c>
      <c r="AJ10" s="473">
        <f t="shared" si="10"/>
        <v>0.78</v>
      </c>
      <c r="AK10" s="219">
        <f t="shared" si="11"/>
        <v>21.263040081263291</v>
      </c>
      <c r="AL10" s="220" t="str">
        <f>IF(OR($BC10={"Pumped Storage","Compressed Air Energy Storage (CAES)"}),$P10,"na")</f>
        <v>na</v>
      </c>
      <c r="AM10" s="221">
        <f>IF($BE10="Fuel",INDEX(Inputs!$C:$C,MATCH($BA10,Inputs!$D:$D,0)),0)</f>
        <v>294.97000000000003</v>
      </c>
      <c r="AN10" s="474">
        <f>IF(OR($BC10={"Pumped Storage","Compressed Air Energy Storage (CAES)"}),(AM10/100*BJ10/1000)/AL10, IF(ISNUMBER($P10),$AM10/100*$P10/1000,0))</f>
        <v>18.768941100000003</v>
      </c>
      <c r="AO10" s="470">
        <f t="shared" si="12"/>
        <v>1.76</v>
      </c>
      <c r="AP10" s="452">
        <f>INDEX('Other Inputs'!$B:$B,MATCH($AZ10,'Other Inputs'!$A:$A,0))</f>
        <v>0.10713241660577139</v>
      </c>
      <c r="AQ10" s="30">
        <f t="shared" si="13"/>
        <v>0.18855305322615765</v>
      </c>
      <c r="AR10" s="219">
        <f>INDEX(Inputs!$C:$C,MATCH($BH10,Inputs!$D:$D,0))</f>
        <v>0</v>
      </c>
      <c r="AS10" s="475">
        <f t="shared" si="0"/>
        <v>0</v>
      </c>
      <c r="AT10" s="476">
        <f t="shared" si="14"/>
        <v>41.980534234489447</v>
      </c>
      <c r="AU10" s="477">
        <f>IF(BC10="Solar - Rooftop Photovoltaic", -AT10+AT157, IF($BG10="",0,-INDEX(Inputs!$C:$C,MATCH($BC10,Inputs!$D:$D,0))/(1-INDEX(Inputs!$C:$C,MATCH($BF10,Inputs!$D:$D,0)))*INDEX(Inputs!$C:$C,MATCH($BI10,Inputs!$D:$D,0))))</f>
        <v>0</v>
      </c>
      <c r="AV10" s="476">
        <f t="shared" si="15"/>
        <v>41.980534234489447</v>
      </c>
      <c r="AX10" s="464">
        <v>5</v>
      </c>
      <c r="AY10" s="465" t="s">
        <v>471</v>
      </c>
      <c r="AZ10" s="402" t="s">
        <v>366</v>
      </c>
      <c r="BA10" s="414" t="str">
        <f>IF(AY10="","",INDEX(Reference!$E:$E,MATCH($AY10,Reference!D:D,0)))</f>
        <v>I_PNC_</v>
      </c>
      <c r="BB10" s="414" t="str">
        <f t="shared" si="1"/>
        <v>I_PNC_CC_GH_1x1</v>
      </c>
      <c r="BC10" s="415" t="str">
        <f>IF(AZ10="","",INDEX(Reference!$B:$B,MATCH($AZ10,Reference!$A:$A,0)))</f>
        <v>Combined Cycle Combustion Turbine (CCCT)</v>
      </c>
      <c r="BE10" s="416" t="s">
        <v>1</v>
      </c>
      <c r="BH10" s="466" t="s">
        <v>547</v>
      </c>
      <c r="BI10" s="467"/>
      <c r="BJ10" s="466"/>
      <c r="BM10" s="419">
        <v>0.78</v>
      </c>
    </row>
    <row r="11" spans="1:68">
      <c r="A11" s="437">
        <v>6</v>
      </c>
      <c r="B11" s="269" t="s">
        <v>4</v>
      </c>
      <c r="C11" s="270" t="s">
        <v>29</v>
      </c>
      <c r="D11" s="54">
        <v>0</v>
      </c>
      <c r="E11" s="54">
        <v>51.00028125</v>
      </c>
      <c r="F11" s="93">
        <v>2017</v>
      </c>
      <c r="G11" s="105">
        <v>4.5036160420775806</v>
      </c>
      <c r="H11" s="105">
        <v>2021.5036160420775</v>
      </c>
      <c r="I11" s="447">
        <v>40</v>
      </c>
      <c r="J11" s="271">
        <v>443.0342562807856</v>
      </c>
      <c r="K11" s="139">
        <v>0.15</v>
      </c>
      <c r="L11" s="139">
        <v>0</v>
      </c>
      <c r="M11" s="139">
        <v>0.27487247994080155</v>
      </c>
      <c r="N11" s="139">
        <v>5.39</v>
      </c>
      <c r="O11" s="321">
        <v>0</v>
      </c>
      <c r="P11" s="154">
        <v>8865</v>
      </c>
      <c r="Q11" s="129">
        <v>0.8</v>
      </c>
      <c r="R11" s="142">
        <v>3.8</v>
      </c>
      <c r="S11" s="354">
        <v>11</v>
      </c>
      <c r="T11" s="277">
        <v>5.9999999999999995E-4</v>
      </c>
      <c r="U11" s="129">
        <v>7.1999999999999998E-3</v>
      </c>
      <c r="V11" s="277">
        <v>0.255</v>
      </c>
      <c r="W11" s="447">
        <v>117</v>
      </c>
      <c r="Y11" s="269" t="str">
        <f t="shared" si="2"/>
        <v>CCCT Dry "G/H", DF, 1x1, ISO</v>
      </c>
      <c r="Z11" s="468">
        <f t="shared" si="3"/>
        <v>0</v>
      </c>
      <c r="AA11" s="469">
        <f t="shared" si="4"/>
        <v>443.0342562807856</v>
      </c>
      <c r="AB11" s="45">
        <f>INDEX(LCF!$K:$K,MATCH($BC11,LCF!$B:$B,0))</f>
        <v>7.2562879502455491E-2</v>
      </c>
      <c r="AC11" s="450">
        <f t="shared" si="5"/>
        <v>32.147841353962633</v>
      </c>
      <c r="AD11" s="470">
        <f t="shared" si="6"/>
        <v>5.39</v>
      </c>
      <c r="AE11" s="452">
        <f>INDEX('Other Inputs'!$C:$C,MATCH($AZ11,'Other Inputs'!$A:$A,0))</f>
        <v>0</v>
      </c>
      <c r="AF11" s="30">
        <f t="shared" si="7"/>
        <v>0</v>
      </c>
      <c r="AG11" s="30">
        <f>INDEX('Other Inputs'!$F:$F,MATCH($BB11,'Other Inputs'!$E:$E,0))</f>
        <v>31.754110860000001</v>
      </c>
      <c r="AH11" s="471">
        <f t="shared" si="8"/>
        <v>37.144110859999998</v>
      </c>
      <c r="AI11" s="472">
        <f t="shared" si="9"/>
        <v>69.291952213962631</v>
      </c>
      <c r="AJ11" s="473">
        <f t="shared" si="10"/>
        <v>0.12</v>
      </c>
      <c r="AK11" s="219">
        <f t="shared" si="11"/>
        <v>65.917001725611343</v>
      </c>
      <c r="AL11" s="220" t="str">
        <f>IF(OR($BC11={"Pumped Storage","Compressed Air Energy Storage (CAES)"}),$P11,"na")</f>
        <v>na</v>
      </c>
      <c r="AM11" s="221">
        <f>IF($BE11="Fuel",INDEX(Inputs!$C:$C,MATCH($BA11,Inputs!$D:$D,0)),0)</f>
        <v>294.97000000000003</v>
      </c>
      <c r="AN11" s="474">
        <f>IF(OR($BC11={"Pumped Storage","Compressed Air Energy Storage (CAES)"}),(AM11/100*BJ11/1000)/AL11, IF(ISNUMBER($P11),$AM11/100*$P11/1000,0))</f>
        <v>26.149090500000003</v>
      </c>
      <c r="AO11" s="470">
        <f t="shared" si="12"/>
        <v>0.15</v>
      </c>
      <c r="AP11" s="452">
        <f>INDEX('Other Inputs'!$B:$B,MATCH($AZ11,'Other Inputs'!$A:$A,0))</f>
        <v>0</v>
      </c>
      <c r="AQ11" s="30">
        <f t="shared" si="13"/>
        <v>0</v>
      </c>
      <c r="AR11" s="219">
        <f>INDEX(Inputs!$C:$C,MATCH($BH11,Inputs!$D:$D,0))</f>
        <v>0</v>
      </c>
      <c r="AS11" s="475">
        <f t="shared" si="0"/>
        <v>0</v>
      </c>
      <c r="AT11" s="476">
        <f t="shared" si="14"/>
        <v>92.216092225611348</v>
      </c>
      <c r="AU11" s="477">
        <f>IF(BC11="Solar - Rooftop Photovoltaic", -AT11+AT158, IF($BG11="",0,-INDEX(Inputs!$C:$C,MATCH($BC11,Inputs!$D:$D,0))/(1-INDEX(Inputs!$C:$C,MATCH($BF11,Inputs!$D:$D,0)))*INDEX(Inputs!$C:$C,MATCH($BI11,Inputs!$D:$D,0))))</f>
        <v>0</v>
      </c>
      <c r="AV11" s="476">
        <f t="shared" si="15"/>
        <v>92.216092225611348</v>
      </c>
      <c r="AX11" s="464">
        <v>6</v>
      </c>
      <c r="AY11" s="465" t="s">
        <v>471</v>
      </c>
      <c r="AZ11" s="402" t="s">
        <v>367</v>
      </c>
      <c r="BA11" s="414" t="str">
        <f>IF(AY11="","",INDEX(Reference!$E:$E,MATCH($AY11,Reference!D:D,0)))</f>
        <v>I_PNC_</v>
      </c>
      <c r="BB11" s="414" t="str">
        <f t="shared" si="1"/>
        <v>I_PNC_CC_GH_1x1_DF</v>
      </c>
      <c r="BC11" s="415" t="str">
        <f>IF(AZ11="","",INDEX(Reference!$B:$B,MATCH($AZ11,Reference!$A:$A,0)))</f>
        <v>Combined Cycle Combustion Turbine (CCCT)</v>
      </c>
      <c r="BE11" s="416" t="s">
        <v>1</v>
      </c>
      <c r="BH11" s="466" t="s">
        <v>547</v>
      </c>
      <c r="BI11" s="467"/>
      <c r="BJ11" s="466"/>
      <c r="BM11" s="419">
        <v>0.12</v>
      </c>
    </row>
    <row r="12" spans="1:68">
      <c r="A12" s="437">
        <v>7</v>
      </c>
      <c r="B12" s="269" t="s">
        <v>4</v>
      </c>
      <c r="C12" s="270" t="s">
        <v>53</v>
      </c>
      <c r="D12" s="54">
        <v>0</v>
      </c>
      <c r="E12" s="54">
        <v>815.69218750000005</v>
      </c>
      <c r="F12" s="93">
        <v>2017</v>
      </c>
      <c r="G12" s="105">
        <v>5.5035064650449259</v>
      </c>
      <c r="H12" s="105">
        <v>2022.5035064650449</v>
      </c>
      <c r="I12" s="447">
        <v>40</v>
      </c>
      <c r="J12" s="271">
        <v>1042.9757318781842</v>
      </c>
      <c r="K12" s="139">
        <v>1.67</v>
      </c>
      <c r="L12" s="139">
        <v>0.73841560033139553</v>
      </c>
      <c r="M12" s="139">
        <v>0.93285933163314438</v>
      </c>
      <c r="N12" s="139">
        <v>13.79</v>
      </c>
      <c r="O12" s="321">
        <v>7.7521146334737952E-3</v>
      </c>
      <c r="P12" s="154">
        <v>6352</v>
      </c>
      <c r="Q12" s="129">
        <v>2.5</v>
      </c>
      <c r="R12" s="142">
        <v>3.8</v>
      </c>
      <c r="S12" s="354">
        <v>11</v>
      </c>
      <c r="T12" s="277">
        <v>5.9999999999999995E-4</v>
      </c>
      <c r="U12" s="129">
        <v>7.1999999999999998E-3</v>
      </c>
      <c r="V12" s="277">
        <v>0.255</v>
      </c>
      <c r="W12" s="447">
        <v>117</v>
      </c>
      <c r="Y12" s="269" t="str">
        <f t="shared" si="2"/>
        <v>CCCT Dry "G/H", 2x1, ISO</v>
      </c>
      <c r="Z12" s="468">
        <f t="shared" si="3"/>
        <v>0</v>
      </c>
      <c r="AA12" s="469">
        <f t="shared" si="4"/>
        <v>1042.9757318781842</v>
      </c>
      <c r="AB12" s="45">
        <f>INDEX(LCF!$K:$K,MATCH($BC12,LCF!$B:$B,0))</f>
        <v>7.2562879502455491E-2</v>
      </c>
      <c r="AC12" s="450">
        <f t="shared" si="5"/>
        <v>75.681322356262001</v>
      </c>
      <c r="AD12" s="470">
        <f t="shared" si="6"/>
        <v>13.79</v>
      </c>
      <c r="AE12" s="452">
        <f>INDEX('Other Inputs'!$C:$C,MATCH($AZ12,'Other Inputs'!$A:$A,0))</f>
        <v>1.5304630943681621E-3</v>
      </c>
      <c r="AF12" s="30">
        <f t="shared" si="7"/>
        <v>2.1105086071336952E-2</v>
      </c>
      <c r="AG12" s="30">
        <f>INDEX('Other Inputs'!$F:$F,MATCH($BB12,'Other Inputs'!$E:$E,0))</f>
        <v>22.752635328</v>
      </c>
      <c r="AH12" s="471">
        <f t="shared" si="8"/>
        <v>36.563740414071333</v>
      </c>
      <c r="AI12" s="472">
        <f t="shared" si="9"/>
        <v>112.24506277033333</v>
      </c>
      <c r="AJ12" s="473">
        <f t="shared" si="10"/>
        <v>0.78</v>
      </c>
      <c r="AK12" s="219">
        <f t="shared" si="11"/>
        <v>16.427388884547085</v>
      </c>
      <c r="AL12" s="220" t="str">
        <f>IF(OR($BC12={"Pumped Storage","Compressed Air Energy Storage (CAES)"}),$P12,"na")</f>
        <v>na</v>
      </c>
      <c r="AM12" s="221">
        <f>IF($BE12="Fuel",INDEX(Inputs!$C:$C,MATCH($BA12,Inputs!$D:$D,0)),0)</f>
        <v>294.97000000000003</v>
      </c>
      <c r="AN12" s="474">
        <f>IF(OR($BC12={"Pumped Storage","Compressed Air Energy Storage (CAES)"}),(AM12/100*BJ12/1000)/AL12, IF(ISNUMBER($P12),$AM12/100*$P12/1000,0))</f>
        <v>18.736494400000002</v>
      </c>
      <c r="AO12" s="470">
        <f t="shared" si="12"/>
        <v>1.67</v>
      </c>
      <c r="AP12" s="452">
        <f>INDEX('Other Inputs'!$B:$B,MATCH($AZ12,'Other Inputs'!$A:$A,0))</f>
        <v>0.11325426898324392</v>
      </c>
      <c r="AQ12" s="30">
        <f t="shared" si="13"/>
        <v>0.18913462920201735</v>
      </c>
      <c r="AR12" s="219">
        <f>INDEX(Inputs!$C:$C,MATCH($BH12,Inputs!$D:$D,0))</f>
        <v>0</v>
      </c>
      <c r="AS12" s="475">
        <f t="shared" si="0"/>
        <v>0</v>
      </c>
      <c r="AT12" s="476">
        <f t="shared" si="14"/>
        <v>37.023017913749101</v>
      </c>
      <c r="AU12" s="477">
        <f>IF(BC12="Solar - Rooftop Photovoltaic", -AT12+AT159, IF($BG12="",0,-INDEX(Inputs!$C:$C,MATCH($BC12,Inputs!$D:$D,0))/(1-INDEX(Inputs!$C:$C,MATCH($BF12,Inputs!$D:$D,0)))*INDEX(Inputs!$C:$C,MATCH($BI12,Inputs!$D:$D,0))))</f>
        <v>0</v>
      </c>
      <c r="AV12" s="476">
        <f t="shared" si="15"/>
        <v>37.023017913749101</v>
      </c>
      <c r="AX12" s="464">
        <v>7</v>
      </c>
      <c r="AY12" s="465" t="s">
        <v>471</v>
      </c>
      <c r="AZ12" s="402" t="s">
        <v>368</v>
      </c>
      <c r="BA12" s="414" t="str">
        <f>IF(AY12="","",INDEX(Reference!$E:$E,MATCH($AY12,Reference!D:D,0)))</f>
        <v>I_PNC_</v>
      </c>
      <c r="BB12" s="414" t="str">
        <f t="shared" si="1"/>
        <v>I_PNC_CC_GH_2x1</v>
      </c>
      <c r="BC12" s="415" t="str">
        <f>IF(AZ12="","",INDEX(Reference!$B:$B,MATCH($AZ12,Reference!$A:$A,0)))</f>
        <v>Combined Cycle Combustion Turbine (CCCT)</v>
      </c>
      <c r="BE12" s="416" t="s">
        <v>1</v>
      </c>
      <c r="BH12" s="466" t="s">
        <v>547</v>
      </c>
      <c r="BI12" s="467"/>
      <c r="BJ12" s="466"/>
      <c r="BM12" s="419">
        <v>0.78</v>
      </c>
    </row>
    <row r="13" spans="1:68">
      <c r="A13" s="437">
        <v>8</v>
      </c>
      <c r="B13" s="269" t="s">
        <v>4</v>
      </c>
      <c r="C13" s="270" t="s">
        <v>54</v>
      </c>
      <c r="D13" s="54">
        <v>0</v>
      </c>
      <c r="E13" s="54">
        <v>101.9939375</v>
      </c>
      <c r="F13" s="93">
        <v>2017</v>
      </c>
      <c r="G13" s="105">
        <v>5.5035064650449259</v>
      </c>
      <c r="H13" s="105">
        <v>2022.5035064650449</v>
      </c>
      <c r="I13" s="447">
        <v>40</v>
      </c>
      <c r="J13" s="271">
        <v>348.06463190082314</v>
      </c>
      <c r="K13" s="139">
        <v>0.16</v>
      </c>
      <c r="L13" s="139">
        <v>0</v>
      </c>
      <c r="M13" s="139">
        <v>0.28015182687481444</v>
      </c>
      <c r="N13" s="139">
        <v>4.4400000000000004</v>
      </c>
      <c r="O13" s="321">
        <v>0</v>
      </c>
      <c r="P13" s="154">
        <v>8812</v>
      </c>
      <c r="Q13" s="129">
        <v>0.8</v>
      </c>
      <c r="R13" s="142">
        <v>3.8</v>
      </c>
      <c r="S13" s="354">
        <v>11</v>
      </c>
      <c r="T13" s="277">
        <v>5.9999999999999995E-4</v>
      </c>
      <c r="U13" s="129">
        <v>7.1999999999999998E-3</v>
      </c>
      <c r="V13" s="277">
        <v>0.255</v>
      </c>
      <c r="W13" s="447">
        <v>117</v>
      </c>
      <c r="Y13" s="269" t="str">
        <f t="shared" si="2"/>
        <v>CCCT Dry "G/H", DF, 2x1, ISO</v>
      </c>
      <c r="Z13" s="468">
        <f t="shared" si="3"/>
        <v>0</v>
      </c>
      <c r="AA13" s="469">
        <f t="shared" si="4"/>
        <v>348.06463190082314</v>
      </c>
      <c r="AB13" s="45">
        <f>INDEX(LCF!$K:$K,MATCH($BC13,LCF!$B:$B,0))</f>
        <v>7.2562879502455491E-2</v>
      </c>
      <c r="AC13" s="450">
        <f t="shared" si="5"/>
        <v>25.256571943685955</v>
      </c>
      <c r="AD13" s="470">
        <f t="shared" si="6"/>
        <v>4.4400000000000004</v>
      </c>
      <c r="AE13" s="452">
        <f>INDEX('Other Inputs'!$C:$C,MATCH($AZ13,'Other Inputs'!$A:$A,0))</f>
        <v>0</v>
      </c>
      <c r="AF13" s="30">
        <f t="shared" si="7"/>
        <v>0</v>
      </c>
      <c r="AG13" s="30">
        <f>INDEX('Other Inputs'!$F:$F,MATCH($BB13,'Other Inputs'!$E:$E,0))</f>
        <v>31.564266768</v>
      </c>
      <c r="AH13" s="471">
        <f t="shared" si="8"/>
        <v>36.004266768000001</v>
      </c>
      <c r="AI13" s="472">
        <f t="shared" si="9"/>
        <v>61.260838711685956</v>
      </c>
      <c r="AJ13" s="473">
        <f t="shared" si="10"/>
        <v>0.12</v>
      </c>
      <c r="AK13" s="219">
        <f t="shared" si="11"/>
        <v>58.277053568955438</v>
      </c>
      <c r="AL13" s="220" t="str">
        <f>IF(OR($BC13={"Pumped Storage","Compressed Air Energy Storage (CAES)"}),$P13,"na")</f>
        <v>na</v>
      </c>
      <c r="AM13" s="221">
        <f>IF($BE13="Fuel",INDEX(Inputs!$C:$C,MATCH($BA13,Inputs!$D:$D,0)),0)</f>
        <v>294.97000000000003</v>
      </c>
      <c r="AN13" s="474">
        <f>IF(OR($BC13={"Pumped Storage","Compressed Air Energy Storage (CAES)"}),(AM13/100*BJ13/1000)/AL13, IF(ISNUMBER($P13),$AM13/100*$P13/1000,0))</f>
        <v>25.992756400000001</v>
      </c>
      <c r="AO13" s="470">
        <f t="shared" si="12"/>
        <v>0.16</v>
      </c>
      <c r="AP13" s="452">
        <f>INDEX('Other Inputs'!$B:$B,MATCH($AZ13,'Other Inputs'!$A:$A,0))</f>
        <v>0</v>
      </c>
      <c r="AQ13" s="30">
        <f t="shared" si="13"/>
        <v>0</v>
      </c>
      <c r="AR13" s="219">
        <f>INDEX(Inputs!$C:$C,MATCH($BH13,Inputs!$D:$D,0))</f>
        <v>0</v>
      </c>
      <c r="AS13" s="475">
        <f t="shared" si="0"/>
        <v>0</v>
      </c>
      <c r="AT13" s="476">
        <f t="shared" si="14"/>
        <v>84.429809968955439</v>
      </c>
      <c r="AU13" s="477">
        <f>IF(BC13="Solar - Rooftop Photovoltaic", -AT13+AT160, IF($BG13="",0,-INDEX(Inputs!$C:$C,MATCH($BC13,Inputs!$D:$D,0))/(1-INDEX(Inputs!$C:$C,MATCH($BF13,Inputs!$D:$D,0)))*INDEX(Inputs!$C:$C,MATCH($BI13,Inputs!$D:$D,0))))</f>
        <v>0</v>
      </c>
      <c r="AV13" s="476">
        <f t="shared" si="15"/>
        <v>84.429809968955439</v>
      </c>
      <c r="AX13" s="464">
        <v>8</v>
      </c>
      <c r="AY13" s="465" t="s">
        <v>471</v>
      </c>
      <c r="AZ13" s="402" t="s">
        <v>369</v>
      </c>
      <c r="BA13" s="414" t="str">
        <f>IF(AY13="","",INDEX(Reference!$E:$E,MATCH($AY13,Reference!D:D,0)))</f>
        <v>I_PNC_</v>
      </c>
      <c r="BB13" s="414" t="str">
        <f t="shared" si="1"/>
        <v>I_PNC_CC_GH_2x1_DF</v>
      </c>
      <c r="BC13" s="415" t="str">
        <f>IF(AZ13="","",INDEX(Reference!$B:$B,MATCH($AZ13,Reference!$A:$A,0)))</f>
        <v>Combined Cycle Combustion Turbine (CCCT)</v>
      </c>
      <c r="BE13" s="416" t="s">
        <v>1</v>
      </c>
      <c r="BH13" s="466" t="s">
        <v>547</v>
      </c>
      <c r="BI13" s="467"/>
      <c r="BJ13" s="466"/>
      <c r="BM13" s="419">
        <v>0.12</v>
      </c>
    </row>
    <row r="14" spans="1:68">
      <c r="A14" s="437">
        <v>9</v>
      </c>
      <c r="B14" s="269" t="s">
        <v>4</v>
      </c>
      <c r="C14" s="270" t="s">
        <v>290</v>
      </c>
      <c r="D14" s="54">
        <v>0</v>
      </c>
      <c r="E14" s="54">
        <v>498.02996875000002</v>
      </c>
      <c r="F14" s="93">
        <v>2017</v>
      </c>
      <c r="G14" s="105">
        <v>4.5036160420775806</v>
      </c>
      <c r="H14" s="105">
        <v>2021.5036160420775</v>
      </c>
      <c r="I14" s="447">
        <v>40</v>
      </c>
      <c r="J14" s="271">
        <v>1226.2066188960371</v>
      </c>
      <c r="K14" s="139">
        <v>1.7</v>
      </c>
      <c r="L14" s="139">
        <v>0.70482140777060598</v>
      </c>
      <c r="M14" s="139">
        <v>0.93338933873891039</v>
      </c>
      <c r="N14" s="139">
        <v>17.66</v>
      </c>
      <c r="O14" s="321">
        <v>4.9528753734253165E-3</v>
      </c>
      <c r="P14" s="154">
        <v>6317</v>
      </c>
      <c r="Q14" s="129">
        <v>2.5</v>
      </c>
      <c r="R14" s="142">
        <v>3.8</v>
      </c>
      <c r="S14" s="354">
        <v>0</v>
      </c>
      <c r="T14" s="277">
        <v>5.9999999999999995E-4</v>
      </c>
      <c r="U14" s="129">
        <v>7.1999999999999998E-3</v>
      </c>
      <c r="V14" s="277">
        <v>0.255</v>
      </c>
      <c r="W14" s="447">
        <v>117</v>
      </c>
      <c r="Y14" s="269" t="str">
        <f t="shared" si="2"/>
        <v>CCCT Dry "J/HA.02", 1x1, ISO</v>
      </c>
      <c r="Z14" s="468">
        <f t="shared" ref="Z14:Z25" si="16">$D14</f>
        <v>0</v>
      </c>
      <c r="AA14" s="469">
        <f t="shared" ref="AA14:AA25" si="17">$J14</f>
        <v>1226.2066188960371</v>
      </c>
      <c r="AB14" s="45">
        <f>INDEX(LCF!$K:$K,MATCH($BC14,LCF!$B:$B,0))</f>
        <v>7.2562879502455491E-2</v>
      </c>
      <c r="AC14" s="450">
        <f t="shared" ref="AC14:AC25" si="18">$AA14*$AB14</f>
        <v>88.977083132066497</v>
      </c>
      <c r="AD14" s="470">
        <f t="shared" ref="AD14:AD25" si="19">$N14</f>
        <v>17.66</v>
      </c>
      <c r="AE14" s="452">
        <f>INDEX('Other Inputs'!$C:$C,MATCH($AZ14,'Other Inputs'!$A:$A,0))</f>
        <v>1.5304630943681621E-3</v>
      </c>
      <c r="AF14" s="30">
        <f t="shared" ref="AF14:AF25" si="20">$AD14*$AE14</f>
        <v>2.7027978246541743E-2</v>
      </c>
      <c r="AG14" s="30">
        <f>INDEX('Other Inputs'!$F:$F,MATCH($BB14,'Other Inputs'!$E:$E,0))</f>
        <v>22.627266588000001</v>
      </c>
      <c r="AH14" s="471">
        <f t="shared" ref="AH14:AH25" si="21">$AD14+$AF14+$AG14</f>
        <v>40.314294566246545</v>
      </c>
      <c r="AI14" s="472">
        <f t="shared" ref="AI14:AI25" si="22">$AC14+$AH14</f>
        <v>129.29137769831306</v>
      </c>
      <c r="AJ14" s="473">
        <f t="shared" ref="AJ14:AJ25" si="23">$BM14</f>
        <v>0.78</v>
      </c>
      <c r="AK14" s="219">
        <f t="shared" ref="AK14:AK25" si="24">$AI14/8760/$AJ14*1000</f>
        <v>18.922166271266985</v>
      </c>
      <c r="AL14" s="220" t="str">
        <f>IF(OR($BC14={"Pumped Storage","Compressed Air Energy Storage (CAES)"}),$P14,"na")</f>
        <v>na</v>
      </c>
      <c r="AM14" s="221">
        <f>IF($BE14="Fuel",INDEX(Inputs!$C:$C,MATCH($BA14,Inputs!$D:$D,0)),0)</f>
        <v>294.97000000000003</v>
      </c>
      <c r="AN14" s="474">
        <f>IF(OR($BC14={"Pumped Storage","Compressed Air Energy Storage (CAES)"}),(AM14/100*BJ14/1000)/AL14, IF(ISNUMBER($P14),$AM14/100*$P14/1000,0))</f>
        <v>18.633254900000004</v>
      </c>
      <c r="AO14" s="470">
        <f t="shared" ref="AO14:AO25" si="25">$K14</f>
        <v>1.7</v>
      </c>
      <c r="AP14" s="452">
        <f>INDEX('Other Inputs'!$B:$B,MATCH($AZ14,'Other Inputs'!$A:$A,0))</f>
        <v>0.10713241660577137</v>
      </c>
      <c r="AQ14" s="30">
        <f t="shared" ref="AQ14:AQ25" si="26">$AO14*$AP14</f>
        <v>0.18212510822981132</v>
      </c>
      <c r="AR14" s="219">
        <f>INDEX(Inputs!$C:$C,MATCH($BH14,Inputs!$D:$D,0))</f>
        <v>0</v>
      </c>
      <c r="AS14" s="475">
        <f t="shared" si="0"/>
        <v>0</v>
      </c>
      <c r="AT14" s="476">
        <f t="shared" ref="AT14:AT25" si="27">$AK14+$AN14+SUM($AO14,$AQ14:$AS14)</f>
        <v>39.4375462794968</v>
      </c>
      <c r="AU14" s="477">
        <f>IF(BC14="Solar - Rooftop Photovoltaic", -AT14+AT165, IF($BG14="",0,-INDEX(Inputs!$C:$C,MATCH($BC14,Inputs!$D:$D,0))/(1-INDEX(Inputs!$C:$C,MATCH($BF14,Inputs!$D:$D,0)))*INDEX(Inputs!$C:$C,MATCH($BI14,Inputs!$D:$D,0))))</f>
        <v>0</v>
      </c>
      <c r="AV14" s="476">
        <f t="shared" ref="AV14:AV25" si="28">$AT14+$AU14</f>
        <v>39.4375462794968</v>
      </c>
      <c r="AX14" s="464">
        <v>13</v>
      </c>
      <c r="AY14" s="465" t="s">
        <v>471</v>
      </c>
      <c r="AZ14" s="402" t="s">
        <v>360</v>
      </c>
      <c r="BA14" s="414" t="str">
        <f>IF(AY14="","",INDEX(Reference!$E:$E,MATCH($AY14,Reference!D:D,0)))</f>
        <v>I_PNC_</v>
      </c>
      <c r="BB14" s="414" t="str">
        <f t="shared" si="1"/>
        <v>I_PNC_CC_J_1x1</v>
      </c>
      <c r="BC14" s="415" t="str">
        <f>IF(AZ14="","",INDEX(Reference!$B:$B,MATCH($AZ14,Reference!$A:$A,0)))</f>
        <v>Combined Cycle Combustion Turbine (CCCT)</v>
      </c>
      <c r="BE14" s="416" t="s">
        <v>1</v>
      </c>
      <c r="BH14" s="466" t="s">
        <v>547</v>
      </c>
      <c r="BI14" s="467"/>
      <c r="BJ14" s="466"/>
      <c r="BM14" s="419">
        <v>0.78</v>
      </c>
    </row>
    <row r="15" spans="1:68">
      <c r="A15" s="437">
        <v>10</v>
      </c>
      <c r="B15" s="269" t="s">
        <v>4</v>
      </c>
      <c r="C15" s="270" t="s">
        <v>291</v>
      </c>
      <c r="D15" s="54">
        <v>0</v>
      </c>
      <c r="E15" s="54">
        <v>62.999906250000002</v>
      </c>
      <c r="F15" s="93">
        <v>2017</v>
      </c>
      <c r="G15" s="105">
        <v>4.5036160420775806</v>
      </c>
      <c r="H15" s="105">
        <v>2021.5036160420775</v>
      </c>
      <c r="I15" s="447">
        <v>40</v>
      </c>
      <c r="J15" s="271">
        <v>378.12459594071305</v>
      </c>
      <c r="K15" s="139">
        <v>0.16</v>
      </c>
      <c r="L15" s="139">
        <v>0</v>
      </c>
      <c r="M15" s="139">
        <v>0.27675163427368266</v>
      </c>
      <c r="N15" s="139">
        <v>4.8600000000000003</v>
      </c>
      <c r="O15" s="321">
        <v>0</v>
      </c>
      <c r="P15" s="154">
        <v>8878</v>
      </c>
      <c r="Q15" s="129">
        <v>0.8</v>
      </c>
      <c r="R15" s="142">
        <v>3.8</v>
      </c>
      <c r="S15" s="354">
        <v>0</v>
      </c>
      <c r="T15" s="277">
        <v>5.9999999999999995E-4</v>
      </c>
      <c r="U15" s="129">
        <v>7.1999999999999998E-3</v>
      </c>
      <c r="V15" s="277">
        <v>0.255</v>
      </c>
      <c r="W15" s="447">
        <v>117</v>
      </c>
      <c r="Y15" s="269" t="str">
        <f t="shared" si="2"/>
        <v>CCCT Dry "J/HA.02", DF, 1x1, ISO</v>
      </c>
      <c r="Z15" s="468">
        <f t="shared" si="16"/>
        <v>0</v>
      </c>
      <c r="AA15" s="469">
        <f t="shared" si="17"/>
        <v>378.12459594071305</v>
      </c>
      <c r="AB15" s="45">
        <f>INDEX(LCF!$K:$K,MATCH($BC15,LCF!$B:$B,0))</f>
        <v>7.2562879502455491E-2</v>
      </c>
      <c r="AC15" s="450">
        <f t="shared" si="18"/>
        <v>27.437809492160632</v>
      </c>
      <c r="AD15" s="470">
        <f t="shared" si="19"/>
        <v>4.8600000000000003</v>
      </c>
      <c r="AE15" s="452">
        <f>INDEX('Other Inputs'!$C:$C,MATCH($AZ15,'Other Inputs'!$A:$A,0))</f>
        <v>0</v>
      </c>
      <c r="AF15" s="30">
        <f t="shared" si="20"/>
        <v>0</v>
      </c>
      <c r="AG15" s="30">
        <f>INDEX('Other Inputs'!$F:$F,MATCH($BB15,'Other Inputs'!$E:$E,0))</f>
        <v>31.800676391999996</v>
      </c>
      <c r="AH15" s="471">
        <f t="shared" si="21"/>
        <v>36.660676391999999</v>
      </c>
      <c r="AI15" s="472">
        <f t="shared" si="22"/>
        <v>64.098485884160624</v>
      </c>
      <c r="AJ15" s="473">
        <f t="shared" si="23"/>
        <v>0.12</v>
      </c>
      <c r="AK15" s="219">
        <f t="shared" si="24"/>
        <v>60.976489615830126</v>
      </c>
      <c r="AL15" s="220" t="str">
        <f>IF(OR($BC15={"Pumped Storage","Compressed Air Energy Storage (CAES)"}),$P15,"na")</f>
        <v>na</v>
      </c>
      <c r="AM15" s="221">
        <f>IF($BE15="Fuel",INDEX(Inputs!$C:$C,MATCH($BA15,Inputs!$D:$D,0)),0)</f>
        <v>294.97000000000003</v>
      </c>
      <c r="AN15" s="474">
        <f>IF(OR($BC15={"Pumped Storage","Compressed Air Energy Storage (CAES)"}),(AM15/100*BJ15/1000)/AL15, IF(ISNUMBER($P15),$AM15/100*$P15/1000,0))</f>
        <v>26.187436600000005</v>
      </c>
      <c r="AO15" s="470">
        <f t="shared" si="25"/>
        <v>0.16</v>
      </c>
      <c r="AP15" s="452">
        <f>INDEX('Other Inputs'!$B:$B,MATCH($AZ15,'Other Inputs'!$A:$A,0))</f>
        <v>0</v>
      </c>
      <c r="AQ15" s="30">
        <f t="shared" si="26"/>
        <v>0</v>
      </c>
      <c r="AR15" s="219">
        <f>INDEX(Inputs!$C:$C,MATCH($BH15,Inputs!$D:$D,0))</f>
        <v>0</v>
      </c>
      <c r="AS15" s="475">
        <f t="shared" si="0"/>
        <v>0</v>
      </c>
      <c r="AT15" s="476">
        <f t="shared" si="27"/>
        <v>87.323926215830127</v>
      </c>
      <c r="AU15" s="477">
        <f>IF(BC15="Solar - Rooftop Photovoltaic", -AT15+AT166, IF($BG15="",0,-INDEX(Inputs!$C:$C,MATCH($BC15,Inputs!$D:$D,0))/(1-INDEX(Inputs!$C:$C,MATCH($BF15,Inputs!$D:$D,0)))*INDEX(Inputs!$C:$C,MATCH($BI15,Inputs!$D:$D,0))))</f>
        <v>0</v>
      </c>
      <c r="AV15" s="476">
        <f t="shared" si="28"/>
        <v>87.323926215830127</v>
      </c>
      <c r="AX15" s="464">
        <v>14</v>
      </c>
      <c r="AY15" s="465" t="s">
        <v>471</v>
      </c>
      <c r="AZ15" s="402" t="s">
        <v>361</v>
      </c>
      <c r="BA15" s="414" t="str">
        <f>IF(AY15="","",INDEX(Reference!$E:$E,MATCH($AY15,Reference!D:D,0)))</f>
        <v>I_PNC_</v>
      </c>
      <c r="BB15" s="414" t="str">
        <f t="shared" si="1"/>
        <v>I_PNC_CC_J_1x1_DF</v>
      </c>
      <c r="BC15" s="415" t="str">
        <f>IF(AZ15="","",INDEX(Reference!$B:$B,MATCH($AZ15,Reference!$A:$A,0)))</f>
        <v>Combined Cycle Combustion Turbine (CCCT)</v>
      </c>
      <c r="BE15" s="416" t="s">
        <v>1</v>
      </c>
      <c r="BH15" s="466" t="s">
        <v>547</v>
      </c>
      <c r="BI15" s="467"/>
      <c r="BJ15" s="466"/>
      <c r="BM15" s="419">
        <v>0.12</v>
      </c>
    </row>
    <row r="16" spans="1:68">
      <c r="A16" s="437">
        <v>11</v>
      </c>
      <c r="B16" s="269" t="s">
        <v>4</v>
      </c>
      <c r="C16" s="270" t="s">
        <v>292</v>
      </c>
      <c r="D16" s="54">
        <v>0</v>
      </c>
      <c r="E16" s="54">
        <v>997.61918749999995</v>
      </c>
      <c r="F16" s="93">
        <v>2017</v>
      </c>
      <c r="G16" s="105">
        <v>5.5035064650449259</v>
      </c>
      <c r="H16" s="105">
        <v>2022.5035064650449</v>
      </c>
      <c r="I16" s="447">
        <v>40</v>
      </c>
      <c r="J16" s="271">
        <v>913.06112373095459</v>
      </c>
      <c r="K16" s="139">
        <v>1.62</v>
      </c>
      <c r="L16" s="139">
        <v>0.73961642352612877</v>
      </c>
      <c r="M16" s="139">
        <v>0.93011209144739559</v>
      </c>
      <c r="N16" s="139">
        <v>12</v>
      </c>
      <c r="O16" s="321">
        <v>7.2835525973516269E-3</v>
      </c>
      <c r="P16" s="154">
        <v>6308</v>
      </c>
      <c r="Q16" s="129">
        <v>2.5</v>
      </c>
      <c r="R16" s="142">
        <v>3.8</v>
      </c>
      <c r="S16" s="354">
        <v>0</v>
      </c>
      <c r="T16" s="277">
        <v>5.9999999999999995E-4</v>
      </c>
      <c r="U16" s="129">
        <v>7.1999999999999998E-3</v>
      </c>
      <c r="V16" s="277">
        <v>0.255</v>
      </c>
      <c r="W16" s="447">
        <v>117</v>
      </c>
      <c r="Y16" s="269" t="str">
        <f t="shared" si="2"/>
        <v>CCCT Dry, "J/HA.02" 2X1, ISO</v>
      </c>
      <c r="Z16" s="468">
        <f t="shared" si="16"/>
        <v>0</v>
      </c>
      <c r="AA16" s="469">
        <f t="shared" si="17"/>
        <v>913.06112373095459</v>
      </c>
      <c r="AB16" s="45">
        <f>INDEX(LCF!$K:$K,MATCH($BC16,LCF!$B:$B,0))</f>
        <v>7.2562879502455491E-2</v>
      </c>
      <c r="AC16" s="450">
        <f t="shared" si="18"/>
        <v>66.25434429966586</v>
      </c>
      <c r="AD16" s="470">
        <f t="shared" si="19"/>
        <v>12</v>
      </c>
      <c r="AE16" s="452">
        <f>INDEX('Other Inputs'!$C:$C,MATCH($AZ16,'Other Inputs'!$A:$A,0))</f>
        <v>1.5304630943681575E-3</v>
      </c>
      <c r="AF16" s="30">
        <f t="shared" si="20"/>
        <v>1.836555713241789E-2</v>
      </c>
      <c r="AG16" s="30">
        <f>INDEX('Other Inputs'!$F:$F,MATCH($BB16,'Other Inputs'!$E:$E,0))</f>
        <v>22.595028912</v>
      </c>
      <c r="AH16" s="471">
        <f t="shared" si="21"/>
        <v>34.613394469132416</v>
      </c>
      <c r="AI16" s="472">
        <f t="shared" si="22"/>
        <v>100.86773876879828</v>
      </c>
      <c r="AJ16" s="473">
        <f t="shared" si="23"/>
        <v>0.78</v>
      </c>
      <c r="AK16" s="219">
        <f t="shared" si="24"/>
        <v>14.762284681067538</v>
      </c>
      <c r="AL16" s="220" t="str">
        <f>IF(OR($BC16={"Pumped Storage","Compressed Air Energy Storage (CAES)"}),$P16,"na")</f>
        <v>na</v>
      </c>
      <c r="AM16" s="221">
        <f>IF($BE16="Fuel",INDEX(Inputs!$C:$C,MATCH($BA16,Inputs!$D:$D,0)),0)</f>
        <v>294.97000000000003</v>
      </c>
      <c r="AN16" s="474">
        <f>IF(OR($BC16={"Pumped Storage","Compressed Air Energy Storage (CAES)"}),(AM16/100*BJ16/1000)/AL16, IF(ISNUMBER($P16),$AM16/100*$P16/1000,0))</f>
        <v>18.6067076</v>
      </c>
      <c r="AO16" s="470">
        <f t="shared" si="25"/>
        <v>1.62</v>
      </c>
      <c r="AP16" s="452">
        <f>INDEX('Other Inputs'!$B:$B,MATCH($AZ16,'Other Inputs'!$A:$A,0))</f>
        <v>0.11325426898324367</v>
      </c>
      <c r="AQ16" s="30">
        <f t="shared" si="26"/>
        <v>0.18347191575285476</v>
      </c>
      <c r="AR16" s="219">
        <f>INDEX(Inputs!$C:$C,MATCH($BH16,Inputs!$D:$D,0))</f>
        <v>0</v>
      </c>
      <c r="AS16" s="475">
        <f t="shared" si="0"/>
        <v>0</v>
      </c>
      <c r="AT16" s="476">
        <f t="shared" si="27"/>
        <v>35.172464196820385</v>
      </c>
      <c r="AU16" s="477">
        <f>IF(BC16="Solar - Rooftop Photovoltaic", -AT16+AT167, IF($BG16="",0,-INDEX(Inputs!$C:$C,MATCH($BC16,Inputs!$D:$D,0))/(1-INDEX(Inputs!$C:$C,MATCH($BF16,Inputs!$D:$D,0)))*INDEX(Inputs!$C:$C,MATCH($BI16,Inputs!$D:$D,0))))</f>
        <v>0</v>
      </c>
      <c r="AV16" s="476">
        <f t="shared" si="28"/>
        <v>35.172464196820385</v>
      </c>
      <c r="AX16" s="464">
        <v>15</v>
      </c>
      <c r="AY16" s="465" t="s">
        <v>471</v>
      </c>
      <c r="AZ16" s="402" t="s">
        <v>362</v>
      </c>
      <c r="BA16" s="414" t="str">
        <f>IF(AY16="","",INDEX(Reference!$E:$E,MATCH($AY16,Reference!D:D,0)))</f>
        <v>I_PNC_</v>
      </c>
      <c r="BB16" s="414" t="str">
        <f t="shared" si="1"/>
        <v>I_PNC_CC_J_2x1</v>
      </c>
      <c r="BC16" s="415" t="str">
        <f>IF(AZ16="","",INDEX(Reference!$B:$B,MATCH($AZ16,Reference!$A:$A,0)))</f>
        <v>Combined Cycle Combustion Turbine (CCCT)</v>
      </c>
      <c r="BE16" s="416" t="s">
        <v>1</v>
      </c>
      <c r="BH16" s="466" t="s">
        <v>547</v>
      </c>
      <c r="BI16" s="467"/>
      <c r="BJ16" s="466"/>
      <c r="BM16" s="419">
        <v>0.78</v>
      </c>
    </row>
    <row r="17" spans="1:65" ht="15.75" thickBot="1">
      <c r="A17" s="437">
        <v>12</v>
      </c>
      <c r="B17" s="338" t="s">
        <v>4</v>
      </c>
      <c r="C17" s="478" t="s">
        <v>293</v>
      </c>
      <c r="D17" s="339">
        <v>0</v>
      </c>
      <c r="E17" s="340">
        <v>125.9959375</v>
      </c>
      <c r="F17" s="479">
        <v>2017</v>
      </c>
      <c r="G17" s="344">
        <v>5.5035064650449259</v>
      </c>
      <c r="H17" s="344">
        <v>2022.5035064650449</v>
      </c>
      <c r="I17" s="262">
        <v>40</v>
      </c>
      <c r="J17" s="342">
        <v>301.60211589100686</v>
      </c>
      <c r="K17" s="480">
        <v>0.16</v>
      </c>
      <c r="L17" s="480">
        <v>0</v>
      </c>
      <c r="M17" s="480">
        <v>0.27379514765616142</v>
      </c>
      <c r="N17" s="480">
        <v>4.05</v>
      </c>
      <c r="O17" s="481">
        <v>0</v>
      </c>
      <c r="P17" s="482">
        <v>8830</v>
      </c>
      <c r="Q17" s="263">
        <v>0.8</v>
      </c>
      <c r="R17" s="483">
        <v>3.8</v>
      </c>
      <c r="S17" s="357">
        <v>0</v>
      </c>
      <c r="T17" s="366">
        <v>5.9999999999999995E-4</v>
      </c>
      <c r="U17" s="263">
        <v>7.1999999999999998E-3</v>
      </c>
      <c r="V17" s="348">
        <v>0.255</v>
      </c>
      <c r="W17" s="262">
        <v>117</v>
      </c>
      <c r="Y17" s="338" t="str">
        <f t="shared" si="2"/>
        <v>CCCT Dry "J/HA.02", DF, 2X1, ISO</v>
      </c>
      <c r="Z17" s="484">
        <f t="shared" si="16"/>
        <v>0</v>
      </c>
      <c r="AA17" s="485">
        <f t="shared" si="17"/>
        <v>301.60211589100686</v>
      </c>
      <c r="AB17" s="486">
        <f>INDEX(LCF!$K:$K,MATCH($BC17,LCF!$B:$B,0))</f>
        <v>7.2562879502455491E-2</v>
      </c>
      <c r="AC17" s="487">
        <f t="shared" si="18"/>
        <v>21.885117993084748</v>
      </c>
      <c r="AD17" s="488">
        <f t="shared" si="19"/>
        <v>4.05</v>
      </c>
      <c r="AE17" s="489">
        <f>INDEX('Other Inputs'!$C:$C,MATCH($AZ17,'Other Inputs'!$A:$A,0))</f>
        <v>0</v>
      </c>
      <c r="AF17" s="371">
        <f t="shared" si="20"/>
        <v>0</v>
      </c>
      <c r="AG17" s="371">
        <f>INDEX('Other Inputs'!$F:$F,MATCH($BB17,'Other Inputs'!$E:$E,0))</f>
        <v>31.628742120000002</v>
      </c>
      <c r="AH17" s="490">
        <f t="shared" si="21"/>
        <v>35.678742120000003</v>
      </c>
      <c r="AI17" s="491">
        <f t="shared" si="22"/>
        <v>57.56386011308475</v>
      </c>
      <c r="AJ17" s="492">
        <f t="shared" si="23"/>
        <v>0.12</v>
      </c>
      <c r="AK17" s="493">
        <f t="shared" si="24"/>
        <v>54.760140899053226</v>
      </c>
      <c r="AL17" s="494" t="str">
        <f>IF(OR($BC17={"Pumped Storage","Compressed Air Energy Storage (CAES)"}),$P17,"na")</f>
        <v>na</v>
      </c>
      <c r="AM17" s="495">
        <f>IF($BE17="Fuel",INDEX(Inputs!$C:$C,MATCH($BA17,Inputs!$D:$D,0)),0)</f>
        <v>294.97000000000003</v>
      </c>
      <c r="AN17" s="496">
        <f>IF(OR($BC17={"Pumped Storage","Compressed Air Energy Storage (CAES)"}),(AM17/100*BJ17/1000)/AL17, IF(ISNUMBER($P17),$AM17/100*$P17/1000,0))</f>
        <v>26.045851000000003</v>
      </c>
      <c r="AO17" s="488">
        <f t="shared" si="25"/>
        <v>0.16</v>
      </c>
      <c r="AP17" s="489">
        <f>INDEX('Other Inputs'!$B:$B,MATCH($AZ17,'Other Inputs'!$A:$A,0))</f>
        <v>0</v>
      </c>
      <c r="AQ17" s="371">
        <f t="shared" si="26"/>
        <v>0</v>
      </c>
      <c r="AR17" s="493">
        <f>INDEX(Inputs!$C:$C,MATCH($BH17,Inputs!$D:$D,0))</f>
        <v>0</v>
      </c>
      <c r="AS17" s="497">
        <f t="shared" si="0"/>
        <v>0</v>
      </c>
      <c r="AT17" s="498">
        <f t="shared" si="27"/>
        <v>80.965991899053222</v>
      </c>
      <c r="AU17" s="499">
        <f>IF(BC17="Solar - Rooftop Photovoltaic", -AT17+AT168, IF($BG17="",0,-INDEX(Inputs!$C:$C,MATCH($BC17,Inputs!$D:$D,0))/(1-INDEX(Inputs!$C:$C,MATCH($BF17,Inputs!$D:$D,0)))*INDEX(Inputs!$C:$C,MATCH($BI17,Inputs!$D:$D,0))))</f>
        <v>0</v>
      </c>
      <c r="AV17" s="498">
        <f t="shared" si="28"/>
        <v>80.965991899053222</v>
      </c>
      <c r="AX17" s="464">
        <v>16</v>
      </c>
      <c r="AY17" s="465" t="s">
        <v>471</v>
      </c>
      <c r="AZ17" s="402" t="s">
        <v>363</v>
      </c>
      <c r="BA17" s="414" t="str">
        <f>IF(AY17="","",INDEX(Reference!$E:$E,MATCH($AY17,Reference!D:D,0)))</f>
        <v>I_PNC_</v>
      </c>
      <c r="BB17" s="414" t="str">
        <f t="shared" si="1"/>
        <v>I_PNC_CC_J_2x1_DF</v>
      </c>
      <c r="BC17" s="415" t="str">
        <f>IF(AZ17="","",INDEX(Reference!$B:$B,MATCH($AZ17,Reference!$A:$A,0)))</f>
        <v>Combined Cycle Combustion Turbine (CCCT)</v>
      </c>
      <c r="BE17" s="416" t="s">
        <v>1</v>
      </c>
      <c r="BH17" s="466" t="s">
        <v>547</v>
      </c>
      <c r="BI17" s="467"/>
      <c r="BJ17" s="466"/>
      <c r="BM17" s="419">
        <v>0.12</v>
      </c>
    </row>
    <row r="18" spans="1:65">
      <c r="A18" s="437">
        <v>13</v>
      </c>
      <c r="B18" s="269" t="s">
        <v>4</v>
      </c>
      <c r="C18" s="270" t="s">
        <v>31</v>
      </c>
      <c r="D18" s="54">
        <v>1500</v>
      </c>
      <c r="E18" s="54">
        <v>137.73936066995208</v>
      </c>
      <c r="F18" s="93">
        <v>2017</v>
      </c>
      <c r="G18" s="105">
        <v>4.0844838921761992</v>
      </c>
      <c r="H18" s="105">
        <v>2021.0844838921762</v>
      </c>
      <c r="I18" s="335">
        <v>30</v>
      </c>
      <c r="J18" s="271">
        <v>1463.5664831194886</v>
      </c>
      <c r="K18" s="74">
        <v>7.76</v>
      </c>
      <c r="L18" s="139">
        <v>0.90652829050531258</v>
      </c>
      <c r="M18" s="139">
        <v>0.97814564944868787</v>
      </c>
      <c r="N18" s="74">
        <v>27.96</v>
      </c>
      <c r="O18" s="321">
        <v>0.10353234970053639</v>
      </c>
      <c r="P18" s="105">
        <v>9169</v>
      </c>
      <c r="Q18" s="275">
        <v>2.6</v>
      </c>
      <c r="R18" s="142">
        <v>3.85</v>
      </c>
      <c r="S18" s="354">
        <v>58</v>
      </c>
      <c r="T18" s="277">
        <v>5.9999999999999995E-4</v>
      </c>
      <c r="U18" s="277">
        <v>8.9999999999999993E-3</v>
      </c>
      <c r="V18" s="277">
        <v>0.255</v>
      </c>
      <c r="W18" s="278">
        <v>117</v>
      </c>
      <c r="Y18" s="269" t="str">
        <f t="shared" si="2"/>
        <v>SCCT Aero x3</v>
      </c>
      <c r="Z18" s="468">
        <f t="shared" si="16"/>
        <v>1500</v>
      </c>
      <c r="AA18" s="469">
        <f t="shared" si="17"/>
        <v>1463.5664831194886</v>
      </c>
      <c r="AB18" s="45">
        <f>INDEX(LCF!$K:$K,MATCH($BC18,LCF!$B:$B,0))</f>
        <v>7.871096688691899E-2</v>
      </c>
      <c r="AC18" s="450">
        <f t="shared" si="18"/>
        <v>115.19873298962254</v>
      </c>
      <c r="AD18" s="470">
        <f t="shared" si="19"/>
        <v>27.96</v>
      </c>
      <c r="AE18" s="452">
        <f>INDEX('Other Inputs'!$C:$C,MATCH($AZ18,'Other Inputs'!$A:$A,0))</f>
        <v>1.3306879835468128E-2</v>
      </c>
      <c r="AF18" s="30">
        <f t="shared" si="20"/>
        <v>0.37206036019968886</v>
      </c>
      <c r="AG18" s="30">
        <f>INDEX('Other Inputs'!$F:$F,MATCH($BB18,'Other Inputs'!$E:$E,0))</f>
        <v>32.843027916000004</v>
      </c>
      <c r="AH18" s="471">
        <f t="shared" si="21"/>
        <v>61.175088276199695</v>
      </c>
      <c r="AI18" s="500">
        <f t="shared" si="22"/>
        <v>176.37382126582224</v>
      </c>
      <c r="AJ18" s="473">
        <f t="shared" si="23"/>
        <v>0.33</v>
      </c>
      <c r="AK18" s="219">
        <f t="shared" si="24"/>
        <v>61.012114731500709</v>
      </c>
      <c r="AL18" s="220" t="str">
        <f>IF(OR($BC18={"Pumped Storage","Compressed Air Energy Storage (CAES)"}),$P18,"na")</f>
        <v>na</v>
      </c>
      <c r="AM18" s="221">
        <f>IF($BE18="Fuel",INDEX(Inputs!$C:$C,MATCH($BA18,Inputs!$D:$D,0)),0)</f>
        <v>294.97000000000003</v>
      </c>
      <c r="AN18" s="474">
        <f>IF(OR($BC18={"Pumped Storage","Compressed Air Energy Storage (CAES)"}),(AM18/100*BJ18/1000)/AL18, IF(ISNUMBER($P18),$AM18/100*$P18/1000,0))</f>
        <v>27.045799300000002</v>
      </c>
      <c r="AO18" s="470">
        <f t="shared" si="25"/>
        <v>7.76</v>
      </c>
      <c r="AP18" s="452">
        <f>INDEX('Other Inputs'!$B:$B,MATCH($AZ18,'Other Inputs'!$A:$A,0))</f>
        <v>0.12109260650275994</v>
      </c>
      <c r="AQ18" s="30">
        <f t="shared" si="26"/>
        <v>0.93967862646141709</v>
      </c>
      <c r="AR18" s="219">
        <f>INDEX(Inputs!$C:$C,MATCH($BH18,Inputs!$D:$D,0))</f>
        <v>0</v>
      </c>
      <c r="AS18" s="475">
        <f t="shared" si="0"/>
        <v>0</v>
      </c>
      <c r="AT18" s="476">
        <f t="shared" si="27"/>
        <v>96.757592657962135</v>
      </c>
      <c r="AU18" s="477">
        <f>IF(BC18="Solar - Rooftop Photovoltaic", -AT18+AT169, IF($BG18="",0,-INDEX(Inputs!$C:$C,MATCH($BC18,Inputs!$D:$D,0))/(1-INDEX(Inputs!$C:$C,MATCH($BF18,Inputs!$D:$D,0)))*INDEX(Inputs!$C:$C,MATCH($BI18,Inputs!$D:$D,0))))</f>
        <v>0</v>
      </c>
      <c r="AV18" s="476">
        <f t="shared" si="28"/>
        <v>96.757592657962135</v>
      </c>
      <c r="AX18" s="464">
        <v>17</v>
      </c>
      <c r="AY18" s="465" t="s">
        <v>466</v>
      </c>
      <c r="AZ18" s="402" t="s">
        <v>357</v>
      </c>
      <c r="BA18" s="414" t="str">
        <f>IF(AY18="","",INDEX(Reference!$E:$E,MATCH($AY18,Reference!D:D,0)))</f>
        <v>I_WW_</v>
      </c>
      <c r="BB18" s="414" t="str">
        <f t="shared" si="1"/>
        <v>I_WW_SC_Aero</v>
      </c>
      <c r="BC18" s="415" t="str">
        <f>IF(AZ18="","",INDEX(Reference!$B:$B,MATCH($AZ18,Reference!$A:$A,0)))</f>
        <v>Single Cycle Combustion Turbine (SCCT) Aero</v>
      </c>
      <c r="BE18" s="416" t="s">
        <v>1</v>
      </c>
      <c r="BH18" s="466" t="s">
        <v>547</v>
      </c>
      <c r="BI18" s="467"/>
      <c r="BJ18" s="466"/>
      <c r="BM18" s="419">
        <v>0.33</v>
      </c>
    </row>
    <row r="19" spans="1:65">
      <c r="A19" s="437">
        <v>14</v>
      </c>
      <c r="B19" s="269" t="s">
        <v>4</v>
      </c>
      <c r="C19" s="270" t="s">
        <v>294</v>
      </c>
      <c r="D19" s="54">
        <v>1500</v>
      </c>
      <c r="E19" s="54">
        <v>208.44911332677577</v>
      </c>
      <c r="F19" s="93">
        <v>2017</v>
      </c>
      <c r="G19" s="105">
        <v>4.0844838921761992</v>
      </c>
      <c r="H19" s="105">
        <v>2021.0844838921762</v>
      </c>
      <c r="I19" s="335">
        <v>30</v>
      </c>
      <c r="J19" s="271">
        <v>1097.0774255518813</v>
      </c>
      <c r="K19" s="74">
        <v>5.35</v>
      </c>
      <c r="L19" s="139">
        <v>0.90510271089998462</v>
      </c>
      <c r="M19" s="139">
        <v>0.96637279488490258</v>
      </c>
      <c r="N19" s="74">
        <v>19.88</v>
      </c>
      <c r="O19" s="321">
        <v>8.928262019060991E-2</v>
      </c>
      <c r="P19" s="105">
        <v>9000</v>
      </c>
      <c r="Q19" s="275">
        <v>2.9</v>
      </c>
      <c r="R19" s="142">
        <v>3.85</v>
      </c>
      <c r="S19" s="354">
        <v>80</v>
      </c>
      <c r="T19" s="277">
        <v>5.9999999999999995E-4</v>
      </c>
      <c r="U19" s="277">
        <v>8.9999999999999993E-3</v>
      </c>
      <c r="V19" s="277">
        <v>0.255</v>
      </c>
      <c r="W19" s="278">
        <v>117</v>
      </c>
      <c r="Y19" s="269" t="str">
        <f t="shared" si="2"/>
        <v>Intercooled SCCT Aero x2</v>
      </c>
      <c r="Z19" s="468">
        <f t="shared" si="16"/>
        <v>1500</v>
      </c>
      <c r="AA19" s="469">
        <f t="shared" si="17"/>
        <v>1097.0774255518813</v>
      </c>
      <c r="AB19" s="45">
        <f>INDEX(LCF!$K:$K,MATCH($BC19,LCF!$B:$B,0))</f>
        <v>7.871096688691899E-2</v>
      </c>
      <c r="AC19" s="450">
        <f t="shared" si="18"/>
        <v>86.35202491500047</v>
      </c>
      <c r="AD19" s="470">
        <f t="shared" si="19"/>
        <v>19.88</v>
      </c>
      <c r="AE19" s="452">
        <f>INDEX('Other Inputs'!$C:$C,MATCH($AZ19,'Other Inputs'!$A:$A,0))</f>
        <v>1.1976191851921305E-2</v>
      </c>
      <c r="AF19" s="30">
        <f t="shared" si="20"/>
        <v>0.23808669401619553</v>
      </c>
      <c r="AG19" s="30">
        <f>INDEX('Other Inputs'!$F:$F,MATCH($BB19,'Other Inputs'!$E:$E,0))</f>
        <v>32.237676</v>
      </c>
      <c r="AH19" s="471">
        <f t="shared" si="21"/>
        <v>52.355762694016192</v>
      </c>
      <c r="AI19" s="500">
        <f t="shared" si="22"/>
        <v>138.70778760901666</v>
      </c>
      <c r="AJ19" s="473">
        <f t="shared" si="23"/>
        <v>0.33</v>
      </c>
      <c r="AK19" s="219">
        <f t="shared" si="24"/>
        <v>47.982491908473996</v>
      </c>
      <c r="AL19" s="220" t="str">
        <f>IF(OR($BC19={"Pumped Storage","Compressed Air Energy Storage (CAES)"}),$P19,"na")</f>
        <v>na</v>
      </c>
      <c r="AM19" s="221">
        <f>IF($BE19="Fuel",INDEX(Inputs!$C:$C,MATCH($BA19,Inputs!$D:$D,0)),0)</f>
        <v>294.97000000000003</v>
      </c>
      <c r="AN19" s="474">
        <f>IF(OR($BC19={"Pumped Storage","Compressed Air Energy Storage (CAES)"}),(AM19/100*BJ19/1000)/AL19, IF(ISNUMBER($P19),$AM19/100*$P19/1000,0))</f>
        <v>26.547300000000003</v>
      </c>
      <c r="AO19" s="470">
        <f t="shared" si="25"/>
        <v>5.35</v>
      </c>
      <c r="AP19" s="452">
        <f>INDEX('Other Inputs'!$B:$B,MATCH($AZ19,'Other Inputs'!$A:$A,0))</f>
        <v>0.12109260650275988</v>
      </c>
      <c r="AQ19" s="30">
        <f t="shared" si="26"/>
        <v>0.64784544478976536</v>
      </c>
      <c r="AR19" s="219">
        <f>INDEX(Inputs!$C:$C,MATCH($BH19,Inputs!$D:$D,0))</f>
        <v>0</v>
      </c>
      <c r="AS19" s="475">
        <f t="shared" si="0"/>
        <v>0</v>
      </c>
      <c r="AT19" s="476">
        <f t="shared" si="27"/>
        <v>80.527637353263756</v>
      </c>
      <c r="AU19" s="477">
        <f>IF(BC19="Solar - Rooftop Photovoltaic", -AT19+AT170, IF($BG19="",0,-INDEX(Inputs!$C:$C,MATCH($BC19,Inputs!$D:$D,0))/(1-INDEX(Inputs!$C:$C,MATCH($BF19,Inputs!$D:$D,0)))*INDEX(Inputs!$C:$C,MATCH($BI19,Inputs!$D:$D,0))))</f>
        <v>0</v>
      </c>
      <c r="AV19" s="476">
        <f t="shared" si="28"/>
        <v>80.527637353263756</v>
      </c>
      <c r="AX19" s="464">
        <v>18</v>
      </c>
      <c r="AY19" s="465" t="s">
        <v>466</v>
      </c>
      <c r="AZ19" s="402" t="s">
        <v>358</v>
      </c>
      <c r="BA19" s="414" t="str">
        <f>IF(AY19="","",INDEX(Reference!$E:$E,MATCH($AY19,Reference!D:D,0)))</f>
        <v>I_WW_</v>
      </c>
      <c r="BB19" s="414" t="str">
        <f t="shared" si="1"/>
        <v>I_WW_SC_ICAero</v>
      </c>
      <c r="BC19" s="415" t="str">
        <f>IF(AZ19="","",INDEX(Reference!$B:$B,MATCH($AZ19,Reference!$A:$A,0)))</f>
        <v>Intercooled SCCT Aero</v>
      </c>
      <c r="BE19" s="416" t="s">
        <v>1</v>
      </c>
      <c r="BH19" s="466" t="s">
        <v>547</v>
      </c>
      <c r="BI19" s="467"/>
      <c r="BJ19" s="466"/>
      <c r="BM19" s="419">
        <v>0.33</v>
      </c>
    </row>
    <row r="20" spans="1:65">
      <c r="A20" s="437">
        <v>15</v>
      </c>
      <c r="B20" s="269" t="s">
        <v>4</v>
      </c>
      <c r="C20" s="270" t="s">
        <v>34</v>
      </c>
      <c r="D20" s="54">
        <v>1500</v>
      </c>
      <c r="E20" s="54">
        <v>227.654578125</v>
      </c>
      <c r="F20" s="93">
        <v>2017</v>
      </c>
      <c r="G20" s="105">
        <v>4.0844838921761992</v>
      </c>
      <c r="H20" s="105">
        <v>2021.0844838921762</v>
      </c>
      <c r="I20" s="335">
        <v>35</v>
      </c>
      <c r="J20" s="271">
        <v>616.13773555279954</v>
      </c>
      <c r="K20" s="74">
        <v>5.81</v>
      </c>
      <c r="L20" s="139">
        <v>0.96515655776675957</v>
      </c>
      <c r="M20" s="139">
        <v>0.9705902329688243</v>
      </c>
      <c r="N20" s="74">
        <v>14.02</v>
      </c>
      <c r="O20" s="321">
        <v>2.0272324978948347E-2</v>
      </c>
      <c r="P20" s="105">
        <v>9604</v>
      </c>
      <c r="Q20" s="275">
        <v>2.7</v>
      </c>
      <c r="R20" s="142">
        <v>3.85</v>
      </c>
      <c r="S20" s="354">
        <v>20</v>
      </c>
      <c r="T20" s="277">
        <v>5.9999999999999995E-4</v>
      </c>
      <c r="U20" s="277">
        <v>8.9999999999999993E-3</v>
      </c>
      <c r="V20" s="277">
        <v>0.255</v>
      </c>
      <c r="W20" s="278">
        <v>117</v>
      </c>
      <c r="Y20" s="269" t="str">
        <f t="shared" si="2"/>
        <v>SCCT Frame "F" x1</v>
      </c>
      <c r="Z20" s="468">
        <f t="shared" si="16"/>
        <v>1500</v>
      </c>
      <c r="AA20" s="469">
        <f t="shared" si="17"/>
        <v>616.13773555279954</v>
      </c>
      <c r="AB20" s="45">
        <f>INDEX(LCF!$K:$K,MATCH($BC20,LCF!$B:$B,0))</f>
        <v>7.3726311796429175E-2</v>
      </c>
      <c r="AC20" s="450">
        <f t="shared" si="18"/>
        <v>45.425562800911521</v>
      </c>
      <c r="AD20" s="470">
        <f t="shared" si="19"/>
        <v>14.02</v>
      </c>
      <c r="AE20" s="452">
        <f>INDEX('Other Inputs'!$C:$C,MATCH($AZ20,'Other Inputs'!$A:$A,0))</f>
        <v>2.869714517814701E-3</v>
      </c>
      <c r="AF20" s="30">
        <f t="shared" si="20"/>
        <v>4.0233397539762107E-2</v>
      </c>
      <c r="AG20" s="30">
        <f>INDEX('Other Inputs'!$F:$F,MATCH($BB20,'Other Inputs'!$E:$E,0))</f>
        <v>34.401182255999998</v>
      </c>
      <c r="AH20" s="471">
        <f t="shared" si="21"/>
        <v>48.46141565353976</v>
      </c>
      <c r="AI20" s="500">
        <f t="shared" si="22"/>
        <v>93.886978454451281</v>
      </c>
      <c r="AJ20" s="473">
        <f t="shared" si="23"/>
        <v>0.33</v>
      </c>
      <c r="AK20" s="219">
        <f t="shared" si="24"/>
        <v>32.477853346634589</v>
      </c>
      <c r="AL20" s="220" t="str">
        <f>IF(OR($BC20={"Pumped Storage","Compressed Air Energy Storage (CAES)"}),$P20,"na")</f>
        <v>na</v>
      </c>
      <c r="AM20" s="221">
        <f>IF($BE20="Fuel",INDEX(Inputs!$C:$C,MATCH($BA20,Inputs!$D:$D,0)),0)</f>
        <v>294.97000000000003</v>
      </c>
      <c r="AN20" s="474">
        <f>IF(OR($BC20={"Pumped Storage","Compressed Air Energy Storage (CAES)"}),(AM20/100*BJ20/1000)/AL20, IF(ISNUMBER($P20),$AM20/100*$P20/1000,0))</f>
        <v>28.328918800000004</v>
      </c>
      <c r="AO20" s="470">
        <f t="shared" si="25"/>
        <v>5.81</v>
      </c>
      <c r="AP20" s="452">
        <f>INDEX('Other Inputs'!$B:$B,MATCH($AZ20,'Other Inputs'!$A:$A,0))</f>
        <v>0.13918115411401297</v>
      </c>
      <c r="AQ20" s="30">
        <f t="shared" si="26"/>
        <v>0.80864250540241533</v>
      </c>
      <c r="AR20" s="219">
        <f>INDEX(Inputs!$C:$C,MATCH($BH20,Inputs!$D:$D,0))</f>
        <v>0</v>
      </c>
      <c r="AS20" s="475">
        <f t="shared" si="0"/>
        <v>0</v>
      </c>
      <c r="AT20" s="476">
        <f t="shared" si="27"/>
        <v>67.425414652037006</v>
      </c>
      <c r="AU20" s="477">
        <f>IF(BC20="Solar - Rooftop Photovoltaic", -AT20+AT171, IF($BG20="",0,-INDEX(Inputs!$C:$C,MATCH($BC20,Inputs!$D:$D,0))/(1-INDEX(Inputs!$C:$C,MATCH($BF20,Inputs!$D:$D,0)))*INDEX(Inputs!$C:$C,MATCH($BI20,Inputs!$D:$D,0))))</f>
        <v>0</v>
      </c>
      <c r="AV20" s="476">
        <f t="shared" si="28"/>
        <v>67.425414652037006</v>
      </c>
      <c r="AX20" s="464">
        <v>19</v>
      </c>
      <c r="AY20" s="465" t="s">
        <v>466</v>
      </c>
      <c r="AZ20" s="402" t="s">
        <v>359</v>
      </c>
      <c r="BA20" s="414" t="str">
        <f>IF(AY20="","",INDEX(Reference!$E:$E,MATCH($AY20,Reference!D:D,0)))</f>
        <v>I_WW_</v>
      </c>
      <c r="BB20" s="414" t="str">
        <f t="shared" si="1"/>
        <v>I_WW_SC_Frame</v>
      </c>
      <c r="BC20" s="415" t="str">
        <f>IF(AZ20="","",INDEX(Reference!$B:$B,MATCH($AZ20,Reference!$A:$A,0)))</f>
        <v>Single Cycle Combustion Turbine (SCCT) Frame</v>
      </c>
      <c r="BE20" s="416" t="s">
        <v>1</v>
      </c>
      <c r="BH20" s="466" t="s">
        <v>547</v>
      </c>
      <c r="BI20" s="467"/>
      <c r="BJ20" s="466"/>
      <c r="BM20" s="419">
        <v>0.33</v>
      </c>
    </row>
    <row r="21" spans="1:65">
      <c r="A21" s="437">
        <v>16</v>
      </c>
      <c r="B21" s="269" t="s">
        <v>4</v>
      </c>
      <c r="C21" s="270" t="s">
        <v>35</v>
      </c>
      <c r="D21" s="54">
        <v>1500</v>
      </c>
      <c r="E21" s="54">
        <v>110.55349000000001</v>
      </c>
      <c r="F21" s="93">
        <v>2017</v>
      </c>
      <c r="G21" s="105">
        <v>4.0844838921761992</v>
      </c>
      <c r="H21" s="105">
        <v>2021.0844838921762</v>
      </c>
      <c r="I21" s="335">
        <v>35</v>
      </c>
      <c r="J21" s="271">
        <v>1572.4256360581114</v>
      </c>
      <c r="K21" s="74">
        <v>7.45</v>
      </c>
      <c r="L21" s="139">
        <v>0.63857392062799823</v>
      </c>
      <c r="M21" s="139">
        <v>0.87527256868730918</v>
      </c>
      <c r="N21" s="74">
        <v>29.82</v>
      </c>
      <c r="O21" s="321">
        <v>1.4142197306941466E-2</v>
      </c>
      <c r="P21" s="105">
        <v>8279</v>
      </c>
      <c r="Q21" s="275">
        <v>2.5</v>
      </c>
      <c r="R21" s="142">
        <v>5</v>
      </c>
      <c r="S21" s="354">
        <v>5</v>
      </c>
      <c r="T21" s="277">
        <v>5.9999999999999995E-4</v>
      </c>
      <c r="U21" s="501">
        <v>2.8799999999999996E-2</v>
      </c>
      <c r="V21" s="277">
        <v>0.255</v>
      </c>
      <c r="W21" s="278">
        <v>117</v>
      </c>
      <c r="Y21" s="269" t="str">
        <f t="shared" si="2"/>
        <v>IC Recips x 6</v>
      </c>
      <c r="Z21" s="468">
        <f t="shared" si="16"/>
        <v>1500</v>
      </c>
      <c r="AA21" s="469">
        <f t="shared" si="17"/>
        <v>1572.4256360581114</v>
      </c>
      <c r="AB21" s="45">
        <f>INDEX(LCF!$K:$K,MATCH($BC21,LCF!$B:$B,0))</f>
        <v>7.871096688691899E-2</v>
      </c>
      <c r="AC21" s="450">
        <f t="shared" si="18"/>
        <v>123.76714217191254</v>
      </c>
      <c r="AD21" s="470">
        <f t="shared" si="19"/>
        <v>29.82</v>
      </c>
      <c r="AE21" s="452">
        <f>INDEX('Other Inputs'!$C:$C,MATCH($AZ21,'Other Inputs'!$A:$A,0))</f>
        <v>1.4348572589073497E-3</v>
      </c>
      <c r="AF21" s="30">
        <f t="shared" si="20"/>
        <v>4.2787443460617164E-2</v>
      </c>
      <c r="AG21" s="30">
        <f>INDEX('Other Inputs'!$F:$F,MATCH($BB21,'Other Inputs'!$E:$E,0))</f>
        <v>29.655079956000002</v>
      </c>
      <c r="AH21" s="471">
        <f t="shared" si="21"/>
        <v>59.51786739946062</v>
      </c>
      <c r="AI21" s="500">
        <f t="shared" si="22"/>
        <v>183.28500957137317</v>
      </c>
      <c r="AJ21" s="473">
        <f t="shared" si="23"/>
        <v>0.33</v>
      </c>
      <c r="AK21" s="219">
        <f t="shared" si="24"/>
        <v>63.402867570005931</v>
      </c>
      <c r="AL21" s="220" t="str">
        <f>IF(OR($BC21={"Pumped Storage","Compressed Air Energy Storage (CAES)"}),$P21,"na")</f>
        <v>na</v>
      </c>
      <c r="AM21" s="221">
        <f>IF($BE21="Fuel",INDEX(Inputs!$C:$C,MATCH($BA21,Inputs!$D:$D,0)),0)</f>
        <v>294.97000000000003</v>
      </c>
      <c r="AN21" s="474">
        <f>IF(OR($BC21={"Pumped Storage","Compressed Air Energy Storage (CAES)"}),(AM21/100*BJ21/1000)/AL21, IF(ISNUMBER($P21),$AM21/100*$P21/1000,0))</f>
        <v>24.420566300000001</v>
      </c>
      <c r="AO21" s="470">
        <f t="shared" si="25"/>
        <v>7.45</v>
      </c>
      <c r="AP21" s="452">
        <f>INDEX('Other Inputs'!$B:$B,MATCH($AZ21,'Other Inputs'!$A:$A,0))</f>
        <v>9.1830864570070406E-2</v>
      </c>
      <c r="AQ21" s="30">
        <f t="shared" si="26"/>
        <v>0.68413994104702458</v>
      </c>
      <c r="AR21" s="219">
        <f>INDEX(Inputs!$C:$C,MATCH($BH21,Inputs!$D:$D,0))</f>
        <v>0</v>
      </c>
      <c r="AS21" s="475">
        <f t="shared" si="0"/>
        <v>0</v>
      </c>
      <c r="AT21" s="476">
        <f t="shared" si="27"/>
        <v>95.957573811052953</v>
      </c>
      <c r="AU21" s="477">
        <f>IF(BC21="Solar - Rooftop Photovoltaic", -AT21+AT172, IF($BG21="",0,-INDEX(Inputs!$C:$C,MATCH($BC21,Inputs!$D:$D,0))/(1-INDEX(Inputs!$C:$C,MATCH($BF21,Inputs!$D:$D,0)))*INDEX(Inputs!$C:$C,MATCH($BI21,Inputs!$D:$D,0))))</f>
        <v>0</v>
      </c>
      <c r="AV21" s="476">
        <f t="shared" si="28"/>
        <v>95.957573811052953</v>
      </c>
      <c r="AX21" s="464">
        <v>20</v>
      </c>
      <c r="AY21" s="465" t="s">
        <v>466</v>
      </c>
      <c r="AZ21" s="402" t="s">
        <v>365</v>
      </c>
      <c r="BA21" s="414" t="str">
        <f>IF(AY21="","",INDEX(Reference!$E:$E,MATCH($AY21,Reference!D:D,0)))</f>
        <v>I_WW_</v>
      </c>
      <c r="BB21" s="414" t="str">
        <f t="shared" si="1"/>
        <v>I_WW_SC_ICE</v>
      </c>
      <c r="BC21" s="415" t="str">
        <f>IF(AZ21="","",INDEX(Reference!$B:$B,MATCH($AZ21,Reference!$A:$A,0)))</f>
        <v>Internal Combustion Engines</v>
      </c>
      <c r="BE21" s="416" t="s">
        <v>1</v>
      </c>
      <c r="BH21" s="466" t="s">
        <v>547</v>
      </c>
      <c r="BI21" s="467"/>
      <c r="BJ21" s="466"/>
      <c r="BM21" s="419">
        <v>0.33</v>
      </c>
    </row>
    <row r="22" spans="1:65">
      <c r="A22" s="437">
        <v>17</v>
      </c>
      <c r="B22" s="269" t="s">
        <v>4</v>
      </c>
      <c r="C22" s="270" t="s">
        <v>26</v>
      </c>
      <c r="D22" s="54">
        <v>1500</v>
      </c>
      <c r="E22" s="54">
        <v>385.35346874999999</v>
      </c>
      <c r="F22" s="93">
        <v>2017</v>
      </c>
      <c r="G22" s="105">
        <v>4.5036160420775806</v>
      </c>
      <c r="H22" s="105">
        <v>2021.5036160420775</v>
      </c>
      <c r="I22" s="335">
        <v>40</v>
      </c>
      <c r="J22" s="271">
        <v>1484.338135058779</v>
      </c>
      <c r="K22" s="74">
        <v>1.86</v>
      </c>
      <c r="L22" s="139">
        <v>0.70112408706805984</v>
      </c>
      <c r="M22" s="139">
        <v>0.93625007408737759</v>
      </c>
      <c r="N22" s="74">
        <v>21.68</v>
      </c>
      <c r="O22" s="321">
        <v>5.2116442359530606E-3</v>
      </c>
      <c r="P22" s="105">
        <v>6362</v>
      </c>
      <c r="Q22" s="275">
        <v>2.5</v>
      </c>
      <c r="R22" s="142">
        <v>3.8</v>
      </c>
      <c r="S22" s="354">
        <v>11</v>
      </c>
      <c r="T22" s="277">
        <v>5.9999999999999995E-4</v>
      </c>
      <c r="U22" s="277">
        <v>7.1999999999999998E-3</v>
      </c>
      <c r="V22" s="277">
        <v>0.255</v>
      </c>
      <c r="W22" s="278">
        <v>117</v>
      </c>
      <c r="Y22" s="269" t="str">
        <f t="shared" si="2"/>
        <v>CCCT Dry "G/H", 1x1</v>
      </c>
      <c r="Z22" s="468">
        <f t="shared" si="16"/>
        <v>1500</v>
      </c>
      <c r="AA22" s="469">
        <f t="shared" si="17"/>
        <v>1484.338135058779</v>
      </c>
      <c r="AB22" s="45">
        <f>INDEX(LCF!$K:$K,MATCH($BC22,LCF!$B:$B,0))</f>
        <v>7.2562879502455491E-2</v>
      </c>
      <c r="AC22" s="450">
        <f t="shared" si="18"/>
        <v>107.70784923516969</v>
      </c>
      <c r="AD22" s="470">
        <f t="shared" si="19"/>
        <v>21.68</v>
      </c>
      <c r="AE22" s="452">
        <f>INDEX('Other Inputs'!$C:$C,MATCH($AZ22,'Other Inputs'!$A:$A,0))</f>
        <v>1.5304630943681621E-3</v>
      </c>
      <c r="AF22" s="30">
        <f t="shared" si="20"/>
        <v>3.3180439885901754E-2</v>
      </c>
      <c r="AG22" s="30">
        <f>INDEX('Other Inputs'!$F:$F,MATCH($BB22,'Other Inputs'!$E:$E,0))</f>
        <v>22.788454968000003</v>
      </c>
      <c r="AH22" s="471">
        <f t="shared" si="21"/>
        <v>44.501635407885907</v>
      </c>
      <c r="AI22" s="500">
        <f t="shared" si="22"/>
        <v>152.20948464305559</v>
      </c>
      <c r="AJ22" s="473">
        <f t="shared" si="23"/>
        <v>0.78</v>
      </c>
      <c r="AK22" s="219">
        <f t="shared" si="24"/>
        <v>22.276297366095246</v>
      </c>
      <c r="AL22" s="220" t="str">
        <f>IF(OR($BC22={"Pumped Storage","Compressed Air Energy Storage (CAES)"}),$P22,"na")</f>
        <v>na</v>
      </c>
      <c r="AM22" s="221">
        <f>IF($BE22="Fuel",INDEX(Inputs!$C:$C,MATCH($BA22,Inputs!$D:$D,0)),0)</f>
        <v>294.97000000000003</v>
      </c>
      <c r="AN22" s="474">
        <f>IF(OR($BC22={"Pumped Storage","Compressed Air Energy Storage (CAES)"}),(AM22/100*BJ22/1000)/AL22, IF(ISNUMBER($P22),$AM22/100*$P22/1000,0))</f>
        <v>18.765991400000004</v>
      </c>
      <c r="AO22" s="470">
        <f t="shared" si="25"/>
        <v>1.86</v>
      </c>
      <c r="AP22" s="452">
        <f>INDEX('Other Inputs'!$B:$B,MATCH($AZ22,'Other Inputs'!$A:$A,0))</f>
        <v>0.10713241660577139</v>
      </c>
      <c r="AQ22" s="30">
        <f t="shared" si="26"/>
        <v>0.19926629488673478</v>
      </c>
      <c r="AR22" s="219">
        <f>INDEX(Inputs!$C:$C,MATCH($BH22,Inputs!$D:$D,0))</f>
        <v>0</v>
      </c>
      <c r="AS22" s="475">
        <f t="shared" si="0"/>
        <v>0</v>
      </c>
      <c r="AT22" s="476">
        <f t="shared" si="27"/>
        <v>43.101555060981987</v>
      </c>
      <c r="AU22" s="477">
        <f>IF(BC22="Solar - Rooftop Photovoltaic", -AT22+AT173, IF($BG22="",0,-INDEX(Inputs!$C:$C,MATCH($BC22,Inputs!$D:$D,0))/(1-INDEX(Inputs!$C:$C,MATCH($BF22,Inputs!$D:$D,0)))*INDEX(Inputs!$C:$C,MATCH($BI22,Inputs!$D:$D,0))))</f>
        <v>0</v>
      </c>
      <c r="AV22" s="476">
        <f t="shared" si="28"/>
        <v>43.101555060981987</v>
      </c>
      <c r="AX22" s="464">
        <v>21</v>
      </c>
      <c r="AY22" s="465" t="s">
        <v>466</v>
      </c>
      <c r="AZ22" s="402" t="s">
        <v>366</v>
      </c>
      <c r="BA22" s="414" t="str">
        <f>IF(AY22="","",INDEX(Reference!$E:$E,MATCH($AY22,Reference!D:D,0)))</f>
        <v>I_WW_</v>
      </c>
      <c r="BB22" s="414" t="str">
        <f t="shared" si="1"/>
        <v>I_WW_CC_GH_1x1</v>
      </c>
      <c r="BC22" s="415" t="str">
        <f>IF(AZ22="","",INDEX(Reference!$B:$B,MATCH($AZ22,Reference!$A:$A,0)))</f>
        <v>Combined Cycle Combustion Turbine (CCCT)</v>
      </c>
      <c r="BE22" s="416" t="s">
        <v>1</v>
      </c>
      <c r="BH22" s="466" t="s">
        <v>547</v>
      </c>
      <c r="BI22" s="467"/>
      <c r="BJ22" s="466"/>
      <c r="BM22" s="419">
        <v>0.78</v>
      </c>
    </row>
    <row r="23" spans="1:65">
      <c r="A23" s="437">
        <v>18</v>
      </c>
      <c r="B23" s="269" t="s">
        <v>4</v>
      </c>
      <c r="C23" s="270" t="s">
        <v>27</v>
      </c>
      <c r="D23" s="54">
        <v>1500</v>
      </c>
      <c r="E23" s="54">
        <v>51.003718749999997</v>
      </c>
      <c r="F23" s="93">
        <v>2017</v>
      </c>
      <c r="G23" s="105">
        <v>4.5036160420775806</v>
      </c>
      <c r="H23" s="105">
        <v>2021.5036160420775</v>
      </c>
      <c r="I23" s="335">
        <v>40</v>
      </c>
      <c r="J23" s="271">
        <v>443.00439708045104</v>
      </c>
      <c r="K23" s="74">
        <v>0.15</v>
      </c>
      <c r="L23" s="139">
        <v>0</v>
      </c>
      <c r="M23" s="139">
        <v>0.27487247994080155</v>
      </c>
      <c r="N23" s="74">
        <v>5.39</v>
      </c>
      <c r="O23" s="321">
        <v>0</v>
      </c>
      <c r="P23" s="105">
        <v>9012</v>
      </c>
      <c r="Q23" s="275">
        <v>0.8</v>
      </c>
      <c r="R23" s="142">
        <v>3.8</v>
      </c>
      <c r="S23" s="354">
        <v>11</v>
      </c>
      <c r="T23" s="277">
        <v>5.9999999999999995E-4</v>
      </c>
      <c r="U23" s="277">
        <v>7.1999999999999998E-3</v>
      </c>
      <c r="V23" s="277">
        <v>0.255</v>
      </c>
      <c r="W23" s="278">
        <v>117</v>
      </c>
      <c r="Y23" s="269" t="str">
        <f t="shared" si="2"/>
        <v>CCCT Dry "G/H", DF, 1x1</v>
      </c>
      <c r="Z23" s="468">
        <f t="shared" si="16"/>
        <v>1500</v>
      </c>
      <c r="AA23" s="469">
        <f t="shared" si="17"/>
        <v>443.00439708045104</v>
      </c>
      <c r="AB23" s="45">
        <f>INDEX(LCF!$K:$K,MATCH($BC23,LCF!$B:$B,0))</f>
        <v>7.2562879502455491E-2</v>
      </c>
      <c r="AC23" s="450">
        <f t="shared" si="18"/>
        <v>32.145674684406714</v>
      </c>
      <c r="AD23" s="470">
        <f t="shared" si="19"/>
        <v>5.39</v>
      </c>
      <c r="AE23" s="452">
        <f>INDEX('Other Inputs'!$C:$C,MATCH($AZ23,'Other Inputs'!$A:$A,0))</f>
        <v>0</v>
      </c>
      <c r="AF23" s="30">
        <f t="shared" si="20"/>
        <v>0</v>
      </c>
      <c r="AG23" s="30">
        <f>INDEX('Other Inputs'!$F:$F,MATCH($BB23,'Other Inputs'!$E:$E,0))</f>
        <v>32.280659567999997</v>
      </c>
      <c r="AH23" s="471">
        <f t="shared" si="21"/>
        <v>37.670659567999998</v>
      </c>
      <c r="AI23" s="500">
        <f t="shared" si="22"/>
        <v>69.816334252406705</v>
      </c>
      <c r="AJ23" s="473">
        <f t="shared" si="23"/>
        <v>0.12</v>
      </c>
      <c r="AK23" s="219">
        <f t="shared" si="24"/>
        <v>66.415843086383859</v>
      </c>
      <c r="AL23" s="220" t="str">
        <f>IF(OR($BC23={"Pumped Storage","Compressed Air Energy Storage (CAES)"}),$P23,"na")</f>
        <v>na</v>
      </c>
      <c r="AM23" s="221">
        <f>IF($BE23="Fuel",INDEX(Inputs!$C:$C,MATCH($BA23,Inputs!$D:$D,0)),0)</f>
        <v>294.97000000000003</v>
      </c>
      <c r="AN23" s="474">
        <f>IF(OR($BC23={"Pumped Storage","Compressed Air Energy Storage (CAES)"}),(AM23/100*BJ23/1000)/AL23, IF(ISNUMBER($P23),$AM23/100*$P23/1000,0))</f>
        <v>26.582696400000003</v>
      </c>
      <c r="AO23" s="470">
        <f t="shared" si="25"/>
        <v>0.15</v>
      </c>
      <c r="AP23" s="452">
        <f>INDEX('Other Inputs'!$B:$B,MATCH($AZ23,'Other Inputs'!$A:$A,0))</f>
        <v>0</v>
      </c>
      <c r="AQ23" s="30">
        <f t="shared" si="26"/>
        <v>0</v>
      </c>
      <c r="AR23" s="219">
        <f>INDEX(Inputs!$C:$C,MATCH($BH23,Inputs!$D:$D,0))</f>
        <v>0</v>
      </c>
      <c r="AS23" s="475">
        <f t="shared" si="0"/>
        <v>0</v>
      </c>
      <c r="AT23" s="476">
        <f t="shared" si="27"/>
        <v>93.148539486383868</v>
      </c>
      <c r="AU23" s="477">
        <f>IF(BC23="Solar - Rooftop Photovoltaic", -AT23+AT174, IF($BG23="",0,-INDEX(Inputs!$C:$C,MATCH($BC23,Inputs!$D:$D,0))/(1-INDEX(Inputs!$C:$C,MATCH($BF23,Inputs!$D:$D,0)))*INDEX(Inputs!$C:$C,MATCH($BI23,Inputs!$D:$D,0))))</f>
        <v>0</v>
      </c>
      <c r="AV23" s="476">
        <f t="shared" si="28"/>
        <v>93.148539486383868</v>
      </c>
      <c r="AX23" s="464">
        <v>22</v>
      </c>
      <c r="AY23" s="465" t="s">
        <v>466</v>
      </c>
      <c r="AZ23" s="402" t="s">
        <v>367</v>
      </c>
      <c r="BA23" s="414" t="str">
        <f>IF(AY23="","",INDEX(Reference!$E:$E,MATCH($AY23,Reference!D:D,0)))</f>
        <v>I_WW_</v>
      </c>
      <c r="BB23" s="414" t="str">
        <f t="shared" si="1"/>
        <v>I_WW_CC_GH_1x1_DF</v>
      </c>
      <c r="BC23" s="415" t="str">
        <f>IF(AZ23="","",INDEX(Reference!$B:$B,MATCH($AZ23,Reference!$A:$A,0)))</f>
        <v>Combined Cycle Combustion Turbine (CCCT)</v>
      </c>
      <c r="BE23" s="416" t="s">
        <v>1</v>
      </c>
      <c r="BH23" s="466" t="s">
        <v>547</v>
      </c>
      <c r="BI23" s="467"/>
      <c r="BJ23" s="466"/>
      <c r="BM23" s="419">
        <v>0.12</v>
      </c>
    </row>
    <row r="24" spans="1:65">
      <c r="A24" s="437">
        <v>19</v>
      </c>
      <c r="B24" s="269" t="s">
        <v>4</v>
      </c>
      <c r="C24" s="270" t="s">
        <v>25</v>
      </c>
      <c r="D24" s="54">
        <v>1500</v>
      </c>
      <c r="E24" s="54">
        <v>771.82731249999995</v>
      </c>
      <c r="F24" s="93">
        <v>2017</v>
      </c>
      <c r="G24" s="105">
        <v>5.5035064650449259</v>
      </c>
      <c r="H24" s="105">
        <v>2022.5035064650449</v>
      </c>
      <c r="I24" s="335">
        <v>40</v>
      </c>
      <c r="J24" s="271">
        <v>1102.2506491633512</v>
      </c>
      <c r="K24" s="74">
        <v>1.77</v>
      </c>
      <c r="L24" s="139">
        <v>0.73841560033139553</v>
      </c>
      <c r="M24" s="139">
        <v>0.93285933163314438</v>
      </c>
      <c r="N24" s="74">
        <v>14.57</v>
      </c>
      <c r="O24" s="321">
        <v>7.7521146334737952E-3</v>
      </c>
      <c r="P24" s="105">
        <v>6353</v>
      </c>
      <c r="Q24" s="275">
        <v>2.5</v>
      </c>
      <c r="R24" s="142">
        <v>3.8</v>
      </c>
      <c r="S24" s="354">
        <v>11</v>
      </c>
      <c r="T24" s="277">
        <v>5.9999999999999995E-4</v>
      </c>
      <c r="U24" s="277">
        <v>7.1999999999999998E-3</v>
      </c>
      <c r="V24" s="277">
        <v>0.255</v>
      </c>
      <c r="W24" s="278">
        <v>117</v>
      </c>
      <c r="Y24" s="269" t="str">
        <f t="shared" si="2"/>
        <v>CCCT Dry "G/H", 2x1</v>
      </c>
      <c r="Z24" s="468">
        <f t="shared" si="16"/>
        <v>1500</v>
      </c>
      <c r="AA24" s="469">
        <f t="shared" si="17"/>
        <v>1102.2506491633512</v>
      </c>
      <c r="AB24" s="45">
        <f>INDEX(LCF!$K:$K,MATCH($BC24,LCF!$B:$B,0))</f>
        <v>7.2562879502455491E-2</v>
      </c>
      <c r="AC24" s="450">
        <f t="shared" si="18"/>
        <v>79.982481036743593</v>
      </c>
      <c r="AD24" s="470">
        <f t="shared" si="19"/>
        <v>14.57</v>
      </c>
      <c r="AE24" s="452">
        <f>INDEX('Other Inputs'!$C:$C,MATCH($AZ24,'Other Inputs'!$A:$A,0))</f>
        <v>1.5304630943681621E-3</v>
      </c>
      <c r="AF24" s="30">
        <f t="shared" si="20"/>
        <v>2.229884728494412E-2</v>
      </c>
      <c r="AG24" s="30">
        <f>INDEX('Other Inputs'!$F:$F,MATCH($BB24,'Other Inputs'!$E:$E,0))</f>
        <v>22.756217291999999</v>
      </c>
      <c r="AH24" s="471">
        <f t="shared" si="21"/>
        <v>37.348516139284939</v>
      </c>
      <c r="AI24" s="500">
        <f t="shared" si="22"/>
        <v>117.33099717602853</v>
      </c>
      <c r="AJ24" s="473">
        <f t="shared" si="23"/>
        <v>0.78</v>
      </c>
      <c r="AK24" s="219">
        <f t="shared" si="24"/>
        <v>17.171730063228622</v>
      </c>
      <c r="AL24" s="220" t="str">
        <f>IF(OR($BC24={"Pumped Storage","Compressed Air Energy Storage (CAES)"}),$P24,"na")</f>
        <v>na</v>
      </c>
      <c r="AM24" s="221">
        <f>IF($BE24="Fuel",INDEX(Inputs!$C:$C,MATCH($BA24,Inputs!$D:$D,0)),0)</f>
        <v>294.97000000000003</v>
      </c>
      <c r="AN24" s="474">
        <f>IF(OR($BC24={"Pumped Storage","Compressed Air Energy Storage (CAES)"}),(AM24/100*BJ24/1000)/AL24, IF(ISNUMBER($P24),$AM24/100*$P24/1000,0))</f>
        <v>18.739444100000004</v>
      </c>
      <c r="AO24" s="470">
        <f t="shared" si="25"/>
        <v>1.77</v>
      </c>
      <c r="AP24" s="452">
        <f>INDEX('Other Inputs'!$B:$B,MATCH($AZ24,'Other Inputs'!$A:$A,0))</f>
        <v>0.11325426898324392</v>
      </c>
      <c r="AQ24" s="30">
        <f t="shared" si="26"/>
        <v>0.20046005610034173</v>
      </c>
      <c r="AR24" s="219">
        <f>INDEX(Inputs!$C:$C,MATCH($BH24,Inputs!$D:$D,0))</f>
        <v>0</v>
      </c>
      <c r="AS24" s="475">
        <f t="shared" si="0"/>
        <v>0</v>
      </c>
      <c r="AT24" s="476">
        <f t="shared" si="27"/>
        <v>37.881634219328966</v>
      </c>
      <c r="AU24" s="477">
        <f>IF(BC24="Solar - Rooftop Photovoltaic", -AT24+AT175, IF($BG24="",0,-INDEX(Inputs!$C:$C,MATCH($BC24,Inputs!$D:$D,0))/(1-INDEX(Inputs!$C:$C,MATCH($BF24,Inputs!$D:$D,0)))*INDEX(Inputs!$C:$C,MATCH($BI24,Inputs!$D:$D,0))))</f>
        <v>0</v>
      </c>
      <c r="AV24" s="476">
        <f t="shared" si="28"/>
        <v>37.881634219328966</v>
      </c>
      <c r="AX24" s="464">
        <v>23</v>
      </c>
      <c r="AY24" s="465" t="s">
        <v>466</v>
      </c>
      <c r="AZ24" s="402" t="s">
        <v>368</v>
      </c>
      <c r="BA24" s="414" t="str">
        <f>IF(AY24="","",INDEX(Reference!$E:$E,MATCH($AY24,Reference!D:D,0)))</f>
        <v>I_WW_</v>
      </c>
      <c r="BB24" s="414" t="str">
        <f t="shared" si="1"/>
        <v>I_WW_CC_GH_2x1</v>
      </c>
      <c r="BC24" s="415" t="str">
        <f>IF(AZ24="","",INDEX(Reference!$B:$B,MATCH($AZ24,Reference!$A:$A,0)))</f>
        <v>Combined Cycle Combustion Turbine (CCCT)</v>
      </c>
      <c r="BE24" s="416" t="s">
        <v>1</v>
      </c>
      <c r="BH24" s="466" t="s">
        <v>547</v>
      </c>
      <c r="BI24" s="467"/>
      <c r="BJ24" s="466"/>
      <c r="BM24" s="419">
        <v>0.78</v>
      </c>
    </row>
    <row r="25" spans="1:65">
      <c r="A25" s="437">
        <v>20</v>
      </c>
      <c r="B25" s="269" t="s">
        <v>4</v>
      </c>
      <c r="C25" s="270" t="s">
        <v>24</v>
      </c>
      <c r="D25" s="54">
        <v>1500</v>
      </c>
      <c r="E25" s="54">
        <v>101.99368749999999</v>
      </c>
      <c r="F25" s="93">
        <v>2017</v>
      </c>
      <c r="G25" s="105">
        <v>5.5035064650449259</v>
      </c>
      <c r="H25" s="105">
        <v>2022.5035064650449</v>
      </c>
      <c r="I25" s="335">
        <v>40</v>
      </c>
      <c r="J25" s="271">
        <v>348.06548505321041</v>
      </c>
      <c r="K25" s="74">
        <v>0.16</v>
      </c>
      <c r="L25" s="139">
        <v>0</v>
      </c>
      <c r="M25" s="139">
        <v>0.28015182687481444</v>
      </c>
      <c r="N25" s="74">
        <v>4.4400000000000004</v>
      </c>
      <c r="O25" s="321">
        <v>0</v>
      </c>
      <c r="P25" s="105">
        <v>8969</v>
      </c>
      <c r="Q25" s="275">
        <v>0.8</v>
      </c>
      <c r="R25" s="142">
        <v>3.8</v>
      </c>
      <c r="S25" s="354">
        <v>11</v>
      </c>
      <c r="T25" s="277">
        <v>5.9999999999999995E-4</v>
      </c>
      <c r="U25" s="277">
        <v>7.1999999999999998E-3</v>
      </c>
      <c r="V25" s="277">
        <v>0.255</v>
      </c>
      <c r="W25" s="278">
        <v>117</v>
      </c>
      <c r="Y25" s="269" t="str">
        <f t="shared" si="2"/>
        <v>CCCT Dry "G/H", DF, 2x1</v>
      </c>
      <c r="Z25" s="468">
        <f t="shared" si="16"/>
        <v>1500</v>
      </c>
      <c r="AA25" s="469">
        <f t="shared" si="17"/>
        <v>348.06548505321041</v>
      </c>
      <c r="AB25" s="45">
        <f>INDEX(LCF!$K:$K,MATCH($BC25,LCF!$B:$B,0))</f>
        <v>7.2562879502455491E-2</v>
      </c>
      <c r="AC25" s="450">
        <f t="shared" si="18"/>
        <v>25.25663385087983</v>
      </c>
      <c r="AD25" s="470">
        <f t="shared" si="19"/>
        <v>4.4400000000000004</v>
      </c>
      <c r="AE25" s="452">
        <f>INDEX('Other Inputs'!$C:$C,MATCH($AZ25,'Other Inputs'!$A:$A,0))</f>
        <v>0</v>
      </c>
      <c r="AF25" s="30">
        <f t="shared" si="20"/>
        <v>0</v>
      </c>
      <c r="AG25" s="30">
        <f>INDEX('Other Inputs'!$F:$F,MATCH($BB25,'Other Inputs'!$E:$E,0))</f>
        <v>32.126635115999996</v>
      </c>
      <c r="AH25" s="471">
        <f t="shared" si="21"/>
        <v>36.566635115999993</v>
      </c>
      <c r="AI25" s="500">
        <f t="shared" si="22"/>
        <v>61.823268966879823</v>
      </c>
      <c r="AJ25" s="473">
        <f t="shared" si="23"/>
        <v>0.12</v>
      </c>
      <c r="AK25" s="219">
        <f t="shared" si="24"/>
        <v>58.812089960882638</v>
      </c>
      <c r="AL25" s="220" t="str">
        <f>IF(OR($BC25={"Pumped Storage","Compressed Air Energy Storage (CAES)"}),$P25,"na")</f>
        <v>na</v>
      </c>
      <c r="AM25" s="221">
        <f>IF($BE25="Fuel",INDEX(Inputs!$C:$C,MATCH($BA25,Inputs!$D:$D,0)),0)</f>
        <v>294.97000000000003</v>
      </c>
      <c r="AN25" s="474">
        <f>IF(OR($BC25={"Pumped Storage","Compressed Air Energy Storage (CAES)"}),(AM25/100*BJ25/1000)/AL25, IF(ISNUMBER($P25),$AM25/100*$P25/1000,0))</f>
        <v>26.455859300000004</v>
      </c>
      <c r="AO25" s="470">
        <f t="shared" si="25"/>
        <v>0.16</v>
      </c>
      <c r="AP25" s="452">
        <f>INDEX('Other Inputs'!$B:$B,MATCH($AZ25,'Other Inputs'!$A:$A,0))</f>
        <v>0</v>
      </c>
      <c r="AQ25" s="30">
        <f t="shared" si="26"/>
        <v>0</v>
      </c>
      <c r="AR25" s="219">
        <f>INDEX(Inputs!$C:$C,MATCH($BH25,Inputs!$D:$D,0))</f>
        <v>0</v>
      </c>
      <c r="AS25" s="475">
        <f t="shared" si="0"/>
        <v>0</v>
      </c>
      <c r="AT25" s="476">
        <f t="shared" si="27"/>
        <v>85.427949260882642</v>
      </c>
      <c r="AU25" s="477">
        <f>IF(BC25="Solar - Rooftop Photovoltaic", -AT25+AT176, IF($BG25="",0,-INDEX(Inputs!$C:$C,MATCH($BC25,Inputs!$D:$D,0))/(1-INDEX(Inputs!$C:$C,MATCH($BF25,Inputs!$D:$D,0)))*INDEX(Inputs!$C:$C,MATCH($BI25,Inputs!$D:$D,0))))</f>
        <v>0</v>
      </c>
      <c r="AV25" s="476">
        <f t="shared" si="28"/>
        <v>85.427949260882642</v>
      </c>
      <c r="AX25" s="464">
        <v>24</v>
      </c>
      <c r="AY25" s="465" t="s">
        <v>466</v>
      </c>
      <c r="AZ25" s="402" t="s">
        <v>369</v>
      </c>
      <c r="BA25" s="414" t="str">
        <f>IF(AY25="","",INDEX(Reference!$E:$E,MATCH($AY25,Reference!D:D,0)))</f>
        <v>I_WW_</v>
      </c>
      <c r="BB25" s="414" t="str">
        <f t="shared" si="1"/>
        <v>I_WW_CC_GH_2x1_DF</v>
      </c>
      <c r="BC25" s="415" t="str">
        <f>IF(AZ25="","",INDEX(Reference!$B:$B,MATCH($AZ25,Reference!$A:$A,0)))</f>
        <v>Combined Cycle Combustion Turbine (CCCT)</v>
      </c>
      <c r="BE25" s="416" t="s">
        <v>1</v>
      </c>
      <c r="BH25" s="466" t="s">
        <v>547</v>
      </c>
      <c r="BI25" s="467"/>
      <c r="BJ25" s="466"/>
      <c r="BM25" s="419">
        <v>0.12</v>
      </c>
    </row>
    <row r="26" spans="1:65">
      <c r="A26" s="437">
        <v>21</v>
      </c>
      <c r="B26" s="269" t="s">
        <v>4</v>
      </c>
      <c r="C26" s="270" t="s">
        <v>295</v>
      </c>
      <c r="D26" s="54">
        <v>1500</v>
      </c>
      <c r="E26" s="54">
        <v>470.94381249999998</v>
      </c>
      <c r="F26" s="93">
        <v>2017</v>
      </c>
      <c r="G26" s="105">
        <v>4.5036160420775806</v>
      </c>
      <c r="H26" s="105">
        <v>2021.5036160420775</v>
      </c>
      <c r="I26" s="335">
        <v>40</v>
      </c>
      <c r="J26" s="271">
        <v>1296.7314313951977</v>
      </c>
      <c r="K26" s="74">
        <v>1.8</v>
      </c>
      <c r="L26" s="139">
        <v>0.70482140777060598</v>
      </c>
      <c r="M26" s="139">
        <v>0.93338933873891039</v>
      </c>
      <c r="N26" s="74">
        <v>18.670000000000002</v>
      </c>
      <c r="O26" s="321">
        <v>4.9528753734253165E-3</v>
      </c>
      <c r="P26" s="105">
        <v>6317</v>
      </c>
      <c r="Q26" s="275">
        <v>2.5</v>
      </c>
      <c r="R26" s="142">
        <v>3.8</v>
      </c>
      <c r="S26" s="354">
        <v>11</v>
      </c>
      <c r="T26" s="277">
        <v>5.9999999999999995E-4</v>
      </c>
      <c r="U26" s="277">
        <v>7.1999999999999998E-3</v>
      </c>
      <c r="V26" s="277">
        <v>0.255</v>
      </c>
      <c r="W26" s="278">
        <v>117</v>
      </c>
      <c r="Y26" s="269" t="str">
        <f t="shared" si="2"/>
        <v>CCCT Dry "J/HA.02", 1x1</v>
      </c>
      <c r="Z26" s="468">
        <f t="shared" ref="Z26:Z37" si="29">$D26</f>
        <v>1500</v>
      </c>
      <c r="AA26" s="469">
        <f t="shared" ref="AA26:AA37" si="30">$J26</f>
        <v>1296.7314313951977</v>
      </c>
      <c r="AB26" s="45">
        <f>INDEX(LCF!$K:$K,MATCH($BC26,LCF!$B:$B,0))</f>
        <v>7.2562879502455491E-2</v>
      </c>
      <c r="AC26" s="450">
        <f t="shared" ref="AC26:AC37" si="31">$AA26*$AB26</f>
        <v>94.09456660337635</v>
      </c>
      <c r="AD26" s="470">
        <f t="shared" ref="AD26:AD37" si="32">$N26</f>
        <v>18.670000000000002</v>
      </c>
      <c r="AE26" s="452">
        <f>INDEX('Other Inputs'!$C:$C,MATCH($AZ26,'Other Inputs'!$A:$A,0))</f>
        <v>1.5304630943681621E-3</v>
      </c>
      <c r="AF26" s="30">
        <f t="shared" ref="AF26:AF37" si="33">$AD26*$AE26</f>
        <v>2.8573745971853588E-2</v>
      </c>
      <c r="AG26" s="30">
        <f>INDEX('Other Inputs'!$F:$F,MATCH($BB26,'Other Inputs'!$E:$E,0))</f>
        <v>22.627266588000001</v>
      </c>
      <c r="AH26" s="471">
        <f t="shared" ref="AH26:AH37" si="34">$AD26+$AF26+$AG26</f>
        <v>41.325840333971854</v>
      </c>
      <c r="AI26" s="500">
        <f t="shared" ref="AI26:AI37" si="35">$AC26+$AH26</f>
        <v>135.42040693734822</v>
      </c>
      <c r="AJ26" s="473">
        <f t="shared" ref="AJ26:AJ37" si="36">$BM26</f>
        <v>0.78</v>
      </c>
      <c r="AK26" s="219">
        <f t="shared" ref="AK26:AK37" si="37">$AI26/8760/$AJ26*1000</f>
        <v>19.819167389261825</v>
      </c>
      <c r="AL26" s="220" t="str">
        <f>IF(OR($BC26={"Pumped Storage","Compressed Air Energy Storage (CAES)"}),$P26,"na")</f>
        <v>na</v>
      </c>
      <c r="AM26" s="221">
        <f>IF($BE26="Fuel",INDEX(Inputs!$C:$C,MATCH($BA26,Inputs!$D:$D,0)),0)</f>
        <v>294.97000000000003</v>
      </c>
      <c r="AN26" s="474">
        <f>IF(OR($BC26={"Pumped Storage","Compressed Air Energy Storage (CAES)"}),(AM26/100*BJ26/1000)/AL26, IF(ISNUMBER($P26),$AM26/100*$P26/1000,0))</f>
        <v>18.633254900000004</v>
      </c>
      <c r="AO26" s="470">
        <f t="shared" ref="AO26:AO37" si="38">$K26</f>
        <v>1.8</v>
      </c>
      <c r="AP26" s="452">
        <f>INDEX('Other Inputs'!$B:$B,MATCH($AZ26,'Other Inputs'!$A:$A,0))</f>
        <v>0.10713241660577137</v>
      </c>
      <c r="AQ26" s="30">
        <f t="shared" ref="AQ26:AQ37" si="39">$AO26*$AP26</f>
        <v>0.19283834989038848</v>
      </c>
      <c r="AR26" s="219">
        <f>INDEX(Inputs!$C:$C,MATCH($BH26,Inputs!$D:$D,0))</f>
        <v>0</v>
      </c>
      <c r="AS26" s="475">
        <f t="shared" si="0"/>
        <v>0</v>
      </c>
      <c r="AT26" s="476">
        <f t="shared" ref="AT26:AT37" si="40">$AK26+$AN26+SUM($AO26,$AQ26:$AS26)</f>
        <v>40.445260639152224</v>
      </c>
      <c r="AU26" s="477">
        <f>IF(BC26="Solar - Rooftop Photovoltaic", -AT26+AT190, IF($BG26="",0,-INDEX(Inputs!$C:$C,MATCH($BC26,Inputs!$D:$D,0))/(1-INDEX(Inputs!$C:$C,MATCH($BF26,Inputs!$D:$D,0)))*INDEX(Inputs!$C:$C,MATCH($BI26,Inputs!$D:$D,0))))</f>
        <v>0</v>
      </c>
      <c r="AV26" s="476">
        <f t="shared" ref="AV26:AV37" si="41">$AT26+$AU26</f>
        <v>40.445260639152224</v>
      </c>
      <c r="AX26" s="464">
        <v>29</v>
      </c>
      <c r="AY26" s="465" t="s">
        <v>466</v>
      </c>
      <c r="AZ26" s="402" t="s">
        <v>360</v>
      </c>
      <c r="BA26" s="414" t="str">
        <f>IF(AY26="","",INDEX(Reference!$E:$E,MATCH($AY26,Reference!D:D,0)))</f>
        <v>I_WW_</v>
      </c>
      <c r="BB26" s="414" t="str">
        <f t="shared" si="1"/>
        <v>I_WW_CC_J_1x1</v>
      </c>
      <c r="BC26" s="415" t="str">
        <f>IF(AZ26="","",INDEX(Reference!$B:$B,MATCH($AZ26,Reference!$A:$A,0)))</f>
        <v>Combined Cycle Combustion Turbine (CCCT)</v>
      </c>
      <c r="BE26" s="416" t="s">
        <v>1</v>
      </c>
      <c r="BH26" s="466" t="s">
        <v>547</v>
      </c>
      <c r="BI26" s="467"/>
      <c r="BJ26" s="466"/>
      <c r="BM26" s="419">
        <v>0.78</v>
      </c>
    </row>
    <row r="27" spans="1:65">
      <c r="A27" s="437">
        <v>22</v>
      </c>
      <c r="B27" s="269" t="s">
        <v>4</v>
      </c>
      <c r="C27" s="270" t="s">
        <v>296</v>
      </c>
      <c r="D27" s="54">
        <v>1500</v>
      </c>
      <c r="E27" s="54">
        <v>63.003999999999998</v>
      </c>
      <c r="F27" s="93">
        <v>2017</v>
      </c>
      <c r="G27" s="105">
        <v>4.5036160420775806</v>
      </c>
      <c r="H27" s="105">
        <v>2021.5036160420775</v>
      </c>
      <c r="I27" s="335">
        <v>40</v>
      </c>
      <c r="J27" s="271">
        <v>378.1000269043879</v>
      </c>
      <c r="K27" s="74">
        <v>0.16</v>
      </c>
      <c r="L27" s="139">
        <v>0</v>
      </c>
      <c r="M27" s="139">
        <v>0.27675163427368266</v>
      </c>
      <c r="N27" s="74">
        <v>4.8600000000000003</v>
      </c>
      <c r="O27" s="321">
        <v>0</v>
      </c>
      <c r="P27" s="105">
        <v>9035</v>
      </c>
      <c r="Q27" s="275">
        <v>0.8</v>
      </c>
      <c r="R27" s="142">
        <v>3.8</v>
      </c>
      <c r="S27" s="354">
        <v>11</v>
      </c>
      <c r="T27" s="277">
        <v>5.9999999999999995E-4</v>
      </c>
      <c r="U27" s="277">
        <v>7.1999999999999998E-3</v>
      </c>
      <c r="V27" s="277">
        <v>0.255</v>
      </c>
      <c r="W27" s="278">
        <v>117</v>
      </c>
      <c r="Y27" s="269" t="str">
        <f t="shared" si="2"/>
        <v>CCCT Dry "J/HA.02", DF, 1x1</v>
      </c>
      <c r="Z27" s="468">
        <f t="shared" si="29"/>
        <v>1500</v>
      </c>
      <c r="AA27" s="469">
        <f t="shared" si="30"/>
        <v>378.1000269043879</v>
      </c>
      <c r="AB27" s="45">
        <f>INDEX(LCF!$K:$K,MATCH($BC27,LCF!$B:$B,0))</f>
        <v>7.2562879502455491E-2</v>
      </c>
      <c r="AC27" s="450">
        <f t="shared" si="31"/>
        <v>27.436026692138277</v>
      </c>
      <c r="AD27" s="470">
        <f t="shared" si="32"/>
        <v>4.8600000000000003</v>
      </c>
      <c r="AE27" s="452">
        <f>INDEX('Other Inputs'!$C:$C,MATCH($AZ27,'Other Inputs'!$A:$A,0))</f>
        <v>0</v>
      </c>
      <c r="AF27" s="30">
        <f t="shared" si="33"/>
        <v>0</v>
      </c>
      <c r="AG27" s="30">
        <f>INDEX('Other Inputs'!$F:$F,MATCH($BB27,'Other Inputs'!$E:$E,0))</f>
        <v>32.363044739999999</v>
      </c>
      <c r="AH27" s="471">
        <f t="shared" si="34"/>
        <v>37.223044739999999</v>
      </c>
      <c r="AI27" s="500">
        <f t="shared" si="35"/>
        <v>64.659071432138276</v>
      </c>
      <c r="AJ27" s="473">
        <f t="shared" si="36"/>
        <v>0.12</v>
      </c>
      <c r="AK27" s="219">
        <f t="shared" si="37"/>
        <v>61.509771149294409</v>
      </c>
      <c r="AL27" s="220" t="str">
        <f>IF(OR($BC27={"Pumped Storage","Compressed Air Energy Storage (CAES)"}),$P27,"na")</f>
        <v>na</v>
      </c>
      <c r="AM27" s="221">
        <f>IF($BE27="Fuel",INDEX(Inputs!$C:$C,MATCH($BA27,Inputs!$D:$D,0)),0)</f>
        <v>294.97000000000003</v>
      </c>
      <c r="AN27" s="474">
        <f>IF(OR($BC27={"Pumped Storage","Compressed Air Energy Storage (CAES)"}),(AM27/100*BJ27/1000)/AL27, IF(ISNUMBER($P27),$AM27/100*$P27/1000,0))</f>
        <v>26.650539500000004</v>
      </c>
      <c r="AO27" s="470">
        <f t="shared" si="38"/>
        <v>0.16</v>
      </c>
      <c r="AP27" s="452">
        <f>INDEX('Other Inputs'!$B:$B,MATCH($AZ27,'Other Inputs'!$A:$A,0))</f>
        <v>0</v>
      </c>
      <c r="AQ27" s="30">
        <f t="shared" si="39"/>
        <v>0</v>
      </c>
      <c r="AR27" s="219">
        <f>INDEX(Inputs!$C:$C,MATCH($BH27,Inputs!$D:$D,0))</f>
        <v>0</v>
      </c>
      <c r="AS27" s="475">
        <f t="shared" si="0"/>
        <v>0</v>
      </c>
      <c r="AT27" s="476">
        <f t="shared" si="40"/>
        <v>88.320310649294413</v>
      </c>
      <c r="AU27" s="477">
        <f>IF(BC27="Solar - Rooftop Photovoltaic", -AT27+AT196, IF($BG27="",0,-INDEX(Inputs!$C:$C,MATCH($BC27,Inputs!$D:$D,0))/(1-INDEX(Inputs!$C:$C,MATCH($BF27,Inputs!$D:$D,0)))*INDEX(Inputs!$C:$C,MATCH($BI27,Inputs!$D:$D,0))))</f>
        <v>0</v>
      </c>
      <c r="AV27" s="476">
        <f t="shared" si="41"/>
        <v>88.320310649294413</v>
      </c>
      <c r="AX27" s="464">
        <v>30</v>
      </c>
      <c r="AY27" s="465" t="s">
        <v>466</v>
      </c>
      <c r="AZ27" s="402" t="s">
        <v>361</v>
      </c>
      <c r="BA27" s="414" t="str">
        <f>IF(AY27="","",INDEX(Reference!$E:$E,MATCH($AY27,Reference!D:D,0)))</f>
        <v>I_WW_</v>
      </c>
      <c r="BB27" s="414" t="str">
        <f t="shared" si="1"/>
        <v>I_WW_CC_J_1x1_DF</v>
      </c>
      <c r="BC27" s="415" t="str">
        <f>IF(AZ27="","",INDEX(Reference!$B:$B,MATCH($AZ27,Reference!$A:$A,0)))</f>
        <v>Combined Cycle Combustion Turbine (CCCT)</v>
      </c>
      <c r="BE27" s="416" t="s">
        <v>1</v>
      </c>
      <c r="BH27" s="466" t="s">
        <v>547</v>
      </c>
      <c r="BI27" s="467"/>
      <c r="BJ27" s="466"/>
      <c r="BM27" s="419">
        <v>0.12</v>
      </c>
    </row>
    <row r="28" spans="1:65">
      <c r="A28" s="437">
        <v>23</v>
      </c>
      <c r="B28" s="269" t="s">
        <v>4</v>
      </c>
      <c r="C28" s="270" t="s">
        <v>297</v>
      </c>
      <c r="D28" s="54">
        <v>1500</v>
      </c>
      <c r="E28" s="54">
        <v>943.72443750000002</v>
      </c>
      <c r="F28" s="93">
        <v>2017</v>
      </c>
      <c r="G28" s="105">
        <v>5.5035064650449259</v>
      </c>
      <c r="H28" s="105">
        <v>2022.5035064650449</v>
      </c>
      <c r="I28" s="335">
        <v>40</v>
      </c>
      <c r="J28" s="271">
        <v>965.2047358308572</v>
      </c>
      <c r="K28" s="74">
        <v>1.71</v>
      </c>
      <c r="L28" s="139">
        <v>0.73961642352612877</v>
      </c>
      <c r="M28" s="139">
        <v>0.93011209144739559</v>
      </c>
      <c r="N28" s="74">
        <v>12.69</v>
      </c>
      <c r="O28" s="321">
        <v>7.2835525973516269E-3</v>
      </c>
      <c r="P28" s="105">
        <v>6304</v>
      </c>
      <c r="Q28" s="275">
        <v>2.5</v>
      </c>
      <c r="R28" s="142">
        <v>3.8</v>
      </c>
      <c r="S28" s="354">
        <v>11</v>
      </c>
      <c r="T28" s="277">
        <v>5.9999999999999995E-4</v>
      </c>
      <c r="U28" s="277">
        <v>7.1999999999999998E-3</v>
      </c>
      <c r="V28" s="277">
        <v>0.255</v>
      </c>
      <c r="W28" s="278">
        <v>117</v>
      </c>
      <c r="Y28" s="269" t="str">
        <f t="shared" si="2"/>
        <v>CCCT Dry, "J/HA.02" 2X1</v>
      </c>
      <c r="Z28" s="468">
        <f t="shared" si="29"/>
        <v>1500</v>
      </c>
      <c r="AA28" s="469">
        <f t="shared" si="30"/>
        <v>965.2047358308572</v>
      </c>
      <c r="AB28" s="45">
        <f>INDEX(LCF!$K:$K,MATCH($BC28,LCF!$B:$B,0))</f>
        <v>7.2562879502455491E-2</v>
      </c>
      <c r="AC28" s="450">
        <f t="shared" si="31"/>
        <v>70.038034941293873</v>
      </c>
      <c r="AD28" s="470">
        <f t="shared" si="32"/>
        <v>12.69</v>
      </c>
      <c r="AE28" s="452">
        <f>INDEX('Other Inputs'!$C:$C,MATCH($AZ28,'Other Inputs'!$A:$A,0))</f>
        <v>1.5304630943681575E-3</v>
      </c>
      <c r="AF28" s="30">
        <f t="shared" si="33"/>
        <v>1.9421576667531918E-2</v>
      </c>
      <c r="AG28" s="30">
        <f>INDEX('Other Inputs'!$F:$F,MATCH($BB28,'Other Inputs'!$E:$E,0))</f>
        <v>22.580701055999999</v>
      </c>
      <c r="AH28" s="471">
        <f t="shared" si="34"/>
        <v>35.290122632667533</v>
      </c>
      <c r="AI28" s="500">
        <f t="shared" si="35"/>
        <v>105.32815757396141</v>
      </c>
      <c r="AJ28" s="473">
        <f t="shared" si="36"/>
        <v>0.78</v>
      </c>
      <c r="AK28" s="219">
        <f t="shared" si="37"/>
        <v>15.41507984632382</v>
      </c>
      <c r="AL28" s="220" t="str">
        <f>IF(OR($BC28={"Pumped Storage","Compressed Air Energy Storage (CAES)"}),$P28,"na")</f>
        <v>na</v>
      </c>
      <c r="AM28" s="221">
        <f>IF($BE28="Fuel",INDEX(Inputs!$C:$C,MATCH($BA28,Inputs!$D:$D,0)),0)</f>
        <v>294.97000000000003</v>
      </c>
      <c r="AN28" s="474">
        <f>IF(OR($BC28={"Pumped Storage","Compressed Air Energy Storage (CAES)"}),(AM28/100*BJ28/1000)/AL28, IF(ISNUMBER($P28),$AM28/100*$P28/1000,0))</f>
        <v>18.594908800000002</v>
      </c>
      <c r="AO28" s="470">
        <f t="shared" si="38"/>
        <v>1.71</v>
      </c>
      <c r="AP28" s="452">
        <f>INDEX('Other Inputs'!$B:$B,MATCH($AZ28,'Other Inputs'!$A:$A,0))</f>
        <v>0.11325426898324367</v>
      </c>
      <c r="AQ28" s="30">
        <f t="shared" si="39"/>
        <v>0.19366479996134667</v>
      </c>
      <c r="AR28" s="219">
        <f>INDEX(Inputs!$C:$C,MATCH($BH28,Inputs!$D:$D,0))</f>
        <v>0</v>
      </c>
      <c r="AS28" s="475">
        <f t="shared" si="0"/>
        <v>0</v>
      </c>
      <c r="AT28" s="476">
        <f t="shared" si="40"/>
        <v>35.913653446285167</v>
      </c>
      <c r="AU28" s="477">
        <f>IF(BC28="Solar - Rooftop Photovoltaic", -AT28+AT197, IF($BG28="",0,-INDEX(Inputs!$C:$C,MATCH($BC28,Inputs!$D:$D,0))/(1-INDEX(Inputs!$C:$C,MATCH($BF28,Inputs!$D:$D,0)))*INDEX(Inputs!$C:$C,MATCH($BI28,Inputs!$D:$D,0))))</f>
        <v>0</v>
      </c>
      <c r="AV28" s="476">
        <f t="shared" si="41"/>
        <v>35.913653446285167</v>
      </c>
      <c r="AX28" s="464">
        <v>31</v>
      </c>
      <c r="AY28" s="465" t="s">
        <v>466</v>
      </c>
      <c r="AZ28" s="402" t="s">
        <v>362</v>
      </c>
      <c r="BA28" s="414" t="str">
        <f>IF(AY28="","",INDEX(Reference!$E:$E,MATCH($AY28,Reference!D:D,0)))</f>
        <v>I_WW_</v>
      </c>
      <c r="BB28" s="414" t="str">
        <f t="shared" si="1"/>
        <v>I_WW_CC_J_2x1</v>
      </c>
      <c r="BC28" s="415" t="str">
        <f>IF(AZ28="","",INDEX(Reference!$B:$B,MATCH($AZ28,Reference!$A:$A,0)))</f>
        <v>Combined Cycle Combustion Turbine (CCCT)</v>
      </c>
      <c r="BE28" s="416" t="s">
        <v>1</v>
      </c>
      <c r="BH28" s="466" t="s">
        <v>547</v>
      </c>
      <c r="BI28" s="467"/>
      <c r="BJ28" s="466"/>
      <c r="BM28" s="419">
        <v>0.78</v>
      </c>
    </row>
    <row r="29" spans="1:65" ht="15.75" thickBot="1">
      <c r="A29" s="437">
        <v>24</v>
      </c>
      <c r="B29" s="338" t="s">
        <v>4</v>
      </c>
      <c r="C29" s="478" t="s">
        <v>298</v>
      </c>
      <c r="D29" s="339">
        <v>1500</v>
      </c>
      <c r="E29" s="340">
        <v>126.0048125</v>
      </c>
      <c r="F29" s="479">
        <v>2017</v>
      </c>
      <c r="G29" s="344">
        <v>5.5035064650449259</v>
      </c>
      <c r="H29" s="344">
        <v>2022.5035064650449</v>
      </c>
      <c r="I29" s="341">
        <v>40</v>
      </c>
      <c r="J29" s="342">
        <v>301.58087290254139</v>
      </c>
      <c r="K29" s="343">
        <v>0.16</v>
      </c>
      <c r="L29" s="480">
        <v>0</v>
      </c>
      <c r="M29" s="480">
        <v>0.27379514765616142</v>
      </c>
      <c r="N29" s="343">
        <v>4.05</v>
      </c>
      <c r="O29" s="481">
        <v>0</v>
      </c>
      <c r="P29" s="344">
        <v>8906</v>
      </c>
      <c r="Q29" s="356">
        <v>0.8</v>
      </c>
      <c r="R29" s="483">
        <v>3.8</v>
      </c>
      <c r="S29" s="357">
        <v>11</v>
      </c>
      <c r="T29" s="348">
        <v>5.9999999999999995E-4</v>
      </c>
      <c r="U29" s="348">
        <v>7.1999999999999998E-3</v>
      </c>
      <c r="V29" s="348">
        <v>0.255</v>
      </c>
      <c r="W29" s="349">
        <v>117</v>
      </c>
      <c r="Y29" s="338" t="str">
        <f t="shared" si="2"/>
        <v>CCCT Dry "J/HA.02", DF, 2X1</v>
      </c>
      <c r="Z29" s="484">
        <f t="shared" si="29"/>
        <v>1500</v>
      </c>
      <c r="AA29" s="485">
        <f t="shared" si="30"/>
        <v>301.58087290254139</v>
      </c>
      <c r="AB29" s="486">
        <f>INDEX(LCF!$K:$K,MATCH($BC29,LCF!$B:$B,0))</f>
        <v>7.2562879502455491E-2</v>
      </c>
      <c r="AC29" s="487">
        <f t="shared" si="31"/>
        <v>21.883576540672454</v>
      </c>
      <c r="AD29" s="488">
        <f t="shared" si="32"/>
        <v>4.05</v>
      </c>
      <c r="AE29" s="489">
        <f>INDEX('Other Inputs'!$C:$C,MATCH($AZ29,'Other Inputs'!$A:$A,0))</f>
        <v>0</v>
      </c>
      <c r="AF29" s="371">
        <f t="shared" si="33"/>
        <v>0</v>
      </c>
      <c r="AG29" s="371">
        <f>INDEX('Other Inputs'!$F:$F,MATCH($BB29,'Other Inputs'!$E:$E,0))</f>
        <v>31.900971383999998</v>
      </c>
      <c r="AH29" s="490">
        <f t="shared" si="34"/>
        <v>35.950971383999999</v>
      </c>
      <c r="AI29" s="502">
        <f t="shared" si="35"/>
        <v>57.834547924672449</v>
      </c>
      <c r="AJ29" s="492">
        <f t="shared" si="36"/>
        <v>0.12</v>
      </c>
      <c r="AK29" s="493">
        <f t="shared" si="37"/>
        <v>55.017644524992818</v>
      </c>
      <c r="AL29" s="494" t="str">
        <f>IF(OR($BC29={"Pumped Storage","Compressed Air Energy Storage (CAES)"}),$P29,"na")</f>
        <v>na</v>
      </c>
      <c r="AM29" s="495">
        <f>IF($BE29="Fuel",INDEX(Inputs!$C:$C,MATCH($BA29,Inputs!$D:$D,0)),0)</f>
        <v>294.97000000000003</v>
      </c>
      <c r="AN29" s="496">
        <f>IF(OR($BC29={"Pumped Storage","Compressed Air Energy Storage (CAES)"}),(AM29/100*BJ29/1000)/AL29, IF(ISNUMBER($P29),$AM29/100*$P29/1000,0))</f>
        <v>26.270028200000006</v>
      </c>
      <c r="AO29" s="488">
        <f t="shared" si="38"/>
        <v>0.16</v>
      </c>
      <c r="AP29" s="489">
        <f>INDEX('Other Inputs'!$B:$B,MATCH($AZ29,'Other Inputs'!$A:$A,0))</f>
        <v>0</v>
      </c>
      <c r="AQ29" s="371">
        <f t="shared" si="39"/>
        <v>0</v>
      </c>
      <c r="AR29" s="493">
        <f>INDEX(Inputs!$C:$C,MATCH($BH29,Inputs!$D:$D,0))</f>
        <v>0</v>
      </c>
      <c r="AS29" s="497">
        <f t="shared" si="0"/>
        <v>0</v>
      </c>
      <c r="AT29" s="498">
        <f t="shared" si="40"/>
        <v>81.447672724992827</v>
      </c>
      <c r="AU29" s="499">
        <f>IF(BC29="Solar - Rooftop Photovoltaic", -AT29+AT198, IF($BG29="",0,-INDEX(Inputs!$C:$C,MATCH($BC29,Inputs!$D:$D,0))/(1-INDEX(Inputs!$C:$C,MATCH($BF29,Inputs!$D:$D,0)))*INDEX(Inputs!$C:$C,MATCH($BI29,Inputs!$D:$D,0))))</f>
        <v>0</v>
      </c>
      <c r="AV29" s="498">
        <f t="shared" si="41"/>
        <v>81.447672724992827</v>
      </c>
      <c r="AX29" s="464">
        <v>32</v>
      </c>
      <c r="AY29" s="465" t="s">
        <v>466</v>
      </c>
      <c r="AZ29" s="402" t="s">
        <v>363</v>
      </c>
      <c r="BA29" s="414" t="str">
        <f>IF(AY29="","",INDEX(Reference!$E:$E,MATCH($AY29,Reference!D:D,0)))</f>
        <v>I_WW_</v>
      </c>
      <c r="BB29" s="414" t="str">
        <f t="shared" si="1"/>
        <v>I_WW_CC_J_2x1_DF</v>
      </c>
      <c r="BC29" s="415" t="str">
        <f>IF(AZ29="","",INDEX(Reference!$B:$B,MATCH($AZ29,Reference!$A:$A,0)))</f>
        <v>Combined Cycle Combustion Turbine (CCCT)</v>
      </c>
      <c r="BE29" s="416" t="s">
        <v>1</v>
      </c>
      <c r="BH29" s="466" t="s">
        <v>547</v>
      </c>
      <c r="BI29" s="467"/>
      <c r="BJ29" s="466"/>
      <c r="BM29" s="419">
        <v>0.12</v>
      </c>
    </row>
    <row r="30" spans="1:65">
      <c r="A30" s="437">
        <v>25</v>
      </c>
      <c r="B30" s="269" t="s">
        <v>4</v>
      </c>
      <c r="C30" s="270" t="s">
        <v>31</v>
      </c>
      <c r="D30" s="54">
        <v>3000</v>
      </c>
      <c r="E30" s="54">
        <v>130.20741295943458</v>
      </c>
      <c r="F30" s="93">
        <v>2017</v>
      </c>
      <c r="G30" s="105">
        <v>4.0844838921761992</v>
      </c>
      <c r="H30" s="105">
        <v>2021.0844838921762</v>
      </c>
      <c r="I30" s="335">
        <v>30</v>
      </c>
      <c r="J30" s="271">
        <v>1548.2276093270748</v>
      </c>
      <c r="K30" s="74">
        <v>8.2100000000000009</v>
      </c>
      <c r="L30" s="139">
        <v>0.90652829050531258</v>
      </c>
      <c r="M30" s="139">
        <v>0.97814564944868787</v>
      </c>
      <c r="N30" s="74">
        <v>29.58</v>
      </c>
      <c r="O30" s="321">
        <v>0.10353234970053639</v>
      </c>
      <c r="P30" s="105">
        <v>9183</v>
      </c>
      <c r="Q30" s="275">
        <v>2.6</v>
      </c>
      <c r="R30" s="142">
        <v>3.85</v>
      </c>
      <c r="S30" s="354">
        <v>58</v>
      </c>
      <c r="T30" s="277">
        <v>5.9999999999999995E-4</v>
      </c>
      <c r="U30" s="277">
        <v>8.9999999999999993E-3</v>
      </c>
      <c r="V30" s="277">
        <v>0.255</v>
      </c>
      <c r="W30" s="278">
        <v>117</v>
      </c>
      <c r="Y30" s="269" t="str">
        <f t="shared" si="2"/>
        <v>SCCT Aero x3</v>
      </c>
      <c r="Z30" s="468">
        <f t="shared" si="29"/>
        <v>3000</v>
      </c>
      <c r="AA30" s="469">
        <f t="shared" si="30"/>
        <v>1548.2276093270748</v>
      </c>
      <c r="AB30" s="45">
        <f>INDEX(LCF!$K:$K,MATCH($BC30,LCF!$B:$B,0))</f>
        <v>7.871096688691899E-2</v>
      </c>
      <c r="AC30" s="450">
        <f t="shared" si="31"/>
        <v>121.86249209115714</v>
      </c>
      <c r="AD30" s="470">
        <f t="shared" si="32"/>
        <v>29.58</v>
      </c>
      <c r="AE30" s="452">
        <f>INDEX('Other Inputs'!$C:$C,MATCH($AZ30,'Other Inputs'!$A:$A,0))</f>
        <v>1.3306879835468128E-2</v>
      </c>
      <c r="AF30" s="30">
        <f t="shared" si="33"/>
        <v>0.39361750553314717</v>
      </c>
      <c r="AG30" s="30">
        <f>INDEX('Other Inputs'!$F:$F,MATCH($BB30,'Other Inputs'!$E:$E,0))</f>
        <v>16.847680925033991</v>
      </c>
      <c r="AH30" s="471">
        <f t="shared" si="34"/>
        <v>46.82129843056714</v>
      </c>
      <c r="AI30" s="500">
        <f t="shared" si="35"/>
        <v>168.68379052172429</v>
      </c>
      <c r="AJ30" s="473">
        <f t="shared" si="36"/>
        <v>0.33</v>
      </c>
      <c r="AK30" s="219">
        <f t="shared" si="37"/>
        <v>58.351940819746879</v>
      </c>
      <c r="AL30" s="220" t="str">
        <f>IF(OR($BC30={"Pumped Storage","Compressed Air Energy Storage (CAES)"}),$P30,"na")</f>
        <v>na</v>
      </c>
      <c r="AM30" s="221">
        <f>IF($BE30="Fuel",INDEX(Inputs!$C:$C,MATCH($BA30,Inputs!$D:$D,0)),0)</f>
        <v>293.35000000000002</v>
      </c>
      <c r="AN30" s="474">
        <f>IF(OR($BC30={"Pumped Storage","Compressed Air Energy Storage (CAES)"}),(AM30/100*BJ30/1000)/AL30, IF(ISNUMBER($P30),$AM30/100*$P30/1000,0))</f>
        <v>26.938330500000003</v>
      </c>
      <c r="AO30" s="470">
        <f t="shared" si="38"/>
        <v>8.2100000000000009</v>
      </c>
      <c r="AP30" s="452">
        <f>INDEX('Other Inputs'!$B:$B,MATCH($AZ30,'Other Inputs'!$A:$A,0))</f>
        <v>0.12109260650275994</v>
      </c>
      <c r="AQ30" s="30">
        <f t="shared" si="39"/>
        <v>0.99417029938765922</v>
      </c>
      <c r="AR30" s="219">
        <f>INDEX(Inputs!$C:$C,MATCH($BH30,Inputs!$D:$D,0))</f>
        <v>0</v>
      </c>
      <c r="AS30" s="475">
        <f t="shared" si="0"/>
        <v>0</v>
      </c>
      <c r="AT30" s="476">
        <f t="shared" si="40"/>
        <v>94.494441619134534</v>
      </c>
      <c r="AU30" s="477">
        <f>IF(BC30="Solar - Rooftop Photovoltaic", -AT30+AT199, IF($BG30="",0,-INDEX(Inputs!$C:$C,MATCH($BC30,Inputs!$D:$D,0))/(1-INDEX(Inputs!$C:$C,MATCH($BF30,Inputs!$D:$D,0)))*INDEX(Inputs!$C:$C,MATCH($BI30,Inputs!$D:$D,0))))</f>
        <v>0</v>
      </c>
      <c r="AV30" s="476">
        <f t="shared" si="41"/>
        <v>94.494441619134534</v>
      </c>
      <c r="AX30" s="464">
        <v>33</v>
      </c>
      <c r="AY30" s="465" t="s">
        <v>472</v>
      </c>
      <c r="AZ30" s="402" t="s">
        <v>357</v>
      </c>
      <c r="BA30" s="414" t="str">
        <f>IF(AY30="","",INDEX(Reference!$E:$E,MATCH($AY30,Reference!D:D,0)))</f>
        <v>I_SO_</v>
      </c>
      <c r="BB30" s="414" t="str">
        <f t="shared" ref="BB30:BB53" si="42">BA30&amp;AZ30</f>
        <v>I_SO_SC_Aero</v>
      </c>
      <c r="BC30" s="415" t="str">
        <f>IF(AZ30="","",INDEX(Reference!$B:$B,MATCH($AZ30,Reference!$A:$A,0)))</f>
        <v>Single Cycle Combustion Turbine (SCCT) Aero</v>
      </c>
      <c r="BE30" s="416" t="s">
        <v>1</v>
      </c>
      <c r="BH30" s="466" t="s">
        <v>547</v>
      </c>
      <c r="BI30" s="467"/>
      <c r="BJ30" s="466"/>
      <c r="BM30" s="419">
        <v>0.33</v>
      </c>
    </row>
    <row r="31" spans="1:65">
      <c r="A31" s="437">
        <v>26</v>
      </c>
      <c r="B31" s="269" t="s">
        <v>4</v>
      </c>
      <c r="C31" s="270" t="s">
        <v>294</v>
      </c>
      <c r="D31" s="54">
        <v>3000</v>
      </c>
      <c r="E31" s="54">
        <v>196.43881652557351</v>
      </c>
      <c r="F31" s="93">
        <v>2017</v>
      </c>
      <c r="G31" s="105">
        <v>4.0844838921761992</v>
      </c>
      <c r="H31" s="105">
        <v>2021.0844838921762</v>
      </c>
      <c r="I31" s="335">
        <v>30</v>
      </c>
      <c r="J31" s="271">
        <v>1164.1528932615008</v>
      </c>
      <c r="K31" s="74">
        <v>5.67</v>
      </c>
      <c r="L31" s="139">
        <v>0.90510271089998462</v>
      </c>
      <c r="M31" s="139">
        <v>0.96637279488490258</v>
      </c>
      <c r="N31" s="74">
        <v>21.1</v>
      </c>
      <c r="O31" s="321">
        <v>8.928262019060991E-2</v>
      </c>
      <c r="P31" s="105">
        <v>9016</v>
      </c>
      <c r="Q31" s="275">
        <v>2.9</v>
      </c>
      <c r="R31" s="142">
        <v>3.85</v>
      </c>
      <c r="S31" s="354">
        <v>80</v>
      </c>
      <c r="T31" s="277">
        <v>5.9999999999999995E-4</v>
      </c>
      <c r="U31" s="277">
        <v>8.9999999999999993E-3</v>
      </c>
      <c r="V31" s="277">
        <v>0.255</v>
      </c>
      <c r="W31" s="278">
        <v>117</v>
      </c>
      <c r="Y31" s="269" t="str">
        <f t="shared" si="2"/>
        <v>Intercooled SCCT Aero x2</v>
      </c>
      <c r="Z31" s="468">
        <f t="shared" si="29"/>
        <v>3000</v>
      </c>
      <c r="AA31" s="469">
        <f t="shared" si="30"/>
        <v>1164.1528932615008</v>
      </c>
      <c r="AB31" s="45">
        <f>INDEX(LCF!$K:$K,MATCH($BC31,LCF!$B:$B,0))</f>
        <v>7.871096688691899E-2</v>
      </c>
      <c r="AC31" s="450">
        <f t="shared" si="31"/>
        <v>91.631599832816931</v>
      </c>
      <c r="AD31" s="470">
        <f t="shared" si="32"/>
        <v>21.1</v>
      </c>
      <c r="AE31" s="452">
        <f>INDEX('Other Inputs'!$C:$C,MATCH($AZ31,'Other Inputs'!$A:$A,0))</f>
        <v>1.1976191851921305E-2</v>
      </c>
      <c r="AF31" s="30">
        <f t="shared" si="33"/>
        <v>0.25269764807553957</v>
      </c>
      <c r="AG31" s="30">
        <f>INDEX('Other Inputs'!$F:$F,MATCH($BB31,'Other Inputs'!$E:$E,0))</f>
        <v>16.541292738767993</v>
      </c>
      <c r="AH31" s="471">
        <f t="shared" si="34"/>
        <v>37.893990386843534</v>
      </c>
      <c r="AI31" s="500">
        <f t="shared" si="35"/>
        <v>129.52559021966047</v>
      </c>
      <c r="AJ31" s="473">
        <f t="shared" si="36"/>
        <v>0.33</v>
      </c>
      <c r="AK31" s="219">
        <f t="shared" si="37"/>
        <v>44.806140244797454</v>
      </c>
      <c r="AL31" s="220" t="str">
        <f>IF(OR($BC31={"Pumped Storage","Compressed Air Energy Storage (CAES)"}),$P31,"na")</f>
        <v>na</v>
      </c>
      <c r="AM31" s="221">
        <f>IF($BE31="Fuel",INDEX(Inputs!$C:$C,MATCH($BA31,Inputs!$D:$D,0)),0)</f>
        <v>293.35000000000002</v>
      </c>
      <c r="AN31" s="474">
        <f>IF(OR($BC31={"Pumped Storage","Compressed Air Energy Storage (CAES)"}),(AM31/100*BJ31/1000)/AL31, IF(ISNUMBER($P31),$AM31/100*$P31/1000,0))</f>
        <v>26.448436000000004</v>
      </c>
      <c r="AO31" s="470">
        <f t="shared" si="38"/>
        <v>5.67</v>
      </c>
      <c r="AP31" s="452">
        <f>INDEX('Other Inputs'!$B:$B,MATCH($AZ31,'Other Inputs'!$A:$A,0))</f>
        <v>0.12109260650275988</v>
      </c>
      <c r="AQ31" s="30">
        <f t="shared" si="39"/>
        <v>0.68659507887064852</v>
      </c>
      <c r="AR31" s="219">
        <f>INDEX(Inputs!$C:$C,MATCH($BH31,Inputs!$D:$D,0))</f>
        <v>0</v>
      </c>
      <c r="AS31" s="475">
        <f t="shared" si="0"/>
        <v>0</v>
      </c>
      <c r="AT31" s="476">
        <f t="shared" si="40"/>
        <v>77.611171323668117</v>
      </c>
      <c r="AU31" s="477">
        <f>IF(BC31="Solar - Rooftop Photovoltaic", -AT31+AT200, IF($BG31="",0,-INDEX(Inputs!$C:$C,MATCH($BC31,Inputs!$D:$D,0))/(1-INDEX(Inputs!$C:$C,MATCH($BF31,Inputs!$D:$D,0)))*INDEX(Inputs!$C:$C,MATCH($BI31,Inputs!$D:$D,0))))</f>
        <v>0</v>
      </c>
      <c r="AV31" s="476">
        <f t="shared" si="41"/>
        <v>77.611171323668117</v>
      </c>
      <c r="AX31" s="464">
        <v>34</v>
      </c>
      <c r="AY31" s="465" t="s">
        <v>472</v>
      </c>
      <c r="AZ31" s="402" t="s">
        <v>358</v>
      </c>
      <c r="BA31" s="414" t="str">
        <f>IF(AY31="","",INDEX(Reference!$E:$E,MATCH($AY31,Reference!D:D,0)))</f>
        <v>I_SO_</v>
      </c>
      <c r="BB31" s="414" t="str">
        <f t="shared" si="42"/>
        <v>I_SO_SC_ICAero</v>
      </c>
      <c r="BC31" s="415" t="str">
        <f>IF(AZ31="","",INDEX(Reference!$B:$B,MATCH($AZ31,Reference!$A:$A,0)))</f>
        <v>Intercooled SCCT Aero</v>
      </c>
      <c r="BE31" s="416" t="s">
        <v>1</v>
      </c>
      <c r="BH31" s="466" t="s">
        <v>547</v>
      </c>
      <c r="BI31" s="467"/>
      <c r="BJ31" s="466"/>
      <c r="BM31" s="419">
        <v>0.33</v>
      </c>
    </row>
    <row r="32" spans="1:65">
      <c r="A32" s="437">
        <v>27</v>
      </c>
      <c r="B32" s="269" t="s">
        <v>4</v>
      </c>
      <c r="C32" s="270" t="s">
        <v>34</v>
      </c>
      <c r="D32" s="54">
        <v>3000</v>
      </c>
      <c r="E32" s="54">
        <v>215.60165624999999</v>
      </c>
      <c r="F32" s="93">
        <v>2017</v>
      </c>
      <c r="G32" s="105">
        <v>4.0844838921761992</v>
      </c>
      <c r="H32" s="105">
        <v>2021.0844838921762</v>
      </c>
      <c r="I32" s="335">
        <v>35</v>
      </c>
      <c r="J32" s="271">
        <v>650.58209057318129</v>
      </c>
      <c r="K32" s="74">
        <v>6.13</v>
      </c>
      <c r="L32" s="139">
        <v>0.96515655776675957</v>
      </c>
      <c r="M32" s="139">
        <v>0.9705902329688243</v>
      </c>
      <c r="N32" s="74">
        <v>14.81</v>
      </c>
      <c r="O32" s="321">
        <v>2.0272324978948347E-2</v>
      </c>
      <c r="P32" s="105">
        <v>9611</v>
      </c>
      <c r="Q32" s="275">
        <v>2.7</v>
      </c>
      <c r="R32" s="142">
        <v>3.85</v>
      </c>
      <c r="S32" s="354">
        <v>20</v>
      </c>
      <c r="T32" s="277">
        <v>5.9999999999999995E-4</v>
      </c>
      <c r="U32" s="277">
        <v>8.9999999999999993E-3</v>
      </c>
      <c r="V32" s="277">
        <v>0.255</v>
      </c>
      <c r="W32" s="278">
        <v>117</v>
      </c>
      <c r="Y32" s="269" t="str">
        <f t="shared" si="2"/>
        <v>SCCT Frame "F" x1</v>
      </c>
      <c r="Z32" s="468">
        <f t="shared" si="29"/>
        <v>3000</v>
      </c>
      <c r="AA32" s="469">
        <f t="shared" si="30"/>
        <v>650.58209057318129</v>
      </c>
      <c r="AB32" s="45">
        <f>INDEX(LCF!$K:$K,MATCH($BC32,LCF!$B:$B,0))</f>
        <v>7.3726311796429175E-2</v>
      </c>
      <c r="AC32" s="450">
        <f t="shared" si="31"/>
        <v>47.965018058771086</v>
      </c>
      <c r="AD32" s="470">
        <f t="shared" si="32"/>
        <v>14.81</v>
      </c>
      <c r="AE32" s="452">
        <f>INDEX('Other Inputs'!$C:$C,MATCH($AZ32,'Other Inputs'!$A:$A,0))</f>
        <v>2.869714517814701E-3</v>
      </c>
      <c r="AF32" s="30">
        <f t="shared" si="33"/>
        <v>4.2500472008835721E-2</v>
      </c>
      <c r="AG32" s="30">
        <f>INDEX('Other Inputs'!$F:$F,MATCH($BB32,'Other Inputs'!$E:$E,0))</f>
        <v>17.632915318577993</v>
      </c>
      <c r="AH32" s="471">
        <f t="shared" si="34"/>
        <v>32.485415790586828</v>
      </c>
      <c r="AI32" s="500">
        <f t="shared" si="35"/>
        <v>80.450433849357921</v>
      </c>
      <c r="AJ32" s="473">
        <f t="shared" si="36"/>
        <v>0.33</v>
      </c>
      <c r="AK32" s="219">
        <f t="shared" si="37"/>
        <v>27.829816607637301</v>
      </c>
      <c r="AL32" s="220" t="str">
        <f>IF(OR($BC32={"Pumped Storage","Compressed Air Energy Storage (CAES)"}),$P32,"na")</f>
        <v>na</v>
      </c>
      <c r="AM32" s="221">
        <f>IF($BE32="Fuel",INDEX(Inputs!$C:$C,MATCH($BA32,Inputs!$D:$D,0)),0)</f>
        <v>293.35000000000002</v>
      </c>
      <c r="AN32" s="474">
        <f>IF(OR($BC32={"Pumped Storage","Compressed Air Energy Storage (CAES)"}),(AM32/100*BJ32/1000)/AL32, IF(ISNUMBER($P32),$AM32/100*$P32/1000,0))</f>
        <v>28.193868500000004</v>
      </c>
      <c r="AO32" s="470">
        <f t="shared" si="38"/>
        <v>6.13</v>
      </c>
      <c r="AP32" s="452">
        <f>INDEX('Other Inputs'!$B:$B,MATCH($AZ32,'Other Inputs'!$A:$A,0))</f>
        <v>0.13918115411401297</v>
      </c>
      <c r="AQ32" s="30">
        <f t="shared" si="39"/>
        <v>0.85318047471889946</v>
      </c>
      <c r="AR32" s="219">
        <f>INDEX(Inputs!$C:$C,MATCH($BH32,Inputs!$D:$D,0))</f>
        <v>0</v>
      </c>
      <c r="AS32" s="475">
        <f t="shared" si="0"/>
        <v>0</v>
      </c>
      <c r="AT32" s="476">
        <f t="shared" si="40"/>
        <v>63.006865582356205</v>
      </c>
      <c r="AU32" s="477">
        <f>IF(BC32="Solar - Rooftop Photovoltaic", -AT32+AT201, IF($BG32="",0,-INDEX(Inputs!$C:$C,MATCH($BC32,Inputs!$D:$D,0))/(1-INDEX(Inputs!$C:$C,MATCH($BF32,Inputs!$D:$D,0)))*INDEX(Inputs!$C:$C,MATCH($BI32,Inputs!$D:$D,0))))</f>
        <v>0</v>
      </c>
      <c r="AV32" s="476">
        <f t="shared" si="41"/>
        <v>63.006865582356205</v>
      </c>
      <c r="AX32" s="464">
        <v>35</v>
      </c>
      <c r="AY32" s="465" t="s">
        <v>472</v>
      </c>
      <c r="AZ32" s="402" t="s">
        <v>359</v>
      </c>
      <c r="BA32" s="414" t="str">
        <f>IF(AY32="","",INDEX(Reference!$E:$E,MATCH($AY32,Reference!D:D,0)))</f>
        <v>I_SO_</v>
      </c>
      <c r="BB32" s="414" t="str">
        <f t="shared" si="42"/>
        <v>I_SO_SC_Frame</v>
      </c>
      <c r="BC32" s="415" t="str">
        <f>IF(AZ32="","",INDEX(Reference!$B:$B,MATCH($AZ32,Reference!$A:$A,0)))</f>
        <v>Single Cycle Combustion Turbine (SCCT) Frame</v>
      </c>
      <c r="BE32" s="416" t="s">
        <v>1</v>
      </c>
      <c r="BH32" s="466" t="s">
        <v>547</v>
      </c>
      <c r="BI32" s="467"/>
      <c r="BJ32" s="466"/>
      <c r="BM32" s="419">
        <v>0.33</v>
      </c>
    </row>
    <row r="33" spans="1:65">
      <c r="A33" s="437">
        <v>28</v>
      </c>
      <c r="B33" s="269" t="s">
        <v>4</v>
      </c>
      <c r="C33" s="270" t="s">
        <v>35</v>
      </c>
      <c r="D33" s="54">
        <v>3000</v>
      </c>
      <c r="E33" s="54">
        <v>110.55349000000001</v>
      </c>
      <c r="F33" s="93">
        <v>2017</v>
      </c>
      <c r="G33" s="105">
        <v>4.0844838921761992</v>
      </c>
      <c r="H33" s="105">
        <v>2021.0844838921762</v>
      </c>
      <c r="I33" s="335">
        <v>35</v>
      </c>
      <c r="J33" s="271">
        <v>1572.4256360581114</v>
      </c>
      <c r="K33" s="74">
        <v>7.45</v>
      </c>
      <c r="L33" s="139">
        <v>0.63857392062799823</v>
      </c>
      <c r="M33" s="139">
        <v>0.87527256868730918</v>
      </c>
      <c r="N33" s="74">
        <v>29.82</v>
      </c>
      <c r="O33" s="321">
        <v>1.4142197306941466E-2</v>
      </c>
      <c r="P33" s="105">
        <v>8279</v>
      </c>
      <c r="Q33" s="275">
        <v>2.5</v>
      </c>
      <c r="R33" s="142">
        <v>5</v>
      </c>
      <c r="S33" s="354">
        <v>5</v>
      </c>
      <c r="T33" s="277">
        <v>5.9999999999999995E-4</v>
      </c>
      <c r="U33" s="277">
        <v>2.8799999999999996E-2</v>
      </c>
      <c r="V33" s="277">
        <v>0.255</v>
      </c>
      <c r="W33" s="278">
        <v>117</v>
      </c>
      <c r="Y33" s="269" t="str">
        <f t="shared" si="2"/>
        <v>IC Recips x 6</v>
      </c>
      <c r="Z33" s="468">
        <f t="shared" si="29"/>
        <v>3000</v>
      </c>
      <c r="AA33" s="469">
        <f t="shared" si="30"/>
        <v>1572.4256360581114</v>
      </c>
      <c r="AB33" s="45">
        <f>INDEX(LCF!$K:$K,MATCH($BC33,LCF!$B:$B,0))</f>
        <v>7.871096688691899E-2</v>
      </c>
      <c r="AC33" s="450">
        <f t="shared" si="31"/>
        <v>123.76714217191254</v>
      </c>
      <c r="AD33" s="470">
        <f t="shared" si="32"/>
        <v>29.82</v>
      </c>
      <c r="AE33" s="452">
        <f>INDEX('Other Inputs'!$C:$C,MATCH($AZ33,'Other Inputs'!$A:$A,0))</f>
        <v>1.4348572589073497E-3</v>
      </c>
      <c r="AF33" s="30">
        <f t="shared" si="33"/>
        <v>4.2787443460617164E-2</v>
      </c>
      <c r="AG33" s="30">
        <f>INDEX('Other Inputs'!$F:$F,MATCH($BB33,'Other Inputs'!$E:$E,0))</f>
        <v>15.189148467641994</v>
      </c>
      <c r="AH33" s="471">
        <f t="shared" si="34"/>
        <v>45.051935911102611</v>
      </c>
      <c r="AI33" s="500">
        <f t="shared" si="35"/>
        <v>168.81907808301514</v>
      </c>
      <c r="AJ33" s="473">
        <f t="shared" si="36"/>
        <v>0.33</v>
      </c>
      <c r="AK33" s="219">
        <f t="shared" si="37"/>
        <v>58.398740169854406</v>
      </c>
      <c r="AL33" s="220" t="str">
        <f>IF(OR($BC33={"Pumped Storage","Compressed Air Energy Storage (CAES)"}),$P33,"na")</f>
        <v>na</v>
      </c>
      <c r="AM33" s="221">
        <f>IF($BE33="Fuel",INDEX(Inputs!$C:$C,MATCH($BA33,Inputs!$D:$D,0)),0)</f>
        <v>293.35000000000002</v>
      </c>
      <c r="AN33" s="474">
        <f>IF(OR($BC33={"Pumped Storage","Compressed Air Energy Storage (CAES)"}),(AM33/100*BJ33/1000)/AL33, IF(ISNUMBER($P33),$AM33/100*$P33/1000,0))</f>
        <v>24.2864465</v>
      </c>
      <c r="AO33" s="470">
        <f t="shared" si="38"/>
        <v>7.45</v>
      </c>
      <c r="AP33" s="452">
        <f>INDEX('Other Inputs'!$B:$B,MATCH($AZ33,'Other Inputs'!$A:$A,0))</f>
        <v>9.1830864570070406E-2</v>
      </c>
      <c r="AQ33" s="30">
        <f t="shared" si="39"/>
        <v>0.68413994104702458</v>
      </c>
      <c r="AR33" s="219">
        <f>INDEX(Inputs!$C:$C,MATCH($BH33,Inputs!$D:$D,0))</f>
        <v>0</v>
      </c>
      <c r="AS33" s="475">
        <f t="shared" si="0"/>
        <v>0</v>
      </c>
      <c r="AT33" s="476">
        <f t="shared" si="40"/>
        <v>90.819326610901427</v>
      </c>
      <c r="AU33" s="477">
        <f>IF(BC33="Solar - Rooftop Photovoltaic", -AT33+AT202, IF($BG33="",0,-INDEX(Inputs!$C:$C,MATCH($BC33,Inputs!$D:$D,0))/(1-INDEX(Inputs!$C:$C,MATCH($BF33,Inputs!$D:$D,0)))*INDEX(Inputs!$C:$C,MATCH($BI33,Inputs!$D:$D,0))))</f>
        <v>0</v>
      </c>
      <c r="AV33" s="476">
        <f t="shared" si="41"/>
        <v>90.819326610901427</v>
      </c>
      <c r="AX33" s="464">
        <v>36</v>
      </c>
      <c r="AY33" s="465" t="s">
        <v>472</v>
      </c>
      <c r="AZ33" s="402" t="s">
        <v>365</v>
      </c>
      <c r="BA33" s="414" t="str">
        <f>IF(AY33="","",INDEX(Reference!$E:$E,MATCH($AY33,Reference!D:D,0)))</f>
        <v>I_SO_</v>
      </c>
      <c r="BB33" s="414" t="str">
        <f t="shared" si="42"/>
        <v>I_SO_SC_ICE</v>
      </c>
      <c r="BC33" s="415" t="str">
        <f>IF(AZ33="","",INDEX(Reference!$B:$B,MATCH($AZ33,Reference!$A:$A,0)))</f>
        <v>Internal Combustion Engines</v>
      </c>
      <c r="BE33" s="416" t="s">
        <v>1</v>
      </c>
      <c r="BH33" s="466" t="s">
        <v>547</v>
      </c>
      <c r="BI33" s="467"/>
      <c r="BJ33" s="466"/>
      <c r="BM33" s="419">
        <v>0.33</v>
      </c>
    </row>
    <row r="34" spans="1:65">
      <c r="A34" s="437">
        <v>29</v>
      </c>
      <c r="B34" s="269" t="s">
        <v>4</v>
      </c>
      <c r="C34" s="270" t="s">
        <v>26</v>
      </c>
      <c r="D34" s="54">
        <v>3000</v>
      </c>
      <c r="E34" s="54">
        <v>364.53193750000003</v>
      </c>
      <c r="F34" s="93">
        <v>2017</v>
      </c>
      <c r="G34" s="105">
        <v>4.5036160420775806</v>
      </c>
      <c r="H34" s="105">
        <v>2021.5036160420775</v>
      </c>
      <c r="I34" s="335">
        <v>40</v>
      </c>
      <c r="J34" s="271">
        <v>1569.1213589284107</v>
      </c>
      <c r="K34" s="74">
        <v>1.97</v>
      </c>
      <c r="L34" s="139">
        <v>0.70112408706805984</v>
      </c>
      <c r="M34" s="139">
        <v>0.93625007408737759</v>
      </c>
      <c r="N34" s="74">
        <v>22.92</v>
      </c>
      <c r="O34" s="321">
        <v>5.2116442359530606E-3</v>
      </c>
      <c r="P34" s="105">
        <v>6366</v>
      </c>
      <c r="Q34" s="275">
        <v>2.5</v>
      </c>
      <c r="R34" s="142">
        <v>3.8</v>
      </c>
      <c r="S34" s="354">
        <v>11</v>
      </c>
      <c r="T34" s="277">
        <v>5.9999999999999995E-4</v>
      </c>
      <c r="U34" s="277">
        <v>7.1999999999999998E-3</v>
      </c>
      <c r="V34" s="277">
        <v>0.255</v>
      </c>
      <c r="W34" s="278">
        <v>117</v>
      </c>
      <c r="Y34" s="269" t="str">
        <f t="shared" si="2"/>
        <v>CCCT Dry "G/H", 1x1</v>
      </c>
      <c r="Z34" s="468">
        <f t="shared" si="29"/>
        <v>3000</v>
      </c>
      <c r="AA34" s="469">
        <f t="shared" si="30"/>
        <v>1569.1213589284107</v>
      </c>
      <c r="AB34" s="45">
        <f>INDEX(LCF!$K:$K,MATCH($BC34,LCF!$B:$B,0))</f>
        <v>7.2562879502455491E-2</v>
      </c>
      <c r="AC34" s="450">
        <f t="shared" si="31"/>
        <v>113.85996409265148</v>
      </c>
      <c r="AD34" s="470">
        <f t="shared" si="32"/>
        <v>22.92</v>
      </c>
      <c r="AE34" s="452">
        <f>INDEX('Other Inputs'!$C:$C,MATCH($AZ34,'Other Inputs'!$A:$A,0))</f>
        <v>1.5304630943681621E-3</v>
      </c>
      <c r="AF34" s="30">
        <f t="shared" si="33"/>
        <v>3.5078214122918276E-2</v>
      </c>
      <c r="AG34" s="30">
        <f>INDEX('Other Inputs'!$F:$F,MATCH($BB34,'Other Inputs'!$E:$E,0))</f>
        <v>11.679444274067993</v>
      </c>
      <c r="AH34" s="471">
        <f t="shared" si="34"/>
        <v>34.63452248819091</v>
      </c>
      <c r="AI34" s="500">
        <f t="shared" si="35"/>
        <v>148.49448658084239</v>
      </c>
      <c r="AJ34" s="473">
        <f t="shared" si="36"/>
        <v>0.78</v>
      </c>
      <c r="AK34" s="219">
        <f t="shared" si="37"/>
        <v>21.732596677912774</v>
      </c>
      <c r="AL34" s="220" t="str">
        <f>IF(OR($BC34={"Pumped Storage","Compressed Air Energy Storage (CAES)"}),$P34,"na")</f>
        <v>na</v>
      </c>
      <c r="AM34" s="221">
        <f>IF($BE34="Fuel",INDEX(Inputs!$C:$C,MATCH($BA34,Inputs!$D:$D,0)),0)</f>
        <v>293.35000000000002</v>
      </c>
      <c r="AN34" s="474">
        <f>IF(OR($BC34={"Pumped Storage","Compressed Air Energy Storage (CAES)"}),(AM34/100*BJ34/1000)/AL34, IF(ISNUMBER($P34),$AM34/100*$P34/1000,0))</f>
        <v>18.674661000000004</v>
      </c>
      <c r="AO34" s="470">
        <f t="shared" si="38"/>
        <v>1.97</v>
      </c>
      <c r="AP34" s="452">
        <f>INDEX('Other Inputs'!$B:$B,MATCH($AZ34,'Other Inputs'!$A:$A,0))</f>
        <v>0.10713241660577139</v>
      </c>
      <c r="AQ34" s="30">
        <f t="shared" si="39"/>
        <v>0.21105086071336962</v>
      </c>
      <c r="AR34" s="219">
        <f>INDEX(Inputs!$C:$C,MATCH($BH34,Inputs!$D:$D,0))</f>
        <v>0</v>
      </c>
      <c r="AS34" s="475">
        <f t="shared" si="0"/>
        <v>0</v>
      </c>
      <c r="AT34" s="476">
        <f t="shared" si="40"/>
        <v>42.588308538626151</v>
      </c>
      <c r="AU34" s="477">
        <f>IF(BC34="Solar - Rooftop Photovoltaic", -AT34+AT203, IF($BG34="",0,-INDEX(Inputs!$C:$C,MATCH($BC34,Inputs!$D:$D,0))/(1-INDEX(Inputs!$C:$C,MATCH($BF34,Inputs!$D:$D,0)))*INDEX(Inputs!$C:$C,MATCH($BI34,Inputs!$D:$D,0))))</f>
        <v>0</v>
      </c>
      <c r="AV34" s="476">
        <f t="shared" si="41"/>
        <v>42.588308538626151</v>
      </c>
      <c r="AX34" s="464">
        <v>37</v>
      </c>
      <c r="AY34" s="465" t="s">
        <v>472</v>
      </c>
      <c r="AZ34" s="402" t="s">
        <v>366</v>
      </c>
      <c r="BA34" s="414" t="str">
        <f>IF(AY34="","",INDEX(Reference!$E:$E,MATCH($AY34,Reference!D:D,0)))</f>
        <v>I_SO_</v>
      </c>
      <c r="BB34" s="414" t="str">
        <f t="shared" si="42"/>
        <v>I_SO_CC_GH_1x1</v>
      </c>
      <c r="BC34" s="415" t="str">
        <f>IF(AZ34="","",INDEX(Reference!$B:$B,MATCH($AZ34,Reference!$A:$A,0)))</f>
        <v>Combined Cycle Combustion Turbine (CCCT)</v>
      </c>
      <c r="BE34" s="416" t="s">
        <v>1</v>
      </c>
      <c r="BH34" s="466" t="s">
        <v>547</v>
      </c>
      <c r="BI34" s="467"/>
      <c r="BJ34" s="466"/>
      <c r="BM34" s="419">
        <v>0.78</v>
      </c>
    </row>
    <row r="35" spans="1:65">
      <c r="A35" s="437">
        <v>30</v>
      </c>
      <c r="B35" s="269" t="s">
        <v>4</v>
      </c>
      <c r="C35" s="270" t="s">
        <v>27</v>
      </c>
      <c r="D35" s="54">
        <v>3000</v>
      </c>
      <c r="E35" s="54">
        <v>51.001312499999997</v>
      </c>
      <c r="F35" s="93">
        <v>2017</v>
      </c>
      <c r="G35" s="105">
        <v>4.5036160420775806</v>
      </c>
      <c r="H35" s="105">
        <v>2021.5036160420775</v>
      </c>
      <c r="I35" s="335">
        <v>40</v>
      </c>
      <c r="J35" s="271">
        <v>443.02529809805674</v>
      </c>
      <c r="K35" s="74">
        <v>0.15</v>
      </c>
      <c r="L35" s="139">
        <v>0</v>
      </c>
      <c r="M35" s="139">
        <v>0.27487247994080155</v>
      </c>
      <c r="N35" s="74">
        <v>5.39</v>
      </c>
      <c r="O35" s="321">
        <v>0</v>
      </c>
      <c r="P35" s="105">
        <v>9055</v>
      </c>
      <c r="Q35" s="275">
        <v>0.8</v>
      </c>
      <c r="R35" s="142">
        <v>3.8</v>
      </c>
      <c r="S35" s="354">
        <v>11</v>
      </c>
      <c r="T35" s="277">
        <v>5.9999999999999995E-4</v>
      </c>
      <c r="U35" s="277">
        <v>7.1999999999999998E-3</v>
      </c>
      <c r="V35" s="277">
        <v>0.255</v>
      </c>
      <c r="W35" s="278">
        <v>117</v>
      </c>
      <c r="Y35" s="269" t="str">
        <f t="shared" si="2"/>
        <v>CCCT Dry "G/H", DF, 1x1</v>
      </c>
      <c r="Z35" s="468">
        <f t="shared" si="29"/>
        <v>3000</v>
      </c>
      <c r="AA35" s="469">
        <f t="shared" si="30"/>
        <v>443.02529809805674</v>
      </c>
      <c r="AB35" s="45">
        <f>INDEX(LCF!$K:$K,MATCH($BC35,LCF!$B:$B,0))</f>
        <v>7.2562879502455491E-2</v>
      </c>
      <c r="AC35" s="450">
        <f t="shared" si="31"/>
        <v>32.147191322428718</v>
      </c>
      <c r="AD35" s="470">
        <f t="shared" si="32"/>
        <v>5.39</v>
      </c>
      <c r="AE35" s="452">
        <f>INDEX('Other Inputs'!$C:$C,MATCH($AZ35,'Other Inputs'!$A:$A,0))</f>
        <v>0</v>
      </c>
      <c r="AF35" s="30">
        <f t="shared" si="33"/>
        <v>0</v>
      </c>
      <c r="AG35" s="30">
        <f>INDEX('Other Inputs'!$F:$F,MATCH($BB35,'Other Inputs'!$E:$E,0))</f>
        <v>16.612844470889993</v>
      </c>
      <c r="AH35" s="471">
        <f t="shared" si="34"/>
        <v>22.002844470889993</v>
      </c>
      <c r="AI35" s="500">
        <f t="shared" si="35"/>
        <v>54.150035793318708</v>
      </c>
      <c r="AJ35" s="473">
        <f t="shared" si="36"/>
        <v>0.12</v>
      </c>
      <c r="AK35" s="219">
        <f t="shared" si="37"/>
        <v>51.51259112758629</v>
      </c>
      <c r="AL35" s="220" t="str">
        <f>IF(OR($BC35={"Pumped Storage","Compressed Air Energy Storage (CAES)"}),$P35,"na")</f>
        <v>na</v>
      </c>
      <c r="AM35" s="221">
        <f>IF($BE35="Fuel",INDEX(Inputs!$C:$C,MATCH($BA35,Inputs!$D:$D,0)),0)</f>
        <v>293.35000000000002</v>
      </c>
      <c r="AN35" s="474">
        <f>IF(OR($BC35={"Pumped Storage","Compressed Air Energy Storage (CAES)"}),(AM35/100*BJ35/1000)/AL35, IF(ISNUMBER($P35),$AM35/100*$P35/1000,0))</f>
        <v>26.562842500000002</v>
      </c>
      <c r="AO35" s="470">
        <f t="shared" si="38"/>
        <v>0.15</v>
      </c>
      <c r="AP35" s="452">
        <f>INDEX('Other Inputs'!$B:$B,MATCH($AZ35,'Other Inputs'!$A:$A,0))</f>
        <v>0</v>
      </c>
      <c r="AQ35" s="30">
        <f t="shared" si="39"/>
        <v>0</v>
      </c>
      <c r="AR35" s="219">
        <f>INDEX(Inputs!$C:$C,MATCH($BH35,Inputs!$D:$D,0))</f>
        <v>0</v>
      </c>
      <c r="AS35" s="475">
        <f t="shared" si="0"/>
        <v>0</v>
      </c>
      <c r="AT35" s="476">
        <f t="shared" si="40"/>
        <v>78.225433627586298</v>
      </c>
      <c r="AU35" s="477">
        <f>IF(BC35="Solar - Rooftop Photovoltaic", -AT35+AT204, IF($BG35="",0,-INDEX(Inputs!$C:$C,MATCH($BC35,Inputs!$D:$D,0))/(1-INDEX(Inputs!$C:$C,MATCH($BF35,Inputs!$D:$D,0)))*INDEX(Inputs!$C:$C,MATCH($BI35,Inputs!$D:$D,0))))</f>
        <v>0</v>
      </c>
      <c r="AV35" s="476">
        <f t="shared" si="41"/>
        <v>78.225433627586298</v>
      </c>
      <c r="AX35" s="464">
        <v>38</v>
      </c>
      <c r="AY35" s="465" t="s">
        <v>472</v>
      </c>
      <c r="AZ35" s="402" t="s">
        <v>367</v>
      </c>
      <c r="BA35" s="414" t="str">
        <f>IF(AY35="","",INDEX(Reference!$E:$E,MATCH($AY35,Reference!D:D,0)))</f>
        <v>I_SO_</v>
      </c>
      <c r="BB35" s="414" t="str">
        <f t="shared" si="42"/>
        <v>I_SO_CC_GH_1x1_DF</v>
      </c>
      <c r="BC35" s="415" t="str">
        <f>IF(AZ35="","",INDEX(Reference!$B:$B,MATCH($AZ35,Reference!$A:$A,0)))</f>
        <v>Combined Cycle Combustion Turbine (CCCT)</v>
      </c>
      <c r="BE35" s="416" t="s">
        <v>1</v>
      </c>
      <c r="BH35" s="466" t="s">
        <v>547</v>
      </c>
      <c r="BI35" s="467"/>
      <c r="BJ35" s="466"/>
      <c r="BM35" s="419">
        <v>0.12</v>
      </c>
    </row>
    <row r="36" spans="1:65">
      <c r="A36" s="437">
        <v>31</v>
      </c>
      <c r="B36" s="269" t="s">
        <v>4</v>
      </c>
      <c r="C36" s="270" t="s">
        <v>25</v>
      </c>
      <c r="D36" s="54">
        <v>3000</v>
      </c>
      <c r="E36" s="54">
        <v>730.70825000000002</v>
      </c>
      <c r="F36" s="93">
        <v>2017</v>
      </c>
      <c r="G36" s="105">
        <v>5.5035064650449259</v>
      </c>
      <c r="H36" s="105">
        <v>2022.5035064650449</v>
      </c>
      <c r="I36" s="335">
        <v>40</v>
      </c>
      <c r="J36" s="271">
        <v>1164.2774749636803</v>
      </c>
      <c r="K36" s="74">
        <v>1.86</v>
      </c>
      <c r="L36" s="139">
        <v>0.73841560033139553</v>
      </c>
      <c r="M36" s="139">
        <v>0.93285933163314438</v>
      </c>
      <c r="N36" s="74">
        <v>15.39</v>
      </c>
      <c r="O36" s="321">
        <v>7.7521146334737952E-3</v>
      </c>
      <c r="P36" s="105">
        <v>6352</v>
      </c>
      <c r="Q36" s="275">
        <v>2.5</v>
      </c>
      <c r="R36" s="142">
        <v>3.8</v>
      </c>
      <c r="S36" s="354">
        <v>11</v>
      </c>
      <c r="T36" s="277">
        <v>5.9999999999999995E-4</v>
      </c>
      <c r="U36" s="277">
        <v>7.1999999999999998E-3</v>
      </c>
      <c r="V36" s="277">
        <v>0.255</v>
      </c>
      <c r="W36" s="278">
        <v>117</v>
      </c>
      <c r="Y36" s="269" t="str">
        <f t="shared" si="2"/>
        <v>CCCT Dry "G/H", 2x1</v>
      </c>
      <c r="Z36" s="468">
        <f t="shared" si="29"/>
        <v>3000</v>
      </c>
      <c r="AA36" s="469">
        <f t="shared" si="30"/>
        <v>1164.2774749636803</v>
      </c>
      <c r="AB36" s="45">
        <f>INDEX(LCF!$K:$K,MATCH($BC36,LCF!$B:$B,0))</f>
        <v>7.2562879502455491E-2</v>
      </c>
      <c r="AC36" s="450">
        <f t="shared" si="31"/>
        <v>84.483326123212677</v>
      </c>
      <c r="AD36" s="470">
        <f t="shared" si="32"/>
        <v>15.39</v>
      </c>
      <c r="AE36" s="452">
        <f>INDEX('Other Inputs'!$C:$C,MATCH($AZ36,'Other Inputs'!$A:$A,0))</f>
        <v>1.5304630943681621E-3</v>
      </c>
      <c r="AF36" s="30">
        <f t="shared" si="33"/>
        <v>2.3553827022326015E-2</v>
      </c>
      <c r="AG36" s="30">
        <f>INDEX('Other Inputs'!$F:$F,MATCH($BB36,'Other Inputs'!$E:$E,0))</f>
        <v>11.653759036895995</v>
      </c>
      <c r="AH36" s="471">
        <f t="shared" si="34"/>
        <v>27.067312863918321</v>
      </c>
      <c r="AI36" s="500">
        <f t="shared" si="35"/>
        <v>111.55063898713099</v>
      </c>
      <c r="AJ36" s="473">
        <f t="shared" si="36"/>
        <v>0.78</v>
      </c>
      <c r="AK36" s="219">
        <f t="shared" si="37"/>
        <v>16.325757959713584</v>
      </c>
      <c r="AL36" s="220" t="str">
        <f>IF(OR($BC36={"Pumped Storage","Compressed Air Energy Storage (CAES)"}),$P36,"na")</f>
        <v>na</v>
      </c>
      <c r="AM36" s="221">
        <f>IF($BE36="Fuel",INDEX(Inputs!$C:$C,MATCH($BA36,Inputs!$D:$D,0)),0)</f>
        <v>293.35000000000002</v>
      </c>
      <c r="AN36" s="474">
        <f>IF(OR($BC36={"Pumped Storage","Compressed Air Energy Storage (CAES)"}),(AM36/100*BJ36/1000)/AL36, IF(ISNUMBER($P36),$AM36/100*$P36/1000,0))</f>
        <v>18.633592000000004</v>
      </c>
      <c r="AO36" s="470">
        <f t="shared" si="38"/>
        <v>1.86</v>
      </c>
      <c r="AP36" s="452">
        <f>INDEX('Other Inputs'!$B:$B,MATCH($AZ36,'Other Inputs'!$A:$A,0))</f>
        <v>0.11325426898324392</v>
      </c>
      <c r="AQ36" s="30">
        <f t="shared" si="39"/>
        <v>0.21065294030883372</v>
      </c>
      <c r="AR36" s="219">
        <f>INDEX(Inputs!$C:$C,MATCH($BH36,Inputs!$D:$D,0))</f>
        <v>0</v>
      </c>
      <c r="AS36" s="475">
        <f t="shared" si="0"/>
        <v>0</v>
      </c>
      <c r="AT36" s="476">
        <f t="shared" si="40"/>
        <v>37.030002900022424</v>
      </c>
      <c r="AU36" s="477">
        <f>IF(BC36="Solar - Rooftop Photovoltaic", -AT36+AT205, IF($BG36="",0,-INDEX(Inputs!$C:$C,MATCH($BC36,Inputs!$D:$D,0))/(1-INDEX(Inputs!$C:$C,MATCH($BF36,Inputs!$D:$D,0)))*INDEX(Inputs!$C:$C,MATCH($BI36,Inputs!$D:$D,0))))</f>
        <v>0</v>
      </c>
      <c r="AV36" s="476">
        <f t="shared" si="41"/>
        <v>37.030002900022424</v>
      </c>
      <c r="AX36" s="464">
        <v>39</v>
      </c>
      <c r="AY36" s="465" t="s">
        <v>472</v>
      </c>
      <c r="AZ36" s="402" t="s">
        <v>368</v>
      </c>
      <c r="BA36" s="414" t="str">
        <f>IF(AY36="","",INDEX(Reference!$E:$E,MATCH($AY36,Reference!D:D,0)))</f>
        <v>I_SO_</v>
      </c>
      <c r="BB36" s="414" t="str">
        <f t="shared" si="42"/>
        <v>I_SO_CC_GH_2x1</v>
      </c>
      <c r="BC36" s="415" t="str">
        <f>IF(AZ36="","",INDEX(Reference!$B:$B,MATCH($AZ36,Reference!$A:$A,0)))</f>
        <v>Combined Cycle Combustion Turbine (CCCT)</v>
      </c>
      <c r="BE36" s="416" t="s">
        <v>1</v>
      </c>
      <c r="BH36" s="466" t="s">
        <v>547</v>
      </c>
      <c r="BI36" s="467"/>
      <c r="BJ36" s="466"/>
      <c r="BM36" s="419">
        <v>0.78</v>
      </c>
    </row>
    <row r="37" spans="1:65">
      <c r="A37" s="437">
        <v>32</v>
      </c>
      <c r="B37" s="269" t="s">
        <v>4</v>
      </c>
      <c r="C37" s="270" t="s">
        <v>24</v>
      </c>
      <c r="D37" s="54">
        <v>3000</v>
      </c>
      <c r="E37" s="54">
        <v>101.9465625</v>
      </c>
      <c r="F37" s="93">
        <v>2017</v>
      </c>
      <c r="G37" s="105">
        <v>5.5035064650449259</v>
      </c>
      <c r="H37" s="105">
        <v>2022.5035064650449</v>
      </c>
      <c r="I37" s="335">
        <v>40</v>
      </c>
      <c r="J37" s="271">
        <v>348.22637901158328</v>
      </c>
      <c r="K37" s="74">
        <v>0.16</v>
      </c>
      <c r="L37" s="139">
        <v>0</v>
      </c>
      <c r="M37" s="139">
        <v>0.28015182687481444</v>
      </c>
      <c r="N37" s="74">
        <v>4.4400000000000004</v>
      </c>
      <c r="O37" s="321">
        <v>0</v>
      </c>
      <c r="P37" s="105">
        <v>9012</v>
      </c>
      <c r="Q37" s="275">
        <v>0.8</v>
      </c>
      <c r="R37" s="142">
        <v>3.8</v>
      </c>
      <c r="S37" s="354">
        <v>11</v>
      </c>
      <c r="T37" s="277">
        <v>5.9999999999999995E-4</v>
      </c>
      <c r="U37" s="277">
        <v>7.1999999999999998E-3</v>
      </c>
      <c r="V37" s="277">
        <v>0.255</v>
      </c>
      <c r="W37" s="278">
        <v>117</v>
      </c>
      <c r="Y37" s="269" t="str">
        <f t="shared" si="2"/>
        <v>CCCT Dry "G/H", DF, 2x1</v>
      </c>
      <c r="Z37" s="468">
        <f t="shared" si="29"/>
        <v>3000</v>
      </c>
      <c r="AA37" s="469">
        <f t="shared" si="30"/>
        <v>348.22637901158328</v>
      </c>
      <c r="AB37" s="45">
        <f>INDEX(LCF!$K:$K,MATCH($BC37,LCF!$B:$B,0))</f>
        <v>7.2562879502455491E-2</v>
      </c>
      <c r="AC37" s="450">
        <f t="shared" si="31"/>
        <v>25.268308779793912</v>
      </c>
      <c r="AD37" s="470">
        <f t="shared" si="32"/>
        <v>4.4400000000000004</v>
      </c>
      <c r="AE37" s="452">
        <f>INDEX('Other Inputs'!$C:$C,MATCH($AZ37,'Other Inputs'!$A:$A,0))</f>
        <v>0</v>
      </c>
      <c r="AF37" s="30">
        <f t="shared" si="33"/>
        <v>0</v>
      </c>
      <c r="AG37" s="30">
        <f>INDEX('Other Inputs'!$F:$F,MATCH($BB37,'Other Inputs'!$E:$E,0))</f>
        <v>16.533954099575993</v>
      </c>
      <c r="AH37" s="471">
        <f t="shared" si="34"/>
        <v>20.973954099575995</v>
      </c>
      <c r="AI37" s="500">
        <f t="shared" si="35"/>
        <v>46.242262879369903</v>
      </c>
      <c r="AJ37" s="473">
        <f t="shared" si="36"/>
        <v>0.12</v>
      </c>
      <c r="AK37" s="219">
        <f t="shared" si="37"/>
        <v>43.989976102901359</v>
      </c>
      <c r="AL37" s="220" t="str">
        <f>IF(OR($BC37={"Pumped Storage","Compressed Air Energy Storage (CAES)"}),$P37,"na")</f>
        <v>na</v>
      </c>
      <c r="AM37" s="221">
        <f>IF($BE37="Fuel",INDEX(Inputs!$C:$C,MATCH($BA37,Inputs!$D:$D,0)),0)</f>
        <v>293.35000000000002</v>
      </c>
      <c r="AN37" s="474">
        <f>IF(OR($BC37={"Pumped Storage","Compressed Air Energy Storage (CAES)"}),(AM37/100*BJ37/1000)/AL37, IF(ISNUMBER($P37),$AM37/100*$P37/1000,0))</f>
        <v>26.436702000000004</v>
      </c>
      <c r="AO37" s="470">
        <f t="shared" si="38"/>
        <v>0.16</v>
      </c>
      <c r="AP37" s="452">
        <f>INDEX('Other Inputs'!$B:$B,MATCH($AZ37,'Other Inputs'!$A:$A,0))</f>
        <v>0</v>
      </c>
      <c r="AQ37" s="30">
        <f t="shared" si="39"/>
        <v>0</v>
      </c>
      <c r="AR37" s="219">
        <f>INDEX(Inputs!$C:$C,MATCH($BH37,Inputs!$D:$D,0))</f>
        <v>0</v>
      </c>
      <c r="AS37" s="475">
        <f t="shared" si="0"/>
        <v>0</v>
      </c>
      <c r="AT37" s="476">
        <f t="shared" si="40"/>
        <v>70.586678102901359</v>
      </c>
      <c r="AU37" s="477">
        <f>IF(BC37="Solar - Rooftop Photovoltaic", -AT37+AT206, IF($BG37="",0,-INDEX(Inputs!$C:$C,MATCH($BC37,Inputs!$D:$D,0))/(1-INDEX(Inputs!$C:$C,MATCH($BF37,Inputs!$D:$D,0)))*INDEX(Inputs!$C:$C,MATCH($BI37,Inputs!$D:$D,0))))</f>
        <v>0</v>
      </c>
      <c r="AV37" s="476">
        <f t="shared" si="41"/>
        <v>70.586678102901359</v>
      </c>
      <c r="AX37" s="464">
        <v>40</v>
      </c>
      <c r="AY37" s="465" t="s">
        <v>472</v>
      </c>
      <c r="AZ37" s="402" t="s">
        <v>369</v>
      </c>
      <c r="BA37" s="414" t="str">
        <f>IF(AY37="","",INDEX(Reference!$E:$E,MATCH($AY37,Reference!D:D,0)))</f>
        <v>I_SO_</v>
      </c>
      <c r="BB37" s="414" t="str">
        <f t="shared" si="42"/>
        <v>I_SO_CC_GH_2x1_DF</v>
      </c>
      <c r="BC37" s="415" t="str">
        <f>IF(AZ37="","",INDEX(Reference!$B:$B,MATCH($AZ37,Reference!$A:$A,0)))</f>
        <v>Combined Cycle Combustion Turbine (CCCT)</v>
      </c>
      <c r="BE37" s="416" t="s">
        <v>1</v>
      </c>
      <c r="BH37" s="466" t="s">
        <v>547</v>
      </c>
      <c r="BI37" s="467"/>
      <c r="BJ37" s="466"/>
      <c r="BM37" s="419">
        <v>0.12</v>
      </c>
    </row>
    <row r="38" spans="1:65">
      <c r="A38" s="437">
        <v>33</v>
      </c>
      <c r="B38" s="269" t="s">
        <v>4</v>
      </c>
      <c r="C38" s="270" t="s">
        <v>295</v>
      </c>
      <c r="D38" s="54">
        <v>3000</v>
      </c>
      <c r="E38" s="54">
        <v>445.59878125</v>
      </c>
      <c r="F38" s="93">
        <v>2017</v>
      </c>
      <c r="G38" s="105">
        <v>4.5036160420775806</v>
      </c>
      <c r="H38" s="105">
        <v>2021.5036160420775</v>
      </c>
      <c r="I38" s="335">
        <v>40</v>
      </c>
      <c r="J38" s="271">
        <v>1370.4876893440482</v>
      </c>
      <c r="K38" s="74">
        <v>1.9</v>
      </c>
      <c r="L38" s="139">
        <v>0.70482140777060598</v>
      </c>
      <c r="M38" s="139">
        <v>0.93338933873891039</v>
      </c>
      <c r="N38" s="74">
        <v>19.73</v>
      </c>
      <c r="O38" s="321">
        <v>4.9528753734253165E-3</v>
      </c>
      <c r="P38" s="105">
        <v>6321</v>
      </c>
      <c r="Q38" s="275">
        <v>2.5</v>
      </c>
      <c r="R38" s="142">
        <v>3.8</v>
      </c>
      <c r="S38" s="354">
        <v>11</v>
      </c>
      <c r="T38" s="277">
        <v>5.9999999999999995E-4</v>
      </c>
      <c r="U38" s="277">
        <v>7.1999999999999998E-3</v>
      </c>
      <c r="V38" s="277">
        <v>0.255</v>
      </c>
      <c r="W38" s="278">
        <v>117</v>
      </c>
      <c r="Y38" s="269" t="str">
        <f t="shared" si="2"/>
        <v>CCCT Dry "J/HA.02", 1x1</v>
      </c>
      <c r="Z38" s="468">
        <f t="shared" ref="Z38:Z49" si="43">$D38</f>
        <v>3000</v>
      </c>
      <c r="AA38" s="469">
        <f t="shared" ref="AA38:AA49" si="44">$J38</f>
        <v>1370.4876893440482</v>
      </c>
      <c r="AB38" s="45">
        <f>INDEX(LCF!$K:$K,MATCH($BC38,LCF!$B:$B,0))</f>
        <v>7.2562879502455491E-2</v>
      </c>
      <c r="AC38" s="450">
        <f t="shared" ref="AC38:AC49" si="45">$AA38*$AB38</f>
        <v>99.446533061470831</v>
      </c>
      <c r="AD38" s="470">
        <f t="shared" ref="AD38:AD49" si="46">$N38</f>
        <v>19.73</v>
      </c>
      <c r="AE38" s="452">
        <f>INDEX('Other Inputs'!$C:$C,MATCH($AZ38,'Other Inputs'!$A:$A,0))</f>
        <v>1.5304630943681621E-3</v>
      </c>
      <c r="AF38" s="30">
        <f t="shared" ref="AF38:AF49" si="47">$AD38*$AE38</f>
        <v>3.0196036851883837E-2</v>
      </c>
      <c r="AG38" s="30">
        <f>INDEX('Other Inputs'!$F:$F,MATCH($BB38,'Other Inputs'!$E:$E,0))</f>
        <v>11.596884583157994</v>
      </c>
      <c r="AH38" s="471">
        <f t="shared" ref="AH38:AH49" si="48">$AD38+$AF38+$AG38</f>
        <v>31.357080620009878</v>
      </c>
      <c r="AI38" s="500">
        <f t="shared" ref="AI38:AI49" si="49">$AC38+$AH38</f>
        <v>130.8036136814807</v>
      </c>
      <c r="AJ38" s="473">
        <f t="shared" ref="AJ38:AJ49" si="50">$BM38</f>
        <v>0.78</v>
      </c>
      <c r="AK38" s="219">
        <f t="shared" ref="AK38:AK49" si="51">$AI38/8760/$AJ38*1000</f>
        <v>19.143486371835952</v>
      </c>
      <c r="AL38" s="220" t="str">
        <f>IF(OR($BC38={"Pumped Storage","Compressed Air Energy Storage (CAES)"}),$P38,"na")</f>
        <v>na</v>
      </c>
      <c r="AM38" s="221">
        <f>IF($BE38="Fuel",INDEX(Inputs!$C:$C,MATCH($BA38,Inputs!$D:$D,0)),0)</f>
        <v>293.35000000000002</v>
      </c>
      <c r="AN38" s="474">
        <f>IF(OR($BC38={"Pumped Storage","Compressed Air Energy Storage (CAES)"}),(AM38/100*BJ38/1000)/AL38, IF(ISNUMBER($P38),$AM38/100*$P38/1000,0))</f>
        <v>18.542653500000004</v>
      </c>
      <c r="AO38" s="470">
        <f t="shared" ref="AO38:AO49" si="52">$K38</f>
        <v>1.9</v>
      </c>
      <c r="AP38" s="452">
        <f>INDEX('Other Inputs'!$B:$B,MATCH($AZ38,'Other Inputs'!$A:$A,0))</f>
        <v>0.10713241660577137</v>
      </c>
      <c r="AQ38" s="30">
        <f t="shared" ref="AQ38:AQ49" si="53">$AO38*$AP38</f>
        <v>0.20355159155096561</v>
      </c>
      <c r="AR38" s="219">
        <f>INDEX(Inputs!$C:$C,MATCH($BH38,Inputs!$D:$D,0))</f>
        <v>0</v>
      </c>
      <c r="AS38" s="475">
        <f t="shared" ref="AS38:AS65" si="54">IF(ISNUMBER(P38),+($P38/1000*$W38*$B$143/2000),0)</f>
        <v>0</v>
      </c>
      <c r="AT38" s="476">
        <f t="shared" ref="AT38:AT49" si="55">$AK38+$AN38+SUM($AO38,$AQ38:$AS38)</f>
        <v>39.789691463386923</v>
      </c>
      <c r="AU38" s="477">
        <f>IF(BC38="Solar - Rooftop Photovoltaic", -AT38+AT211, IF($BG38="",0,-INDEX(Inputs!$C:$C,MATCH($BC38,Inputs!$D:$D,0))/(1-INDEX(Inputs!$C:$C,MATCH($BF38,Inputs!$D:$D,0)))*INDEX(Inputs!$C:$C,MATCH($BI38,Inputs!$D:$D,0))))</f>
        <v>0</v>
      </c>
      <c r="AV38" s="476">
        <f t="shared" ref="AV38:AV49" si="56">$AT38+$AU38</f>
        <v>39.789691463386923</v>
      </c>
      <c r="AX38" s="464">
        <v>45</v>
      </c>
      <c r="AY38" s="465" t="s">
        <v>472</v>
      </c>
      <c r="AZ38" s="402" t="s">
        <v>360</v>
      </c>
      <c r="BA38" s="414" t="str">
        <f>IF(AY38="","",INDEX(Reference!$E:$E,MATCH($AY38,Reference!D:D,0)))</f>
        <v>I_SO_</v>
      </c>
      <c r="BB38" s="414" t="str">
        <f t="shared" si="42"/>
        <v>I_SO_CC_J_1x1</v>
      </c>
      <c r="BC38" s="415" t="str">
        <f>IF(AZ38="","",INDEX(Reference!$B:$B,MATCH($AZ38,Reference!$A:$A,0)))</f>
        <v>Combined Cycle Combustion Turbine (CCCT)</v>
      </c>
      <c r="BE38" s="416" t="s">
        <v>1</v>
      </c>
      <c r="BH38" s="466" t="s">
        <v>547</v>
      </c>
      <c r="BI38" s="467"/>
      <c r="BJ38" s="466"/>
      <c r="BM38" s="419">
        <v>0.78</v>
      </c>
    </row>
    <row r="39" spans="1:65">
      <c r="A39" s="437">
        <v>34</v>
      </c>
      <c r="B39" s="269" t="s">
        <v>4</v>
      </c>
      <c r="C39" s="270" t="s">
        <v>296</v>
      </c>
      <c r="D39" s="54">
        <v>3000</v>
      </c>
      <c r="E39" s="54">
        <v>62.997781250000003</v>
      </c>
      <c r="F39" s="93">
        <v>2017</v>
      </c>
      <c r="G39" s="105">
        <v>4.5036160420775806</v>
      </c>
      <c r="H39" s="105">
        <v>2021.5036160420775</v>
      </c>
      <c r="I39" s="335">
        <v>40</v>
      </c>
      <c r="J39" s="271">
        <v>378.13735059255049</v>
      </c>
      <c r="K39" s="74">
        <v>0.16</v>
      </c>
      <c r="L39" s="139">
        <v>0</v>
      </c>
      <c r="M39" s="139">
        <v>0.27675163427368266</v>
      </c>
      <c r="N39" s="74">
        <v>4.8600000000000003</v>
      </c>
      <c r="O39" s="321">
        <v>0</v>
      </c>
      <c r="P39" s="105">
        <v>9087</v>
      </c>
      <c r="Q39" s="275">
        <v>0.8</v>
      </c>
      <c r="R39" s="142">
        <v>3.8</v>
      </c>
      <c r="S39" s="354">
        <v>11</v>
      </c>
      <c r="T39" s="277">
        <v>5.9999999999999995E-4</v>
      </c>
      <c r="U39" s="277">
        <v>7.1999999999999998E-3</v>
      </c>
      <c r="V39" s="277">
        <v>0.255</v>
      </c>
      <c r="W39" s="278">
        <v>117</v>
      </c>
      <c r="Y39" s="269" t="str">
        <f t="shared" si="2"/>
        <v>CCCT Dry "J/HA.02", DF, 1x1</v>
      </c>
      <c r="Z39" s="468">
        <f t="shared" si="43"/>
        <v>3000</v>
      </c>
      <c r="AA39" s="469">
        <f t="shared" si="44"/>
        <v>378.13735059255049</v>
      </c>
      <c r="AB39" s="45">
        <f>INDEX(LCF!$K:$K,MATCH($BC39,LCF!$B:$B,0))</f>
        <v>7.2562879502455491E-2</v>
      </c>
      <c r="AC39" s="450">
        <f t="shared" si="45"/>
        <v>27.438735006425009</v>
      </c>
      <c r="AD39" s="470">
        <f t="shared" si="46"/>
        <v>4.8600000000000003</v>
      </c>
      <c r="AE39" s="452">
        <f>INDEX('Other Inputs'!$C:$C,MATCH($AZ39,'Other Inputs'!$A:$A,0))</f>
        <v>0</v>
      </c>
      <c r="AF39" s="30">
        <f t="shared" si="47"/>
        <v>0</v>
      </c>
      <c r="AG39" s="30">
        <f>INDEX('Other Inputs'!$F:$F,MATCH($BB39,'Other Inputs'!$E:$E,0))</f>
        <v>16.671553584425993</v>
      </c>
      <c r="AH39" s="471">
        <f t="shared" si="48"/>
        <v>21.531553584425993</v>
      </c>
      <c r="AI39" s="500">
        <f t="shared" si="49"/>
        <v>48.970288590850998</v>
      </c>
      <c r="AJ39" s="473">
        <f t="shared" si="50"/>
        <v>0.12</v>
      </c>
      <c r="AK39" s="219">
        <f t="shared" si="51"/>
        <v>46.585129938024167</v>
      </c>
      <c r="AL39" s="220" t="str">
        <f>IF(OR($BC39={"Pumped Storage","Compressed Air Energy Storage (CAES)"}),$P39,"na")</f>
        <v>na</v>
      </c>
      <c r="AM39" s="221">
        <f>IF($BE39="Fuel",INDEX(Inputs!$C:$C,MATCH($BA39,Inputs!$D:$D,0)),0)</f>
        <v>293.35000000000002</v>
      </c>
      <c r="AN39" s="474">
        <f>IF(OR($BC39={"Pumped Storage","Compressed Air Energy Storage (CAES)"}),(AM39/100*BJ39/1000)/AL39, IF(ISNUMBER($P39),$AM39/100*$P39/1000,0))</f>
        <v>26.656714500000007</v>
      </c>
      <c r="AO39" s="470">
        <f t="shared" si="52"/>
        <v>0.16</v>
      </c>
      <c r="AP39" s="452">
        <f>INDEX('Other Inputs'!$B:$B,MATCH($AZ39,'Other Inputs'!$A:$A,0))</f>
        <v>0</v>
      </c>
      <c r="AQ39" s="30">
        <f t="shared" si="53"/>
        <v>0</v>
      </c>
      <c r="AR39" s="219">
        <f>INDEX(Inputs!$C:$C,MATCH($BH39,Inputs!$D:$D,0))</f>
        <v>0</v>
      </c>
      <c r="AS39" s="475">
        <f t="shared" si="54"/>
        <v>0</v>
      </c>
      <c r="AT39" s="476">
        <f t="shared" si="55"/>
        <v>73.40184443802417</v>
      </c>
      <c r="AU39" s="477">
        <f>IF(BC39="Solar - Rooftop Photovoltaic", -AT39+AT212, IF($BG39="",0,-INDEX(Inputs!$C:$C,MATCH($BC39,Inputs!$D:$D,0))/(1-INDEX(Inputs!$C:$C,MATCH($BF39,Inputs!$D:$D,0)))*INDEX(Inputs!$C:$C,MATCH($BI39,Inputs!$D:$D,0))))</f>
        <v>0</v>
      </c>
      <c r="AV39" s="476">
        <f t="shared" si="56"/>
        <v>73.40184443802417</v>
      </c>
      <c r="AX39" s="464">
        <v>46</v>
      </c>
      <c r="AY39" s="465" t="s">
        <v>472</v>
      </c>
      <c r="AZ39" s="402" t="s">
        <v>361</v>
      </c>
      <c r="BA39" s="414" t="str">
        <f>IF(AY39="","",INDEX(Reference!$E:$E,MATCH($AY39,Reference!D:D,0)))</f>
        <v>I_SO_</v>
      </c>
      <c r="BB39" s="414" t="str">
        <f t="shared" si="42"/>
        <v>I_SO_CC_J_1x1_DF</v>
      </c>
      <c r="BC39" s="415" t="str">
        <f>IF(AZ39="","",INDEX(Reference!$B:$B,MATCH($AZ39,Reference!$A:$A,0)))</f>
        <v>Combined Cycle Combustion Turbine (CCCT)</v>
      </c>
      <c r="BE39" s="416" t="s">
        <v>1</v>
      </c>
      <c r="BH39" s="466" t="s">
        <v>547</v>
      </c>
      <c r="BI39" s="467"/>
      <c r="BJ39" s="466"/>
      <c r="BM39" s="419">
        <v>0.12</v>
      </c>
    </row>
    <row r="40" spans="1:65">
      <c r="A40" s="437">
        <v>35</v>
      </c>
      <c r="B40" s="269" t="s">
        <v>4</v>
      </c>
      <c r="C40" s="270" t="s">
        <v>297</v>
      </c>
      <c r="D40" s="54">
        <v>3000</v>
      </c>
      <c r="E40" s="54">
        <v>892.92274999999995</v>
      </c>
      <c r="F40" s="93">
        <v>2017</v>
      </c>
      <c r="G40" s="105">
        <v>5.5035064650449259</v>
      </c>
      <c r="H40" s="105">
        <v>2022.5035064650449</v>
      </c>
      <c r="I40" s="335">
        <v>40</v>
      </c>
      <c r="J40" s="271">
        <v>1020.1188136312037</v>
      </c>
      <c r="K40" s="74">
        <v>1.81</v>
      </c>
      <c r="L40" s="139">
        <v>0.73961642352612877</v>
      </c>
      <c r="M40" s="139">
        <v>0.93011209144739559</v>
      </c>
      <c r="N40" s="74">
        <v>13.41</v>
      </c>
      <c r="O40" s="321">
        <v>7.2835525973516269E-3</v>
      </c>
      <c r="P40" s="105">
        <v>6308</v>
      </c>
      <c r="Q40" s="275">
        <v>2.5</v>
      </c>
      <c r="R40" s="142">
        <v>3.8</v>
      </c>
      <c r="S40" s="354">
        <v>11</v>
      </c>
      <c r="T40" s="277">
        <v>5.9999999999999995E-4</v>
      </c>
      <c r="U40" s="277">
        <v>7.1999999999999998E-3</v>
      </c>
      <c r="V40" s="277">
        <v>0.255</v>
      </c>
      <c r="W40" s="278">
        <v>117</v>
      </c>
      <c r="Y40" s="269" t="str">
        <f t="shared" si="2"/>
        <v>CCCT Dry, "J/HA.02" 2X1</v>
      </c>
      <c r="Z40" s="468">
        <f t="shared" si="43"/>
        <v>3000</v>
      </c>
      <c r="AA40" s="469">
        <f t="shared" si="44"/>
        <v>1020.1188136312037</v>
      </c>
      <c r="AB40" s="45">
        <f>INDEX(LCF!$K:$K,MATCH($BC40,LCF!$B:$B,0))</f>
        <v>7.2562879502455491E-2</v>
      </c>
      <c r="AC40" s="450">
        <f t="shared" si="45"/>
        <v>74.02275855170889</v>
      </c>
      <c r="AD40" s="470">
        <f t="shared" si="46"/>
        <v>13.41</v>
      </c>
      <c r="AE40" s="452">
        <f>INDEX('Other Inputs'!$C:$C,MATCH($AZ40,'Other Inputs'!$A:$A,0))</f>
        <v>1.5304630943681575E-3</v>
      </c>
      <c r="AF40" s="30">
        <f t="shared" si="47"/>
        <v>2.0523510095476993E-2</v>
      </c>
      <c r="AG40" s="30">
        <f>INDEX('Other Inputs'!$F:$F,MATCH($BB40,'Other Inputs'!$E:$E,0))</f>
        <v>11.573034005783995</v>
      </c>
      <c r="AH40" s="471">
        <f t="shared" si="48"/>
        <v>25.003557515879471</v>
      </c>
      <c r="AI40" s="500">
        <f t="shared" si="49"/>
        <v>99.026316067588368</v>
      </c>
      <c r="AJ40" s="473">
        <f t="shared" si="50"/>
        <v>0.78</v>
      </c>
      <c r="AK40" s="219">
        <f t="shared" si="51"/>
        <v>14.492787154254239</v>
      </c>
      <c r="AL40" s="220" t="str">
        <f>IF(OR($BC40={"Pumped Storage","Compressed Air Energy Storage (CAES)"}),$P40,"na")</f>
        <v>na</v>
      </c>
      <c r="AM40" s="221">
        <f>IF($BE40="Fuel",INDEX(Inputs!$C:$C,MATCH($BA40,Inputs!$D:$D,0)),0)</f>
        <v>293.35000000000002</v>
      </c>
      <c r="AN40" s="474">
        <f>IF(OR($BC40={"Pumped Storage","Compressed Air Energy Storage (CAES)"}),(AM40/100*BJ40/1000)/AL40, IF(ISNUMBER($P40),$AM40/100*$P40/1000,0))</f>
        <v>18.504518000000004</v>
      </c>
      <c r="AO40" s="470">
        <f t="shared" si="52"/>
        <v>1.81</v>
      </c>
      <c r="AP40" s="452">
        <f>INDEX('Other Inputs'!$B:$B,MATCH($AZ40,'Other Inputs'!$A:$A,0))</f>
        <v>0.11325426898324367</v>
      </c>
      <c r="AQ40" s="30">
        <f t="shared" si="53"/>
        <v>0.20499022685967105</v>
      </c>
      <c r="AR40" s="219">
        <f>INDEX(Inputs!$C:$C,MATCH($BH40,Inputs!$D:$D,0))</f>
        <v>0</v>
      </c>
      <c r="AS40" s="475">
        <f t="shared" si="54"/>
        <v>0</v>
      </c>
      <c r="AT40" s="476">
        <f t="shared" si="55"/>
        <v>35.012295381113915</v>
      </c>
      <c r="AU40" s="477">
        <f>IF(BC40="Solar - Rooftop Photovoltaic", -AT40+AT213, IF($BG40="",0,-INDEX(Inputs!$C:$C,MATCH($BC40,Inputs!$D:$D,0))/(1-INDEX(Inputs!$C:$C,MATCH($BF40,Inputs!$D:$D,0)))*INDEX(Inputs!$C:$C,MATCH($BI40,Inputs!$D:$D,0))))</f>
        <v>0</v>
      </c>
      <c r="AV40" s="476">
        <f t="shared" si="56"/>
        <v>35.012295381113915</v>
      </c>
      <c r="AX40" s="464">
        <v>47</v>
      </c>
      <c r="AY40" s="465" t="s">
        <v>472</v>
      </c>
      <c r="AZ40" s="402" t="s">
        <v>362</v>
      </c>
      <c r="BA40" s="414" t="str">
        <f>IF(AY40="","",INDEX(Reference!$E:$E,MATCH($AY40,Reference!D:D,0)))</f>
        <v>I_SO_</v>
      </c>
      <c r="BB40" s="414" t="str">
        <f t="shared" si="42"/>
        <v>I_SO_CC_J_2x1</v>
      </c>
      <c r="BC40" s="415" t="str">
        <f>IF(AZ40="","",INDEX(Reference!$B:$B,MATCH($AZ40,Reference!$A:$A,0)))</f>
        <v>Combined Cycle Combustion Turbine (CCCT)</v>
      </c>
      <c r="BE40" s="416" t="s">
        <v>1</v>
      </c>
      <c r="BH40" s="466" t="s">
        <v>547</v>
      </c>
      <c r="BI40" s="467"/>
      <c r="BJ40" s="466"/>
      <c r="BM40" s="419">
        <v>0.78</v>
      </c>
    </row>
    <row r="41" spans="1:65" ht="15.75" thickBot="1">
      <c r="A41" s="437">
        <v>36</v>
      </c>
      <c r="B41" s="338" t="s">
        <v>4</v>
      </c>
      <c r="C41" s="478" t="s">
        <v>298</v>
      </c>
      <c r="D41" s="339">
        <v>3000</v>
      </c>
      <c r="E41" s="340">
        <v>126.0005625</v>
      </c>
      <c r="F41" s="479">
        <v>2017</v>
      </c>
      <c r="G41" s="344">
        <v>5.5035064650449259</v>
      </c>
      <c r="H41" s="344">
        <v>2022.5035064650449</v>
      </c>
      <c r="I41" s="341">
        <v>40</v>
      </c>
      <c r="J41" s="342">
        <v>301.59104522784219</v>
      </c>
      <c r="K41" s="343">
        <v>0.16</v>
      </c>
      <c r="L41" s="480">
        <v>0</v>
      </c>
      <c r="M41" s="480">
        <v>0.27379514765616142</v>
      </c>
      <c r="N41" s="343">
        <v>4.05</v>
      </c>
      <c r="O41" s="481">
        <v>0</v>
      </c>
      <c r="P41" s="344">
        <v>9039</v>
      </c>
      <c r="Q41" s="356">
        <v>0.8</v>
      </c>
      <c r="R41" s="483">
        <v>3.8</v>
      </c>
      <c r="S41" s="357">
        <v>11</v>
      </c>
      <c r="T41" s="348">
        <v>5.9999999999999995E-4</v>
      </c>
      <c r="U41" s="348">
        <v>7.1999999999999998E-3</v>
      </c>
      <c r="V41" s="348">
        <v>0.255</v>
      </c>
      <c r="W41" s="349">
        <v>117</v>
      </c>
      <c r="Y41" s="338" t="str">
        <f t="shared" si="2"/>
        <v>CCCT Dry "J/HA.02", DF, 2X1</v>
      </c>
      <c r="Z41" s="484">
        <f t="shared" si="43"/>
        <v>3000</v>
      </c>
      <c r="AA41" s="485">
        <f t="shared" si="44"/>
        <v>301.59104522784219</v>
      </c>
      <c r="AB41" s="486">
        <f>INDEX(LCF!$K:$K,MATCH($BC41,LCF!$B:$B,0))</f>
        <v>7.2562879502455491E-2</v>
      </c>
      <c r="AC41" s="487">
        <f t="shared" si="45"/>
        <v>21.884314673887516</v>
      </c>
      <c r="AD41" s="488">
        <f t="shared" si="46"/>
        <v>4.05</v>
      </c>
      <c r="AE41" s="489">
        <f>INDEX('Other Inputs'!$C:$C,MATCH($AZ41,'Other Inputs'!$A:$A,0))</f>
        <v>0</v>
      </c>
      <c r="AF41" s="371">
        <f t="shared" si="47"/>
        <v>0</v>
      </c>
      <c r="AG41" s="371">
        <f>INDEX('Other Inputs'!$F:$F,MATCH($BB41,'Other Inputs'!$E:$E,0))</f>
        <v>16.583489914121991</v>
      </c>
      <c r="AH41" s="490">
        <f t="shared" si="48"/>
        <v>20.633489914121991</v>
      </c>
      <c r="AI41" s="502">
        <f t="shared" si="49"/>
        <v>42.517804588009511</v>
      </c>
      <c r="AJ41" s="492">
        <f t="shared" si="50"/>
        <v>0.12</v>
      </c>
      <c r="AK41" s="493">
        <f t="shared" si="51"/>
        <v>40.446922172763998</v>
      </c>
      <c r="AL41" s="494" t="str">
        <f>IF(OR($BC41={"Pumped Storage","Compressed Air Energy Storage (CAES)"}),$P41,"na")</f>
        <v>na</v>
      </c>
      <c r="AM41" s="495">
        <f>IF($BE41="Fuel",INDEX(Inputs!$C:$C,MATCH($BA41,Inputs!$D:$D,0)),0)</f>
        <v>293.35000000000002</v>
      </c>
      <c r="AN41" s="496">
        <f>IF(OR($BC41={"Pumped Storage","Compressed Air Energy Storage (CAES)"}),(AM41/100*BJ41/1000)/AL41, IF(ISNUMBER($P41),$AM41/100*$P41/1000,0))</f>
        <v>26.515906500000003</v>
      </c>
      <c r="AO41" s="488">
        <f t="shared" si="52"/>
        <v>0.16</v>
      </c>
      <c r="AP41" s="489">
        <f>INDEX('Other Inputs'!$B:$B,MATCH($AZ41,'Other Inputs'!$A:$A,0))</f>
        <v>0</v>
      </c>
      <c r="AQ41" s="371">
        <f t="shared" si="53"/>
        <v>0</v>
      </c>
      <c r="AR41" s="493">
        <f>INDEX(Inputs!$C:$C,MATCH($BH41,Inputs!$D:$D,0))</f>
        <v>0</v>
      </c>
      <c r="AS41" s="497">
        <f t="shared" si="54"/>
        <v>0</v>
      </c>
      <c r="AT41" s="498">
        <f t="shared" si="55"/>
        <v>67.122828672764001</v>
      </c>
      <c r="AU41" s="499">
        <f>IF(BC41="Solar - Rooftop Photovoltaic", -AT41+AT214, IF($BG41="",0,-INDEX(Inputs!$C:$C,MATCH($BC41,Inputs!$D:$D,0))/(1-INDEX(Inputs!$C:$C,MATCH($BF41,Inputs!$D:$D,0)))*INDEX(Inputs!$C:$C,MATCH($BI41,Inputs!$D:$D,0))))</f>
        <v>0</v>
      </c>
      <c r="AV41" s="498">
        <f t="shared" si="56"/>
        <v>67.122828672764001</v>
      </c>
      <c r="AX41" s="464">
        <v>48</v>
      </c>
      <c r="AY41" s="465" t="s">
        <v>472</v>
      </c>
      <c r="AZ41" s="402" t="s">
        <v>363</v>
      </c>
      <c r="BA41" s="414" t="str">
        <f>IF(AY41="","",INDEX(Reference!$E:$E,MATCH($AY41,Reference!D:D,0)))</f>
        <v>I_SO_</v>
      </c>
      <c r="BB41" s="414" t="str">
        <f t="shared" si="42"/>
        <v>I_SO_CC_J_2x1_DF</v>
      </c>
      <c r="BC41" s="415" t="str">
        <f>IF(AZ41="","",INDEX(Reference!$B:$B,MATCH($AZ41,Reference!$A:$A,0)))</f>
        <v>Combined Cycle Combustion Turbine (CCCT)</v>
      </c>
      <c r="BE41" s="416" t="s">
        <v>1</v>
      </c>
      <c r="BH41" s="466" t="s">
        <v>547</v>
      </c>
      <c r="BI41" s="467"/>
      <c r="BJ41" s="466"/>
      <c r="BM41" s="419">
        <v>0.12</v>
      </c>
    </row>
    <row r="42" spans="1:65">
      <c r="A42" s="437">
        <v>37</v>
      </c>
      <c r="B42" s="269" t="s">
        <v>4</v>
      </c>
      <c r="C42" s="270" t="s">
        <v>31</v>
      </c>
      <c r="D42" s="54">
        <v>5050</v>
      </c>
      <c r="E42" s="54">
        <v>120.86372226931704</v>
      </c>
      <c r="F42" s="93">
        <v>2017</v>
      </c>
      <c r="G42" s="105">
        <v>4.0844838921761992</v>
      </c>
      <c r="H42" s="105">
        <v>2021.0844838921762</v>
      </c>
      <c r="I42" s="335">
        <v>30</v>
      </c>
      <c r="J42" s="271">
        <v>1667.9174519683415</v>
      </c>
      <c r="K42" s="74">
        <v>8.85</v>
      </c>
      <c r="L42" s="139">
        <v>0.90652829050531258</v>
      </c>
      <c r="M42" s="139">
        <v>0.97814564944868787</v>
      </c>
      <c r="N42" s="74">
        <v>31.86</v>
      </c>
      <c r="O42" s="321">
        <v>0.10353234970053639</v>
      </c>
      <c r="P42" s="105">
        <v>9189</v>
      </c>
      <c r="Q42" s="275">
        <v>2.6</v>
      </c>
      <c r="R42" s="142">
        <v>3.85</v>
      </c>
      <c r="S42" s="354">
        <v>58</v>
      </c>
      <c r="T42" s="277">
        <v>5.9999999999999995E-4</v>
      </c>
      <c r="U42" s="277">
        <v>8.9999999999999993E-3</v>
      </c>
      <c r="V42" s="277">
        <v>0.255</v>
      </c>
      <c r="W42" s="278">
        <v>117</v>
      </c>
      <c r="Y42" s="269" t="str">
        <f t="shared" si="2"/>
        <v>SCCT Aero x3</v>
      </c>
      <c r="Z42" s="468">
        <f t="shared" si="43"/>
        <v>5050</v>
      </c>
      <c r="AA42" s="469">
        <f t="shared" si="44"/>
        <v>1667.9174519683415</v>
      </c>
      <c r="AB42" s="45">
        <f>INDEX(LCF!$K:$K,MATCH($BC42,LCF!$B:$B,0))</f>
        <v>7.871096688691899E-2</v>
      </c>
      <c r="AC42" s="450">
        <f t="shared" si="45"/>
        <v>131.28339533199443</v>
      </c>
      <c r="AD42" s="470">
        <f t="shared" si="46"/>
        <v>31.86</v>
      </c>
      <c r="AE42" s="452">
        <f>INDEX('Other Inputs'!$C:$C,MATCH($AZ42,'Other Inputs'!$A:$A,0))</f>
        <v>1.3306879835468128E-2</v>
      </c>
      <c r="AF42" s="30">
        <f t="shared" si="47"/>
        <v>0.42395719155801453</v>
      </c>
      <c r="AG42" s="30">
        <f>INDEX('Other Inputs'!$F:$F,MATCH($BB42,'Other Inputs'!$E:$E,0))</f>
        <v>13.994167014</v>
      </c>
      <c r="AH42" s="471">
        <f t="shared" si="48"/>
        <v>46.278124205558015</v>
      </c>
      <c r="AI42" s="500">
        <f t="shared" si="49"/>
        <v>177.56151953755244</v>
      </c>
      <c r="AJ42" s="473">
        <f t="shared" si="50"/>
        <v>0.33</v>
      </c>
      <c r="AK42" s="219">
        <f t="shared" si="51"/>
        <v>61.42296926025751</v>
      </c>
      <c r="AL42" s="220" t="str">
        <f>IF(OR($BC42={"Pumped Storage","Compressed Air Energy Storage (CAES)"}),$P42,"na")</f>
        <v>na</v>
      </c>
      <c r="AM42" s="221">
        <f>IF($BE42="Fuel",INDEX(Inputs!$C:$C,MATCH($BA42,Inputs!$D:$D,0)),0)</f>
        <v>294.97000000000003</v>
      </c>
      <c r="AN42" s="474">
        <f>IF(OR($BC42={"Pumped Storage","Compressed Air Energy Storage (CAES)"}),(AM42/100*BJ42/1000)/AL42, IF(ISNUMBER($P42),$AM42/100*$P42/1000,0))</f>
        <v>27.104793300000004</v>
      </c>
      <c r="AO42" s="470">
        <f t="shared" si="52"/>
        <v>8.85</v>
      </c>
      <c r="AP42" s="452">
        <f>INDEX('Other Inputs'!$B:$B,MATCH($AZ42,'Other Inputs'!$A:$A,0))</f>
        <v>0.12109260650275994</v>
      </c>
      <c r="AQ42" s="30">
        <f t="shared" si="53"/>
        <v>1.0716695675494254</v>
      </c>
      <c r="AR42" s="219">
        <f>INDEX(Inputs!$C:$C,MATCH($BH42,Inputs!$D:$D,0))</f>
        <v>0</v>
      </c>
      <c r="AS42" s="475">
        <f t="shared" si="54"/>
        <v>0</v>
      </c>
      <c r="AT42" s="476">
        <f t="shared" si="55"/>
        <v>98.449432127806944</v>
      </c>
      <c r="AU42" s="477">
        <f>IF(BC42="Solar - Rooftop Photovoltaic", -AT42+AT215, IF($BG42="",0,-INDEX(Inputs!$C:$C,MATCH($BC42,Inputs!$D:$D,0))/(1-INDEX(Inputs!$C:$C,MATCH($BF42,Inputs!$D:$D,0)))*INDEX(Inputs!$C:$C,MATCH($BI42,Inputs!$D:$D,0))))</f>
        <v>0</v>
      </c>
      <c r="AV42" s="476">
        <f t="shared" si="56"/>
        <v>98.449432127806944</v>
      </c>
      <c r="AX42" s="464">
        <v>49</v>
      </c>
      <c r="AY42" s="402" t="s">
        <v>498</v>
      </c>
      <c r="AZ42" s="402" t="s">
        <v>357</v>
      </c>
      <c r="BA42" s="414" t="str">
        <f>IF(AY42="","",INDEX(Reference!$E:$E,MATCH($AY42,Reference!D:D,0)))</f>
        <v>I_US_</v>
      </c>
      <c r="BB42" s="414" t="str">
        <f t="shared" si="42"/>
        <v>I_US_SC_Aero</v>
      </c>
      <c r="BC42" s="415" t="str">
        <f>IF(AZ42="","",INDEX(Reference!$B:$B,MATCH($AZ42,Reference!$A:$A,0)))</f>
        <v>Single Cycle Combustion Turbine (SCCT) Aero</v>
      </c>
      <c r="BE42" s="416" t="s">
        <v>1</v>
      </c>
      <c r="BH42" s="466" t="s">
        <v>547</v>
      </c>
      <c r="BI42" s="467"/>
      <c r="BJ42" s="466"/>
      <c r="BM42" s="419">
        <v>0.33</v>
      </c>
    </row>
    <row r="43" spans="1:65">
      <c r="A43" s="437">
        <v>38</v>
      </c>
      <c r="B43" s="269" t="s">
        <v>4</v>
      </c>
      <c r="C43" s="270" t="s">
        <v>294</v>
      </c>
      <c r="D43" s="54">
        <v>5050</v>
      </c>
      <c r="E43" s="54">
        <v>181.6303380682684</v>
      </c>
      <c r="F43" s="93">
        <v>2017</v>
      </c>
      <c r="G43" s="105">
        <v>4.0844838921761992</v>
      </c>
      <c r="H43" s="105">
        <v>2021.0844838921762</v>
      </c>
      <c r="I43" s="335">
        <v>30</v>
      </c>
      <c r="J43" s="271">
        <v>1259.0672849001528</v>
      </c>
      <c r="K43" s="74">
        <v>6.14</v>
      </c>
      <c r="L43" s="139">
        <v>0.90510271089998462</v>
      </c>
      <c r="M43" s="139">
        <v>0.96637279488490258</v>
      </c>
      <c r="N43" s="74">
        <v>22.82</v>
      </c>
      <c r="O43" s="321">
        <v>8.928262019060991E-2</v>
      </c>
      <c r="P43" s="105">
        <v>9032</v>
      </c>
      <c r="Q43" s="275">
        <v>2.9</v>
      </c>
      <c r="R43" s="142">
        <v>3.85</v>
      </c>
      <c r="S43" s="354">
        <v>80</v>
      </c>
      <c r="T43" s="277">
        <v>5.9999999999999995E-4</v>
      </c>
      <c r="U43" s="277">
        <v>8.9999999999999993E-3</v>
      </c>
      <c r="V43" s="277">
        <v>0.255</v>
      </c>
      <c r="W43" s="278">
        <v>117</v>
      </c>
      <c r="Y43" s="269" t="str">
        <f t="shared" si="2"/>
        <v>Intercooled SCCT Aero x2</v>
      </c>
      <c r="Z43" s="468">
        <f t="shared" si="43"/>
        <v>5050</v>
      </c>
      <c r="AA43" s="469">
        <f t="shared" si="44"/>
        <v>1259.0672849001528</v>
      </c>
      <c r="AB43" s="45">
        <f>INDEX(LCF!$K:$K,MATCH($BC43,LCF!$B:$B,0))</f>
        <v>7.871096688691899E-2</v>
      </c>
      <c r="AC43" s="450">
        <f t="shared" si="45"/>
        <v>99.102403370178919</v>
      </c>
      <c r="AD43" s="470">
        <f t="shared" si="46"/>
        <v>22.82</v>
      </c>
      <c r="AE43" s="452">
        <f>INDEX('Other Inputs'!$C:$C,MATCH($AZ43,'Other Inputs'!$A:$A,0))</f>
        <v>1.1976191851921305E-2</v>
      </c>
      <c r="AF43" s="30">
        <f t="shared" si="47"/>
        <v>0.27329669806084417</v>
      </c>
      <c r="AG43" s="30">
        <f>INDEX('Other Inputs'!$F:$F,MATCH($BB43,'Other Inputs'!$E:$E,0))</f>
        <v>13.755067632000001</v>
      </c>
      <c r="AH43" s="471">
        <f t="shared" si="48"/>
        <v>36.848364330060846</v>
      </c>
      <c r="AI43" s="500">
        <f t="shared" si="49"/>
        <v>135.95076770023977</v>
      </c>
      <c r="AJ43" s="473">
        <f t="shared" si="50"/>
        <v>0.33</v>
      </c>
      <c r="AK43" s="219">
        <f t="shared" si="51"/>
        <v>47.028769786993138</v>
      </c>
      <c r="AL43" s="220" t="str">
        <f>IF(OR($BC43={"Pumped Storage","Compressed Air Energy Storage (CAES)"}),$P43,"na")</f>
        <v>na</v>
      </c>
      <c r="AM43" s="221">
        <f>IF($BE43="Fuel",INDEX(Inputs!$C:$C,MATCH($BA43,Inputs!$D:$D,0)),0)</f>
        <v>294.97000000000003</v>
      </c>
      <c r="AN43" s="474">
        <f>IF(OR($BC43={"Pumped Storage","Compressed Air Energy Storage (CAES)"}),(AM43/100*BJ43/1000)/AL43, IF(ISNUMBER($P43),$AM43/100*$P43/1000,0))</f>
        <v>26.641690400000002</v>
      </c>
      <c r="AO43" s="470">
        <f t="shared" si="52"/>
        <v>6.14</v>
      </c>
      <c r="AP43" s="452">
        <f>INDEX('Other Inputs'!$B:$B,MATCH($AZ43,'Other Inputs'!$A:$A,0))</f>
        <v>0.12109260650275988</v>
      </c>
      <c r="AQ43" s="30">
        <f t="shared" si="53"/>
        <v>0.74350860392694562</v>
      </c>
      <c r="AR43" s="219">
        <f>INDEX(Inputs!$C:$C,MATCH($BH43,Inputs!$D:$D,0))</f>
        <v>0</v>
      </c>
      <c r="AS43" s="475">
        <f t="shared" si="54"/>
        <v>0</v>
      </c>
      <c r="AT43" s="476">
        <f t="shared" si="55"/>
        <v>80.553968790920081</v>
      </c>
      <c r="AU43" s="477">
        <f>IF(BC43="Solar - Rooftop Photovoltaic", -AT43+AT216, IF($BG43="",0,-INDEX(Inputs!$C:$C,MATCH($BC43,Inputs!$D:$D,0))/(1-INDEX(Inputs!$C:$C,MATCH($BF43,Inputs!$D:$D,0)))*INDEX(Inputs!$C:$C,MATCH($BI43,Inputs!$D:$D,0))))</f>
        <v>0</v>
      </c>
      <c r="AV43" s="476">
        <f t="shared" si="56"/>
        <v>80.553968790920081</v>
      </c>
      <c r="AX43" s="464">
        <v>50</v>
      </c>
      <c r="AY43" s="402" t="s">
        <v>498</v>
      </c>
      <c r="AZ43" s="402" t="s">
        <v>358</v>
      </c>
      <c r="BA43" s="414" t="str">
        <f>IF(AY43="","",INDEX(Reference!$E:$E,MATCH($AY43,Reference!D:D,0)))</f>
        <v>I_US_</v>
      </c>
      <c r="BB43" s="414" t="str">
        <f t="shared" si="42"/>
        <v>I_US_SC_ICAero</v>
      </c>
      <c r="BC43" s="415" t="str">
        <f>IF(AZ43="","",INDEX(Reference!$B:$B,MATCH($AZ43,Reference!$A:$A,0)))</f>
        <v>Intercooled SCCT Aero</v>
      </c>
      <c r="BE43" s="416" t="s">
        <v>1</v>
      </c>
      <c r="BH43" s="466" t="s">
        <v>547</v>
      </c>
      <c r="BI43" s="467"/>
      <c r="BJ43" s="466"/>
      <c r="BM43" s="419">
        <v>0.33</v>
      </c>
    </row>
    <row r="44" spans="1:65">
      <c r="A44" s="437">
        <v>39</v>
      </c>
      <c r="B44" s="269" t="s">
        <v>4</v>
      </c>
      <c r="C44" s="270" t="s">
        <v>34</v>
      </c>
      <c r="D44" s="54">
        <v>5050</v>
      </c>
      <c r="E44" s="54">
        <v>199.924125</v>
      </c>
      <c r="F44" s="93">
        <v>2017</v>
      </c>
      <c r="G44" s="105">
        <v>4.0844838921761992</v>
      </c>
      <c r="H44" s="105">
        <v>2021.0844838921762</v>
      </c>
      <c r="I44" s="335">
        <v>35</v>
      </c>
      <c r="J44" s="271">
        <v>701.59905041057641</v>
      </c>
      <c r="K44" s="74">
        <v>6.61</v>
      </c>
      <c r="L44" s="139">
        <v>0.96515655776675957</v>
      </c>
      <c r="M44" s="139">
        <v>0.9705902329688243</v>
      </c>
      <c r="N44" s="74">
        <v>15.97</v>
      </c>
      <c r="O44" s="321">
        <v>2.0272324978948347E-2</v>
      </c>
      <c r="P44" s="105">
        <v>9614</v>
      </c>
      <c r="Q44" s="275">
        <v>2.7</v>
      </c>
      <c r="R44" s="142">
        <v>3.85</v>
      </c>
      <c r="S44" s="354">
        <v>20</v>
      </c>
      <c r="T44" s="277">
        <v>5.9999999999999995E-4</v>
      </c>
      <c r="U44" s="277">
        <v>8.9999999999999993E-3</v>
      </c>
      <c r="V44" s="277">
        <v>0.255</v>
      </c>
      <c r="W44" s="278">
        <v>117</v>
      </c>
      <c r="Y44" s="269" t="str">
        <f t="shared" si="2"/>
        <v>SCCT Frame "F" x1</v>
      </c>
      <c r="Z44" s="468">
        <f t="shared" si="43"/>
        <v>5050</v>
      </c>
      <c r="AA44" s="469">
        <f t="shared" si="44"/>
        <v>701.59905041057641</v>
      </c>
      <c r="AB44" s="45">
        <f>INDEX(LCF!$K:$K,MATCH($BC44,LCF!$B:$B,0))</f>
        <v>7.3726311796429175E-2</v>
      </c>
      <c r="AC44" s="450">
        <f t="shared" si="45"/>
        <v>51.726310346648788</v>
      </c>
      <c r="AD44" s="470">
        <f t="shared" si="46"/>
        <v>15.97</v>
      </c>
      <c r="AE44" s="452">
        <f>INDEX('Other Inputs'!$C:$C,MATCH($AZ44,'Other Inputs'!$A:$A,0))</f>
        <v>2.869714517814701E-3</v>
      </c>
      <c r="AF44" s="30">
        <f t="shared" si="47"/>
        <v>4.5829340849500778E-2</v>
      </c>
      <c r="AG44" s="30">
        <f>INDEX('Other Inputs'!$F:$F,MATCH($BB44,'Other Inputs'!$E:$E,0))</f>
        <v>14.641410564000001</v>
      </c>
      <c r="AH44" s="471">
        <f t="shared" si="48"/>
        <v>30.657239904849501</v>
      </c>
      <c r="AI44" s="500">
        <f t="shared" si="49"/>
        <v>82.383550251498292</v>
      </c>
      <c r="AJ44" s="473">
        <f t="shared" si="50"/>
        <v>0.33</v>
      </c>
      <c r="AK44" s="219">
        <f t="shared" si="51"/>
        <v>28.498529905734841</v>
      </c>
      <c r="AL44" s="220" t="str">
        <f>IF(OR($BC44={"Pumped Storage","Compressed Air Energy Storage (CAES)"}),$P44,"na")</f>
        <v>na</v>
      </c>
      <c r="AM44" s="221">
        <f>IF($BE44="Fuel",INDEX(Inputs!$C:$C,MATCH($BA44,Inputs!$D:$D,0)),0)</f>
        <v>294.97000000000003</v>
      </c>
      <c r="AN44" s="474">
        <f>IF(OR($BC44={"Pumped Storage","Compressed Air Energy Storage (CAES)"}),(AM44/100*BJ44/1000)/AL44, IF(ISNUMBER($P44),$AM44/100*$P44/1000,0))</f>
        <v>28.358415800000003</v>
      </c>
      <c r="AO44" s="470">
        <f t="shared" si="52"/>
        <v>6.61</v>
      </c>
      <c r="AP44" s="452">
        <f>INDEX('Other Inputs'!$B:$B,MATCH($AZ44,'Other Inputs'!$A:$A,0))</f>
        <v>0.13918115411401297</v>
      </c>
      <c r="AQ44" s="30">
        <f t="shared" si="53"/>
        <v>0.91998742869362571</v>
      </c>
      <c r="AR44" s="219">
        <f>INDEX(Inputs!$C:$C,MATCH($BH44,Inputs!$D:$D,0))</f>
        <v>0</v>
      </c>
      <c r="AS44" s="475">
        <f t="shared" si="54"/>
        <v>0</v>
      </c>
      <c r="AT44" s="476">
        <f t="shared" si="55"/>
        <v>64.386933134428475</v>
      </c>
      <c r="AU44" s="477">
        <f>IF(BC44="Solar - Rooftop Photovoltaic", -AT44+AT217, IF($BG44="",0,-INDEX(Inputs!$C:$C,MATCH($BC44,Inputs!$D:$D,0))/(1-INDEX(Inputs!$C:$C,MATCH($BF44,Inputs!$D:$D,0)))*INDEX(Inputs!$C:$C,MATCH($BI44,Inputs!$D:$D,0))))</f>
        <v>0</v>
      </c>
      <c r="AV44" s="476">
        <f t="shared" si="56"/>
        <v>64.386933134428475</v>
      </c>
      <c r="AX44" s="464">
        <v>51</v>
      </c>
      <c r="AY44" s="402" t="s">
        <v>498</v>
      </c>
      <c r="AZ44" s="402" t="s">
        <v>359</v>
      </c>
      <c r="BA44" s="414" t="str">
        <f>IF(AY44="","",INDEX(Reference!$E:$E,MATCH($AY44,Reference!D:D,0)))</f>
        <v>I_US_</v>
      </c>
      <c r="BB44" s="414" t="str">
        <f t="shared" si="42"/>
        <v>I_US_SC_Frame</v>
      </c>
      <c r="BC44" s="415" t="str">
        <f>IF(AZ44="","",INDEX(Reference!$B:$B,MATCH($AZ44,Reference!$A:$A,0)))</f>
        <v>Single Cycle Combustion Turbine (SCCT) Frame</v>
      </c>
      <c r="BE44" s="416" t="s">
        <v>1</v>
      </c>
      <c r="BH44" s="466" t="s">
        <v>547</v>
      </c>
      <c r="BI44" s="467"/>
      <c r="BJ44" s="466"/>
      <c r="BM44" s="419">
        <v>0.33</v>
      </c>
    </row>
    <row r="45" spans="1:65">
      <c r="A45" s="437">
        <v>40</v>
      </c>
      <c r="B45" s="269" t="s">
        <v>4</v>
      </c>
      <c r="C45" s="270" t="s">
        <v>35</v>
      </c>
      <c r="D45" s="54">
        <v>5050</v>
      </c>
      <c r="E45" s="54">
        <v>110.55349000000001</v>
      </c>
      <c r="F45" s="93">
        <v>2017</v>
      </c>
      <c r="G45" s="105">
        <v>4.0844838921761992</v>
      </c>
      <c r="H45" s="105">
        <v>2021.0844838921762</v>
      </c>
      <c r="I45" s="335">
        <v>35</v>
      </c>
      <c r="J45" s="271">
        <v>1572.4256360581114</v>
      </c>
      <c r="K45" s="74">
        <v>7.45</v>
      </c>
      <c r="L45" s="139">
        <v>0.63857392062799823</v>
      </c>
      <c r="M45" s="139">
        <v>0.87527256868730918</v>
      </c>
      <c r="N45" s="74">
        <v>29.82</v>
      </c>
      <c r="O45" s="321">
        <v>1.4142197306941466E-2</v>
      </c>
      <c r="P45" s="105">
        <v>8286</v>
      </c>
      <c r="Q45" s="275">
        <v>2.5</v>
      </c>
      <c r="R45" s="142">
        <v>5</v>
      </c>
      <c r="S45" s="354">
        <v>5</v>
      </c>
      <c r="T45" s="277">
        <v>5.9999999999999995E-4</v>
      </c>
      <c r="U45" s="277">
        <v>2.8799999999999996E-2</v>
      </c>
      <c r="V45" s="277">
        <v>0.255</v>
      </c>
      <c r="W45" s="278">
        <v>117</v>
      </c>
      <c r="Y45" s="269" t="str">
        <f t="shared" si="2"/>
        <v>IC Recips x 6</v>
      </c>
      <c r="Z45" s="468">
        <f t="shared" si="43"/>
        <v>5050</v>
      </c>
      <c r="AA45" s="469">
        <f t="shared" si="44"/>
        <v>1572.4256360581114</v>
      </c>
      <c r="AB45" s="45">
        <f>INDEX(LCF!$K:$K,MATCH($BC45,LCF!$B:$B,0))</f>
        <v>7.871096688691899E-2</v>
      </c>
      <c r="AC45" s="450">
        <f t="shared" si="45"/>
        <v>123.76714217191254</v>
      </c>
      <c r="AD45" s="470">
        <f t="shared" si="46"/>
        <v>29.82</v>
      </c>
      <c r="AE45" s="452">
        <f>INDEX('Other Inputs'!$C:$C,MATCH($AZ45,'Other Inputs'!$A:$A,0))</f>
        <v>1.4348572589073497E-3</v>
      </c>
      <c r="AF45" s="30">
        <f t="shared" si="47"/>
        <v>4.2787443460617164E-2</v>
      </c>
      <c r="AG45" s="30">
        <f>INDEX('Other Inputs'!$F:$F,MATCH($BB45,'Other Inputs'!$E:$E,0))</f>
        <v>12.618964836</v>
      </c>
      <c r="AH45" s="471">
        <f t="shared" si="48"/>
        <v>42.481752279460622</v>
      </c>
      <c r="AI45" s="500">
        <f t="shared" si="49"/>
        <v>166.24889445137316</v>
      </c>
      <c r="AJ45" s="473">
        <f t="shared" si="50"/>
        <v>0.33</v>
      </c>
      <c r="AK45" s="219">
        <f t="shared" si="51"/>
        <v>57.509649388187746</v>
      </c>
      <c r="AL45" s="220" t="str">
        <f>IF(OR($BC45={"Pumped Storage","Compressed Air Energy Storage (CAES)"}),$P45,"na")</f>
        <v>na</v>
      </c>
      <c r="AM45" s="221">
        <f>IF($BE45="Fuel",INDEX(Inputs!$C:$C,MATCH($BA45,Inputs!$D:$D,0)),0)</f>
        <v>294.97000000000003</v>
      </c>
      <c r="AN45" s="474">
        <f>IF(OR($BC45={"Pumped Storage","Compressed Air Energy Storage (CAES)"}),(AM45/100*BJ45/1000)/AL45, IF(ISNUMBER($P45),$AM45/100*$P45/1000,0))</f>
        <v>24.441214200000001</v>
      </c>
      <c r="AO45" s="470">
        <f t="shared" si="52"/>
        <v>7.45</v>
      </c>
      <c r="AP45" s="452">
        <f>INDEX('Other Inputs'!$B:$B,MATCH($AZ45,'Other Inputs'!$A:$A,0))</f>
        <v>9.1830864570070406E-2</v>
      </c>
      <c r="AQ45" s="30">
        <f t="shared" si="53"/>
        <v>0.68413994104702458</v>
      </c>
      <c r="AR45" s="219">
        <f>INDEX(Inputs!$C:$C,MATCH($BH45,Inputs!$D:$D,0))</f>
        <v>0</v>
      </c>
      <c r="AS45" s="475">
        <f t="shared" si="54"/>
        <v>0</v>
      </c>
      <c r="AT45" s="476">
        <f t="shared" si="55"/>
        <v>90.085003529234768</v>
      </c>
      <c r="AU45" s="477">
        <f>IF(BC45="Solar - Rooftop Photovoltaic", -AT45+AT218, IF($BG45="",0,-INDEX(Inputs!$C:$C,MATCH($BC45,Inputs!$D:$D,0))/(1-INDEX(Inputs!$C:$C,MATCH($BF45,Inputs!$D:$D,0)))*INDEX(Inputs!$C:$C,MATCH($BI45,Inputs!$D:$D,0))))</f>
        <v>0</v>
      </c>
      <c r="AV45" s="476">
        <f t="shared" si="56"/>
        <v>90.085003529234768</v>
      </c>
      <c r="AX45" s="464">
        <v>52</v>
      </c>
      <c r="AY45" s="402" t="s">
        <v>498</v>
      </c>
      <c r="AZ45" s="402" t="s">
        <v>365</v>
      </c>
      <c r="BA45" s="414" t="str">
        <f>IF(AY45="","",INDEX(Reference!$E:$E,MATCH($AY45,Reference!D:D,0)))</f>
        <v>I_US_</v>
      </c>
      <c r="BB45" s="414" t="str">
        <f t="shared" si="42"/>
        <v>I_US_SC_ICE</v>
      </c>
      <c r="BC45" s="415" t="str">
        <f>IF(AZ45="","",INDEX(Reference!$B:$B,MATCH($AZ45,Reference!$A:$A,0)))</f>
        <v>Internal Combustion Engines</v>
      </c>
      <c r="BE45" s="416" t="s">
        <v>1</v>
      </c>
      <c r="BH45" s="466" t="s">
        <v>547</v>
      </c>
      <c r="BI45" s="467"/>
      <c r="BJ45" s="466"/>
      <c r="BM45" s="419">
        <v>0.33</v>
      </c>
    </row>
    <row r="46" spans="1:65">
      <c r="A46" s="437">
        <v>41</v>
      </c>
      <c r="B46" s="269" t="s">
        <v>4</v>
      </c>
      <c r="C46" s="270" t="s">
        <v>26</v>
      </c>
      <c r="D46" s="54">
        <v>5050</v>
      </c>
      <c r="E46" s="54">
        <v>337.79071875</v>
      </c>
      <c r="F46" s="93">
        <v>2017</v>
      </c>
      <c r="G46" s="105">
        <v>4.5036160420775806</v>
      </c>
      <c r="H46" s="105">
        <v>2021.5036160420775</v>
      </c>
      <c r="I46" s="335">
        <v>40</v>
      </c>
      <c r="J46" s="271">
        <v>1693.3409279552814</v>
      </c>
      <c r="K46" s="74">
        <v>2.12</v>
      </c>
      <c r="L46" s="139">
        <v>0.70112408706805984</v>
      </c>
      <c r="M46" s="139">
        <v>0.93625007408737759</v>
      </c>
      <c r="N46" s="74">
        <v>24.74</v>
      </c>
      <c r="O46" s="321">
        <v>5.2116442359530606E-3</v>
      </c>
      <c r="P46" s="105">
        <v>6374</v>
      </c>
      <c r="Q46" s="275">
        <v>2.5</v>
      </c>
      <c r="R46" s="142">
        <v>3.8</v>
      </c>
      <c r="S46" s="354">
        <v>11</v>
      </c>
      <c r="T46" s="277">
        <v>5.9999999999999995E-4</v>
      </c>
      <c r="U46" s="277">
        <v>7.1999999999999998E-3</v>
      </c>
      <c r="V46" s="277">
        <v>0.255</v>
      </c>
      <c r="W46" s="278">
        <v>117</v>
      </c>
      <c r="Y46" s="269" t="str">
        <f t="shared" si="2"/>
        <v>CCCT Dry "G/H", 1x1</v>
      </c>
      <c r="Z46" s="468">
        <f t="shared" si="43"/>
        <v>5050</v>
      </c>
      <c r="AA46" s="469">
        <f t="shared" si="44"/>
        <v>1693.3409279552814</v>
      </c>
      <c r="AB46" s="45">
        <f>INDEX(LCF!$K:$K,MATCH($BC46,LCF!$B:$B,0))</f>
        <v>7.2562879502455491E-2</v>
      </c>
      <c r="AC46" s="450">
        <f t="shared" si="45"/>
        <v>122.87369371179524</v>
      </c>
      <c r="AD46" s="470">
        <f t="shared" si="46"/>
        <v>24.74</v>
      </c>
      <c r="AE46" s="452">
        <f>INDEX('Other Inputs'!$C:$C,MATCH($AZ46,'Other Inputs'!$A:$A,0))</f>
        <v>1.5304630943681621E-3</v>
      </c>
      <c r="AF46" s="30">
        <f t="shared" si="47"/>
        <v>3.7863656954668326E-2</v>
      </c>
      <c r="AG46" s="30">
        <f>INDEX('Other Inputs'!$F:$F,MATCH($BB46,'Other Inputs'!$E:$E,0))</f>
        <v>9.7071303239999995</v>
      </c>
      <c r="AH46" s="471">
        <f t="shared" si="48"/>
        <v>34.48499398095467</v>
      </c>
      <c r="AI46" s="500">
        <f t="shared" si="49"/>
        <v>157.35868769274992</v>
      </c>
      <c r="AJ46" s="473">
        <f t="shared" si="50"/>
        <v>0.78</v>
      </c>
      <c r="AK46" s="219">
        <f t="shared" si="51"/>
        <v>23.029898093424354</v>
      </c>
      <c r="AL46" s="220" t="str">
        <f>IF(OR($BC46={"Pumped Storage","Compressed Air Energy Storage (CAES)"}),$P46,"na")</f>
        <v>na</v>
      </c>
      <c r="AM46" s="221">
        <f>IF($BE46="Fuel",INDEX(Inputs!$C:$C,MATCH($BA46,Inputs!$D:$D,0)),0)</f>
        <v>294.97000000000003</v>
      </c>
      <c r="AN46" s="474">
        <f>IF(OR($BC46={"Pumped Storage","Compressed Air Energy Storage (CAES)"}),(AM46/100*BJ46/1000)/AL46, IF(ISNUMBER($P46),$AM46/100*$P46/1000,0))</f>
        <v>18.801387800000004</v>
      </c>
      <c r="AO46" s="470">
        <f t="shared" si="52"/>
        <v>2.12</v>
      </c>
      <c r="AP46" s="452">
        <f>INDEX('Other Inputs'!$B:$B,MATCH($AZ46,'Other Inputs'!$A:$A,0))</f>
        <v>0.10713241660577139</v>
      </c>
      <c r="AQ46" s="30">
        <f t="shared" si="53"/>
        <v>0.22712072320423535</v>
      </c>
      <c r="AR46" s="219">
        <f>INDEX(Inputs!$C:$C,MATCH($BH46,Inputs!$D:$D,0))</f>
        <v>0</v>
      </c>
      <c r="AS46" s="475">
        <f t="shared" si="54"/>
        <v>0</v>
      </c>
      <c r="AT46" s="476">
        <f t="shared" si="55"/>
        <v>44.178406616628592</v>
      </c>
      <c r="AU46" s="477">
        <f>IF(BC46="Solar - Rooftop Photovoltaic", -AT46+AT219, IF($BG46="",0,-INDEX(Inputs!$C:$C,MATCH($BC46,Inputs!$D:$D,0))/(1-INDEX(Inputs!$C:$C,MATCH($BF46,Inputs!$D:$D,0)))*INDEX(Inputs!$C:$C,MATCH($BI46,Inputs!$D:$D,0))))</f>
        <v>0</v>
      </c>
      <c r="AV46" s="476">
        <f t="shared" si="56"/>
        <v>44.178406616628592</v>
      </c>
      <c r="AX46" s="464">
        <v>53</v>
      </c>
      <c r="AY46" s="402" t="s">
        <v>498</v>
      </c>
      <c r="AZ46" s="402" t="s">
        <v>366</v>
      </c>
      <c r="BA46" s="414" t="str">
        <f>IF(AY46="","",INDEX(Reference!$E:$E,MATCH($AY46,Reference!D:D,0)))</f>
        <v>I_US_</v>
      </c>
      <c r="BB46" s="414" t="str">
        <f t="shared" si="42"/>
        <v>I_US_CC_GH_1x1</v>
      </c>
      <c r="BC46" s="415" t="str">
        <f>IF(AZ46="","",INDEX(Reference!$B:$B,MATCH($AZ46,Reference!$A:$A,0)))</f>
        <v>Combined Cycle Combustion Turbine (CCCT)</v>
      </c>
      <c r="BE46" s="416" t="s">
        <v>1</v>
      </c>
      <c r="BH46" s="466" t="s">
        <v>547</v>
      </c>
      <c r="BI46" s="467"/>
      <c r="BJ46" s="466"/>
      <c r="BM46" s="419">
        <v>0.78</v>
      </c>
    </row>
    <row r="47" spans="1:65">
      <c r="A47" s="437">
        <v>42</v>
      </c>
      <c r="B47" s="269" t="s">
        <v>4</v>
      </c>
      <c r="C47" s="270" t="s">
        <v>27</v>
      </c>
      <c r="D47" s="54">
        <v>5050</v>
      </c>
      <c r="E47" s="54">
        <v>51.019281249999999</v>
      </c>
      <c r="F47" s="93">
        <v>2017</v>
      </c>
      <c r="G47" s="105">
        <v>4.5036160420775806</v>
      </c>
      <c r="H47" s="105">
        <v>2021.5036160420775</v>
      </c>
      <c r="I47" s="335">
        <v>40</v>
      </c>
      <c r="J47" s="271">
        <v>442.86926667953884</v>
      </c>
      <c r="K47" s="74">
        <v>0.15</v>
      </c>
      <c r="L47" s="139">
        <v>0</v>
      </c>
      <c r="M47" s="139">
        <v>0.27487247994080155</v>
      </c>
      <c r="N47" s="74">
        <v>5.39</v>
      </c>
      <c r="O47" s="321">
        <v>0</v>
      </c>
      <c r="P47" s="105">
        <v>9172</v>
      </c>
      <c r="Q47" s="275">
        <v>0.8</v>
      </c>
      <c r="R47" s="142">
        <v>3.8</v>
      </c>
      <c r="S47" s="354">
        <v>11</v>
      </c>
      <c r="T47" s="277">
        <v>5.9999999999999995E-4</v>
      </c>
      <c r="U47" s="277">
        <v>7.1999999999999998E-3</v>
      </c>
      <c r="V47" s="277">
        <v>0.255</v>
      </c>
      <c r="W47" s="278">
        <v>117</v>
      </c>
      <c r="Y47" s="269" t="str">
        <f t="shared" si="2"/>
        <v>CCCT Dry "G/H", DF, 1x1</v>
      </c>
      <c r="Z47" s="468">
        <f t="shared" si="43"/>
        <v>5050</v>
      </c>
      <c r="AA47" s="469">
        <f t="shared" si="44"/>
        <v>442.86926667953884</v>
      </c>
      <c r="AB47" s="43">
        <f>INDEX(LCF!$K:$K,MATCH($BC47,LCF!$B:$B,0))</f>
        <v>7.2562879502455491E-2</v>
      </c>
      <c r="AC47" s="450">
        <f t="shared" si="45"/>
        <v>32.135869233408201</v>
      </c>
      <c r="AD47" s="30">
        <f t="shared" si="46"/>
        <v>5.39</v>
      </c>
      <c r="AE47" s="223">
        <f>INDEX('Other Inputs'!$C:$C,MATCH($AZ47,'Other Inputs'!$A:$A,0))</f>
        <v>0</v>
      </c>
      <c r="AF47" s="30">
        <f t="shared" si="47"/>
        <v>0</v>
      </c>
      <c r="AG47" s="30">
        <f>INDEX('Other Inputs'!$F:$F,MATCH($BB47,'Other Inputs'!$E:$E,0))</f>
        <v>13.968277272</v>
      </c>
      <c r="AH47" s="471">
        <f t="shared" si="48"/>
        <v>19.358277271999999</v>
      </c>
      <c r="AI47" s="500">
        <f t="shared" si="49"/>
        <v>51.494146505408196</v>
      </c>
      <c r="AJ47" s="248">
        <f t="shared" si="50"/>
        <v>0.12</v>
      </c>
      <c r="AK47" s="219">
        <f t="shared" si="51"/>
        <v>48.986060222039768</v>
      </c>
      <c r="AL47" s="220" t="str">
        <f>IF(OR($BC47={"Pumped Storage","Compressed Air Energy Storage (CAES)"}),$P47,"na")</f>
        <v>na</v>
      </c>
      <c r="AM47" s="221">
        <f>IF($BE47="Fuel",INDEX(Inputs!$C:$C,MATCH($BA47,Inputs!$D:$D,0)),0)</f>
        <v>294.97000000000003</v>
      </c>
      <c r="AN47" s="503">
        <f>IF(OR($BC47={"Pumped Storage","Compressed Air Energy Storage (CAES)"}),(AM47/100*BJ47/1000)/AL47, IF(ISNUMBER($P47),$AM47/100*$P47/1000,0))</f>
        <v>27.054648400000005</v>
      </c>
      <c r="AO47" s="504">
        <f t="shared" si="52"/>
        <v>0.15</v>
      </c>
      <c r="AP47" s="223">
        <f>INDEX('Other Inputs'!$B:$B,MATCH($AZ47,'Other Inputs'!$A:$A,0))</f>
        <v>0</v>
      </c>
      <c r="AQ47" s="30">
        <f t="shared" si="53"/>
        <v>0</v>
      </c>
      <c r="AR47" s="219">
        <f>INDEX(Inputs!$C:$C,MATCH($BH47,Inputs!$D:$D,0))</f>
        <v>0</v>
      </c>
      <c r="AS47" s="475">
        <f t="shared" si="54"/>
        <v>0</v>
      </c>
      <c r="AT47" s="505">
        <f t="shared" si="55"/>
        <v>76.190708622039779</v>
      </c>
      <c r="AU47" s="477">
        <f>IF(BC47="Solar - Rooftop Photovoltaic", -AT47+AT220, IF($BG47="",0,-INDEX(Inputs!$C:$C,MATCH($BC47,Inputs!$D:$D,0))/(1-INDEX(Inputs!$C:$C,MATCH($BF47,Inputs!$D:$D,0)))*INDEX(Inputs!$C:$C,MATCH($BI47,Inputs!$D:$D,0))))</f>
        <v>0</v>
      </c>
      <c r="AV47" s="505">
        <f t="shared" si="56"/>
        <v>76.190708622039779</v>
      </c>
      <c r="AX47" s="464">
        <v>54</v>
      </c>
      <c r="AY47" s="402" t="s">
        <v>498</v>
      </c>
      <c r="AZ47" s="402" t="s">
        <v>367</v>
      </c>
      <c r="BA47" s="414" t="str">
        <f>IF(AY47="","",INDEX(Reference!$E:$E,MATCH($AY47,Reference!D:D,0)))</f>
        <v>I_US_</v>
      </c>
      <c r="BB47" s="414" t="str">
        <f t="shared" si="42"/>
        <v>I_US_CC_GH_1x1_DF</v>
      </c>
      <c r="BC47" s="415" t="str">
        <f>IF(AZ47="","",INDEX(Reference!$B:$B,MATCH($AZ47,Reference!$A:$A,0)))</f>
        <v>Combined Cycle Combustion Turbine (CCCT)</v>
      </c>
      <c r="BE47" s="416" t="s">
        <v>1</v>
      </c>
      <c r="BH47" s="466" t="s">
        <v>547</v>
      </c>
      <c r="BI47" s="467"/>
      <c r="BJ47" s="466"/>
      <c r="BM47" s="419">
        <v>0.12</v>
      </c>
    </row>
    <row r="48" spans="1:65">
      <c r="A48" s="437">
        <v>43</v>
      </c>
      <c r="B48" s="269" t="s">
        <v>4</v>
      </c>
      <c r="C48" s="270" t="s">
        <v>25</v>
      </c>
      <c r="D48" s="54">
        <v>5050</v>
      </c>
      <c r="E48" s="54">
        <v>676.58131249999997</v>
      </c>
      <c r="F48" s="93">
        <v>2017</v>
      </c>
      <c r="G48" s="105">
        <v>5.5035064650449259</v>
      </c>
      <c r="H48" s="105">
        <v>2022.5035064650449</v>
      </c>
      <c r="I48" s="335">
        <v>40</v>
      </c>
      <c r="J48" s="271">
        <v>1257.4204172172279</v>
      </c>
      <c r="K48" s="74">
        <v>2.0099999999999998</v>
      </c>
      <c r="L48" s="139">
        <v>0.73841560033139553</v>
      </c>
      <c r="M48" s="139">
        <v>0.93285933163314438</v>
      </c>
      <c r="N48" s="74">
        <v>16.63</v>
      </c>
      <c r="O48" s="321">
        <v>7.7521146334737952E-3</v>
      </c>
      <c r="P48" s="105">
        <v>6365</v>
      </c>
      <c r="Q48" s="275">
        <v>2.5</v>
      </c>
      <c r="R48" s="142">
        <v>3.8</v>
      </c>
      <c r="S48" s="354">
        <v>11</v>
      </c>
      <c r="T48" s="277">
        <v>5.9999999999999995E-4</v>
      </c>
      <c r="U48" s="277">
        <v>7.1999999999999998E-3</v>
      </c>
      <c r="V48" s="277">
        <v>0.255</v>
      </c>
      <c r="W48" s="278">
        <v>117</v>
      </c>
      <c r="Y48" s="269" t="str">
        <f t="shared" si="2"/>
        <v>CCCT Dry "G/H", 2x1</v>
      </c>
      <c r="Z48" s="468">
        <f t="shared" si="43"/>
        <v>5050</v>
      </c>
      <c r="AA48" s="469">
        <f t="shared" si="44"/>
        <v>1257.4204172172279</v>
      </c>
      <c r="AB48" s="45">
        <f>INDEX(LCF!$K:$K,MATCH($BC48,LCF!$B:$B,0))</f>
        <v>7.2562879502455491E-2</v>
      </c>
      <c r="AC48" s="450">
        <f t="shared" si="45"/>
        <v>91.242046218461013</v>
      </c>
      <c r="AD48" s="470">
        <f t="shared" si="46"/>
        <v>16.63</v>
      </c>
      <c r="AE48" s="452">
        <f>INDEX('Other Inputs'!$C:$C,MATCH($AZ48,'Other Inputs'!$A:$A,0))</f>
        <v>1.5304630943681621E-3</v>
      </c>
      <c r="AF48" s="30">
        <f t="shared" si="47"/>
        <v>2.5451601259342534E-2</v>
      </c>
      <c r="AG48" s="30">
        <f>INDEX('Other Inputs'!$F:$F,MATCH($BB48,'Other Inputs'!$E:$E,0))</f>
        <v>9.6934239899999994</v>
      </c>
      <c r="AH48" s="471">
        <f t="shared" si="48"/>
        <v>26.34887559125934</v>
      </c>
      <c r="AI48" s="500">
        <f t="shared" si="49"/>
        <v>117.59092180972036</v>
      </c>
      <c r="AJ48" s="473">
        <f t="shared" si="50"/>
        <v>0.78</v>
      </c>
      <c r="AK48" s="219">
        <f t="shared" si="51"/>
        <v>17.209770783532427</v>
      </c>
      <c r="AL48" s="220" t="str">
        <f>IF(OR($BC48={"Pumped Storage","Compressed Air Energy Storage (CAES)"}),$P48,"na")</f>
        <v>na</v>
      </c>
      <c r="AM48" s="221">
        <f>IF($BE48="Fuel",INDEX(Inputs!$C:$C,MATCH($BA48,Inputs!$D:$D,0)),0)</f>
        <v>294.97000000000003</v>
      </c>
      <c r="AN48" s="474">
        <f>IF(OR($BC48={"Pumped Storage","Compressed Air Energy Storage (CAES)"}),(AM48/100*BJ48/1000)/AL48, IF(ISNUMBER($P48),$AM48/100*$P48/1000,0))</f>
        <v>18.774840500000003</v>
      </c>
      <c r="AO48" s="470">
        <f t="shared" si="52"/>
        <v>2.0099999999999998</v>
      </c>
      <c r="AP48" s="452">
        <f>INDEX('Other Inputs'!$B:$B,MATCH($AZ48,'Other Inputs'!$A:$A,0))</f>
        <v>0.11325426898324392</v>
      </c>
      <c r="AQ48" s="30">
        <f t="shared" si="53"/>
        <v>0.22764108065632027</v>
      </c>
      <c r="AR48" s="219">
        <f>INDEX(Inputs!$C:$C,MATCH($BH48,Inputs!$D:$D,0))</f>
        <v>0</v>
      </c>
      <c r="AS48" s="475">
        <f t="shared" si="54"/>
        <v>0</v>
      </c>
      <c r="AT48" s="476">
        <f t="shared" si="55"/>
        <v>38.222252364188748</v>
      </c>
      <c r="AU48" s="477">
        <f>IF(BC48="Solar - Rooftop Photovoltaic", -AT48+AT221, IF($BG48="",0,-INDEX(Inputs!$C:$C,MATCH($BC48,Inputs!$D:$D,0))/(1-INDEX(Inputs!$C:$C,MATCH($BF48,Inputs!$D:$D,0)))*INDEX(Inputs!$C:$C,MATCH($BI48,Inputs!$D:$D,0))))</f>
        <v>0</v>
      </c>
      <c r="AV48" s="476">
        <f t="shared" si="56"/>
        <v>38.222252364188748</v>
      </c>
      <c r="AX48" s="464">
        <v>55</v>
      </c>
      <c r="AY48" s="402" t="s">
        <v>498</v>
      </c>
      <c r="AZ48" s="402" t="s">
        <v>368</v>
      </c>
      <c r="BA48" s="414" t="str">
        <f>IF(AY48="","",INDEX(Reference!$E:$E,MATCH($AY48,Reference!D:D,0)))</f>
        <v>I_US_</v>
      </c>
      <c r="BB48" s="414" t="str">
        <f t="shared" si="42"/>
        <v>I_US_CC_GH_2x1</v>
      </c>
      <c r="BC48" s="415" t="str">
        <f>IF(AZ48="","",INDEX(Reference!$B:$B,MATCH($AZ48,Reference!$A:$A,0)))</f>
        <v>Combined Cycle Combustion Turbine (CCCT)</v>
      </c>
      <c r="BE48" s="416" t="s">
        <v>1</v>
      </c>
      <c r="BH48" s="466" t="s">
        <v>547</v>
      </c>
      <c r="BI48" s="467"/>
      <c r="BJ48" s="466"/>
      <c r="BM48" s="419">
        <v>0.78</v>
      </c>
    </row>
    <row r="49" spans="1:65">
      <c r="A49" s="437">
        <v>44</v>
      </c>
      <c r="B49" s="269" t="s">
        <v>4</v>
      </c>
      <c r="C49" s="270" t="s">
        <v>24</v>
      </c>
      <c r="D49" s="54">
        <v>5050</v>
      </c>
      <c r="E49" s="54">
        <v>102.0031875</v>
      </c>
      <c r="F49" s="93">
        <v>2017</v>
      </c>
      <c r="G49" s="105">
        <v>5.5035064650449259</v>
      </c>
      <c r="H49" s="105">
        <v>2022.5035064650449</v>
      </c>
      <c r="I49" s="335">
        <v>40</v>
      </c>
      <c r="J49" s="271">
        <v>348.03306820243301</v>
      </c>
      <c r="K49" s="74">
        <v>0.16</v>
      </c>
      <c r="L49" s="139">
        <v>0</v>
      </c>
      <c r="M49" s="139">
        <v>0.28015182687481444</v>
      </c>
      <c r="N49" s="74">
        <v>4.4400000000000004</v>
      </c>
      <c r="O49" s="321">
        <v>0</v>
      </c>
      <c r="P49" s="105">
        <v>9141</v>
      </c>
      <c r="Q49" s="275">
        <v>0.8</v>
      </c>
      <c r="R49" s="142">
        <v>3.8</v>
      </c>
      <c r="S49" s="354">
        <v>11</v>
      </c>
      <c r="T49" s="277">
        <v>5.9999999999999995E-4</v>
      </c>
      <c r="U49" s="277">
        <v>7.1999999999999998E-3</v>
      </c>
      <c r="V49" s="277">
        <v>0.255</v>
      </c>
      <c r="W49" s="278">
        <v>117</v>
      </c>
      <c r="Y49" s="269" t="str">
        <f t="shared" si="2"/>
        <v>CCCT Dry "G/H", DF, 2x1</v>
      </c>
      <c r="Z49" s="468">
        <f t="shared" si="43"/>
        <v>5050</v>
      </c>
      <c r="AA49" s="469">
        <f t="shared" si="44"/>
        <v>348.03306820243301</v>
      </c>
      <c r="AB49" s="45">
        <f>INDEX(LCF!$K:$K,MATCH($BC49,LCF!$B:$B,0))</f>
        <v>7.2562879502455491E-2</v>
      </c>
      <c r="AC49" s="450">
        <f t="shared" si="45"/>
        <v>25.254281590843021</v>
      </c>
      <c r="AD49" s="470">
        <f t="shared" si="46"/>
        <v>4.4400000000000004</v>
      </c>
      <c r="AE49" s="452">
        <f>INDEX('Other Inputs'!$C:$C,MATCH($AZ49,'Other Inputs'!$A:$A,0))</f>
        <v>0</v>
      </c>
      <c r="AF49" s="30">
        <f t="shared" si="47"/>
        <v>0</v>
      </c>
      <c r="AG49" s="30">
        <f>INDEX('Other Inputs'!$F:$F,MATCH($BB49,'Other Inputs'!$E:$E,0))</f>
        <v>13.921066566</v>
      </c>
      <c r="AH49" s="471">
        <f t="shared" si="48"/>
        <v>18.361066566000002</v>
      </c>
      <c r="AI49" s="500">
        <f t="shared" si="49"/>
        <v>43.615348156843027</v>
      </c>
      <c r="AJ49" s="473">
        <f t="shared" si="50"/>
        <v>0.12</v>
      </c>
      <c r="AK49" s="219">
        <f t="shared" si="51"/>
        <v>41.491008520588871</v>
      </c>
      <c r="AL49" s="220" t="str">
        <f>IF(OR($BC49={"Pumped Storage","Compressed Air Energy Storage (CAES)"}),$P49,"na")</f>
        <v>na</v>
      </c>
      <c r="AM49" s="221">
        <f>IF($BE49="Fuel",INDEX(Inputs!$C:$C,MATCH($BA49,Inputs!$D:$D,0)),0)</f>
        <v>294.97000000000003</v>
      </c>
      <c r="AN49" s="474">
        <f>IF(OR($BC49={"Pumped Storage","Compressed Air Energy Storage (CAES)"}),(AM49/100*BJ49/1000)/AL49, IF(ISNUMBER($P49),$AM49/100*$P49/1000,0))</f>
        <v>26.963207700000002</v>
      </c>
      <c r="AO49" s="470">
        <f t="shared" si="52"/>
        <v>0.16</v>
      </c>
      <c r="AP49" s="452">
        <f>INDEX('Other Inputs'!$B:$B,MATCH($AZ49,'Other Inputs'!$A:$A,0))</f>
        <v>0</v>
      </c>
      <c r="AQ49" s="30">
        <f t="shared" si="53"/>
        <v>0</v>
      </c>
      <c r="AR49" s="219">
        <f>INDEX(Inputs!$C:$C,MATCH($BH49,Inputs!$D:$D,0))</f>
        <v>0</v>
      </c>
      <c r="AS49" s="475">
        <f t="shared" si="54"/>
        <v>0</v>
      </c>
      <c r="AT49" s="476">
        <f t="shared" si="55"/>
        <v>68.614216220588872</v>
      </c>
      <c r="AU49" s="477">
        <f>IF(BC49="Solar - Rooftop Photovoltaic", -AT49+AT222, IF($BG49="",0,-INDEX(Inputs!$C:$C,MATCH($BC49,Inputs!$D:$D,0))/(1-INDEX(Inputs!$C:$C,MATCH($BF49,Inputs!$D:$D,0)))*INDEX(Inputs!$C:$C,MATCH($BI49,Inputs!$D:$D,0))))</f>
        <v>0</v>
      </c>
      <c r="AV49" s="476">
        <f t="shared" si="56"/>
        <v>68.614216220588872</v>
      </c>
      <c r="AX49" s="464">
        <v>56</v>
      </c>
      <c r="AY49" s="402" t="s">
        <v>498</v>
      </c>
      <c r="AZ49" s="402" t="s">
        <v>369</v>
      </c>
      <c r="BA49" s="414" t="str">
        <f>IF(AY49="","",INDEX(Reference!$E:$E,MATCH($AY49,Reference!D:D,0)))</f>
        <v>I_US_</v>
      </c>
      <c r="BB49" s="414" t="str">
        <f t="shared" si="42"/>
        <v>I_US_CC_GH_2x1_DF</v>
      </c>
      <c r="BC49" s="415" t="str">
        <f>IF(AZ49="","",INDEX(Reference!$B:$B,MATCH($AZ49,Reference!$A:$A,0)))</f>
        <v>Combined Cycle Combustion Turbine (CCCT)</v>
      </c>
      <c r="BE49" s="416" t="s">
        <v>1</v>
      </c>
      <c r="BH49" s="466" t="s">
        <v>547</v>
      </c>
      <c r="BI49" s="467"/>
      <c r="BJ49" s="466"/>
      <c r="BM49" s="419">
        <v>0.12</v>
      </c>
    </row>
    <row r="50" spans="1:65">
      <c r="A50" s="437">
        <v>45</v>
      </c>
      <c r="B50" s="269" t="s">
        <v>4</v>
      </c>
      <c r="C50" s="270" t="s">
        <v>295</v>
      </c>
      <c r="D50" s="54">
        <v>5050</v>
      </c>
      <c r="E50" s="54">
        <v>413.5678125</v>
      </c>
      <c r="F50" s="93">
        <v>2017</v>
      </c>
      <c r="G50" s="105">
        <v>4.5036160420775806</v>
      </c>
      <c r="H50" s="105">
        <v>2021.5036160420775</v>
      </c>
      <c r="I50" s="335">
        <v>40</v>
      </c>
      <c r="J50" s="271">
        <v>1476.6324303582899</v>
      </c>
      <c r="K50" s="74">
        <v>2.0499999999999998</v>
      </c>
      <c r="L50" s="139">
        <v>0.70482140777060598</v>
      </c>
      <c r="M50" s="139">
        <v>0.93338933873891039</v>
      </c>
      <c r="N50" s="74">
        <v>21.26</v>
      </c>
      <c r="O50" s="321">
        <v>4.9528753734253165E-3</v>
      </c>
      <c r="P50" s="105">
        <v>6326</v>
      </c>
      <c r="Q50" s="275">
        <v>2.5</v>
      </c>
      <c r="R50" s="142">
        <v>3.8</v>
      </c>
      <c r="S50" s="354">
        <v>11</v>
      </c>
      <c r="T50" s="277">
        <v>5.9999999999999995E-4</v>
      </c>
      <c r="U50" s="277">
        <v>7.1999999999999998E-3</v>
      </c>
      <c r="V50" s="277">
        <v>0.255</v>
      </c>
      <c r="W50" s="278">
        <v>117</v>
      </c>
      <c r="Y50" s="269" t="str">
        <f t="shared" si="2"/>
        <v>CCCT Dry "J/HA.02", 1x1</v>
      </c>
      <c r="Z50" s="468">
        <f t="shared" ref="Z50:Z61" si="57">$D50</f>
        <v>5050</v>
      </c>
      <c r="AA50" s="469">
        <f t="shared" ref="AA50:AA61" si="58">$J50</f>
        <v>1476.6324303582899</v>
      </c>
      <c r="AB50" s="45">
        <f>INDEX(LCF!$K:$K,MATCH($BC50,LCF!$B:$B,0))</f>
        <v>7.2562879502455491E-2</v>
      </c>
      <c r="AC50" s="450">
        <f t="shared" ref="AC50:AC61" si="59">$AA50*$AB50</f>
        <v>107.14870111350659</v>
      </c>
      <c r="AD50" s="470">
        <f t="shared" ref="AD50:AD61" si="60">$N50</f>
        <v>21.26</v>
      </c>
      <c r="AE50" s="452">
        <f>INDEX('Other Inputs'!$C:$C,MATCH($AZ50,'Other Inputs'!$A:$A,0))</f>
        <v>1.5304630943681621E-3</v>
      </c>
      <c r="AF50" s="30">
        <f t="shared" ref="AF50:AF61" si="61">$AD50*$AE50</f>
        <v>3.2537645386267126E-2</v>
      </c>
      <c r="AG50" s="30">
        <f>INDEX('Other Inputs'!$F:$F,MATCH($BB50,'Other Inputs'!$E:$E,0))</f>
        <v>9.6340298759999996</v>
      </c>
      <c r="AH50" s="471">
        <f t="shared" ref="AH50:AH61" si="62">$AD50+$AF50+$AG50</f>
        <v>30.926567521386268</v>
      </c>
      <c r="AI50" s="500">
        <f t="shared" ref="AI50:AI61" si="63">$AC50+$AH50</f>
        <v>138.07526863489286</v>
      </c>
      <c r="AJ50" s="473">
        <f t="shared" ref="AJ50:AJ61" si="64">$BM50</f>
        <v>0.78</v>
      </c>
      <c r="AK50" s="219">
        <f t="shared" ref="AK50:AK61" si="65">$AI50/8760/$AJ50*1000</f>
        <v>20.207714060837851</v>
      </c>
      <c r="AL50" s="220" t="str">
        <f>IF(OR($BC50={"Pumped Storage","Compressed Air Energy Storage (CAES)"}),$P50,"na")</f>
        <v>na</v>
      </c>
      <c r="AM50" s="221">
        <f>IF($BE50="Fuel",INDEX(Inputs!$C:$C,MATCH($BA50,Inputs!$D:$D,0)),0)</f>
        <v>294.97000000000003</v>
      </c>
      <c r="AN50" s="474">
        <f>IF(OR($BC50={"Pumped Storage","Compressed Air Energy Storage (CAES)"}),(AM50/100*BJ50/1000)/AL50, IF(ISNUMBER($P50),$AM50/100*$P50/1000,0))</f>
        <v>18.659802200000001</v>
      </c>
      <c r="AO50" s="470">
        <f t="shared" ref="AO50:AO61" si="66">$K50</f>
        <v>2.0499999999999998</v>
      </c>
      <c r="AP50" s="452">
        <f>INDEX('Other Inputs'!$B:$B,MATCH($AZ50,'Other Inputs'!$A:$A,0))</f>
        <v>0.10713241660577137</v>
      </c>
      <c r="AQ50" s="30">
        <f t="shared" ref="AQ50:AQ61" si="67">$AO50*$AP50</f>
        <v>0.21962145404183128</v>
      </c>
      <c r="AR50" s="219">
        <f>INDEX(Inputs!$C:$C,MATCH($BH50,Inputs!$D:$D,0))</f>
        <v>0</v>
      </c>
      <c r="AS50" s="475">
        <f t="shared" si="54"/>
        <v>0</v>
      </c>
      <c r="AT50" s="476">
        <f t="shared" ref="AT50:AT61" si="68">$AK50+$AN50+SUM($AO50,$AQ50:$AS50)</f>
        <v>41.137137714879685</v>
      </c>
      <c r="AU50" s="477">
        <f>IF(BC50="Solar - Rooftop Photovoltaic", -AT50+AT227, IF($BG50="",0,-INDEX(Inputs!$C:$C,MATCH($BC50,Inputs!$D:$D,0))/(1-INDEX(Inputs!$C:$C,MATCH($BF50,Inputs!$D:$D,0)))*INDEX(Inputs!$C:$C,MATCH($BI50,Inputs!$D:$D,0))))</f>
        <v>0</v>
      </c>
      <c r="AV50" s="476">
        <f t="shared" ref="AV50:AV61" si="69">$AT50+$AU50</f>
        <v>41.137137714879685</v>
      </c>
      <c r="AX50" s="464">
        <v>61</v>
      </c>
      <c r="AY50" s="402" t="s">
        <v>498</v>
      </c>
      <c r="AZ50" s="402" t="s">
        <v>360</v>
      </c>
      <c r="BA50" s="414" t="str">
        <f>IF(AY50="","",INDEX(Reference!$E:$E,MATCH($AY50,Reference!D:D,0)))</f>
        <v>I_US_</v>
      </c>
      <c r="BB50" s="414" t="str">
        <f t="shared" si="42"/>
        <v>I_US_CC_J_1x1</v>
      </c>
      <c r="BC50" s="415" t="str">
        <f>IF(AZ50="","",INDEX(Reference!$B:$B,MATCH($AZ50,Reference!$A:$A,0)))</f>
        <v>Combined Cycle Combustion Turbine (CCCT)</v>
      </c>
      <c r="BE50" s="416" t="s">
        <v>1</v>
      </c>
      <c r="BH50" s="466" t="s">
        <v>547</v>
      </c>
      <c r="BI50" s="467"/>
      <c r="BJ50" s="466"/>
      <c r="BM50" s="419">
        <v>0.78</v>
      </c>
    </row>
    <row r="51" spans="1:65">
      <c r="A51" s="437">
        <v>46</v>
      </c>
      <c r="B51" s="269" t="s">
        <v>4</v>
      </c>
      <c r="C51" s="270" t="s">
        <v>296</v>
      </c>
      <c r="D51" s="54">
        <v>5050</v>
      </c>
      <c r="E51" s="54">
        <v>63.008625000000002</v>
      </c>
      <c r="F51" s="93">
        <v>2017</v>
      </c>
      <c r="G51" s="105">
        <v>4.5036160420775806</v>
      </c>
      <c r="H51" s="105">
        <v>2021.5036160420775</v>
      </c>
      <c r="I51" s="335">
        <v>40</v>
      </c>
      <c r="J51" s="271">
        <v>378.07227336073515</v>
      </c>
      <c r="K51" s="74">
        <v>0.16</v>
      </c>
      <c r="L51" s="139">
        <v>0</v>
      </c>
      <c r="M51" s="139">
        <v>0.27675163427368266</v>
      </c>
      <c r="N51" s="74">
        <v>4.8600000000000003</v>
      </c>
      <c r="O51" s="321">
        <v>0</v>
      </c>
      <c r="P51" s="105">
        <v>9211</v>
      </c>
      <c r="Q51" s="275">
        <v>0.8</v>
      </c>
      <c r="R51" s="142">
        <v>3.8</v>
      </c>
      <c r="S51" s="354">
        <v>11</v>
      </c>
      <c r="T51" s="277">
        <v>5.9999999999999995E-4</v>
      </c>
      <c r="U51" s="277">
        <v>7.1999999999999998E-3</v>
      </c>
      <c r="V51" s="277">
        <v>0.255</v>
      </c>
      <c r="W51" s="278">
        <v>117</v>
      </c>
      <c r="Y51" s="269" t="str">
        <f t="shared" si="2"/>
        <v>CCCT Dry "J/HA.02", DF, 1x1</v>
      </c>
      <c r="Z51" s="468">
        <f t="shared" si="57"/>
        <v>5050</v>
      </c>
      <c r="AA51" s="469">
        <f t="shared" si="58"/>
        <v>378.07227336073515</v>
      </c>
      <c r="AB51" s="45">
        <f>INDEX(LCF!$K:$K,MATCH($BC51,LCF!$B:$B,0))</f>
        <v>7.2562879502455491E-2</v>
      </c>
      <c r="AC51" s="450">
        <f t="shared" si="59"/>
        <v>27.434012815094437</v>
      </c>
      <c r="AD51" s="470">
        <f t="shared" si="60"/>
        <v>4.8600000000000003</v>
      </c>
      <c r="AE51" s="452">
        <f>INDEX('Other Inputs'!$C:$C,MATCH($AZ51,'Other Inputs'!$A:$A,0))</f>
        <v>0</v>
      </c>
      <c r="AF51" s="30">
        <f t="shared" si="61"/>
        <v>0</v>
      </c>
      <c r="AG51" s="30">
        <f>INDEX('Other Inputs'!$F:$F,MATCH($BB51,'Other Inputs'!$E:$E,0))</f>
        <v>14.027671386000002</v>
      </c>
      <c r="AH51" s="471">
        <f t="shared" si="62"/>
        <v>18.887671386000001</v>
      </c>
      <c r="AI51" s="500">
        <f t="shared" si="63"/>
        <v>46.321684201094442</v>
      </c>
      <c r="AJ51" s="473">
        <f t="shared" si="64"/>
        <v>0.12</v>
      </c>
      <c r="AK51" s="219">
        <f t="shared" si="65"/>
        <v>44.06552911063018</v>
      </c>
      <c r="AL51" s="220" t="str">
        <f>IF(OR($BC51={"Pumped Storage","Compressed Air Energy Storage (CAES)"}),$P51,"na")</f>
        <v>na</v>
      </c>
      <c r="AM51" s="221">
        <f>IF($BE51="Fuel",INDEX(Inputs!$C:$C,MATCH($BA51,Inputs!$D:$D,0)),0)</f>
        <v>294.97000000000003</v>
      </c>
      <c r="AN51" s="474">
        <f>IF(OR($BC51={"Pumped Storage","Compressed Air Energy Storage (CAES)"}),(AM51/100*BJ51/1000)/AL51, IF(ISNUMBER($P51),$AM51/100*$P51/1000,0))</f>
        <v>27.169686700000007</v>
      </c>
      <c r="AO51" s="470">
        <f t="shared" si="66"/>
        <v>0.16</v>
      </c>
      <c r="AP51" s="452">
        <f>INDEX('Other Inputs'!$B:$B,MATCH($AZ51,'Other Inputs'!$A:$A,0))</f>
        <v>0</v>
      </c>
      <c r="AQ51" s="30">
        <f t="shared" si="67"/>
        <v>0</v>
      </c>
      <c r="AR51" s="219">
        <f>INDEX(Inputs!$C:$C,MATCH($BH51,Inputs!$D:$D,0))</f>
        <v>0</v>
      </c>
      <c r="AS51" s="475">
        <f t="shared" si="54"/>
        <v>0</v>
      </c>
      <c r="AT51" s="476">
        <f t="shared" si="68"/>
        <v>71.395215810630191</v>
      </c>
      <c r="AU51" s="477">
        <f>IF(BC51="Solar - Rooftop Photovoltaic", -AT51+AT228, IF($BG51="",0,-INDEX(Inputs!$C:$C,MATCH($BC51,Inputs!$D:$D,0))/(1-INDEX(Inputs!$C:$C,MATCH($BF51,Inputs!$D:$D,0)))*INDEX(Inputs!$C:$C,MATCH($BI51,Inputs!$D:$D,0))))</f>
        <v>0</v>
      </c>
      <c r="AV51" s="476">
        <f t="shared" si="69"/>
        <v>71.395215810630191</v>
      </c>
      <c r="AX51" s="464">
        <v>62</v>
      </c>
      <c r="AY51" s="402" t="s">
        <v>498</v>
      </c>
      <c r="AZ51" s="402" t="s">
        <v>361</v>
      </c>
      <c r="BA51" s="414" t="str">
        <f>IF(AY51="","",INDEX(Reference!$E:$E,MATCH($AY51,Reference!D:D,0)))</f>
        <v>I_US_</v>
      </c>
      <c r="BB51" s="414" t="str">
        <f t="shared" si="42"/>
        <v>I_US_CC_J_1x1_DF</v>
      </c>
      <c r="BC51" s="415" t="str">
        <f>IF(AZ51="","",INDEX(Reference!$B:$B,MATCH($AZ51,Reference!$A:$A,0)))</f>
        <v>Combined Cycle Combustion Turbine (CCCT)</v>
      </c>
      <c r="BE51" s="416" t="s">
        <v>1</v>
      </c>
      <c r="BH51" s="466" t="s">
        <v>547</v>
      </c>
      <c r="BI51" s="467"/>
      <c r="BJ51" s="466"/>
      <c r="BM51" s="419">
        <v>0.12</v>
      </c>
    </row>
    <row r="52" spans="1:65">
      <c r="A52" s="437">
        <v>47</v>
      </c>
      <c r="B52" s="269" t="s">
        <v>4</v>
      </c>
      <c r="C52" s="270" t="s">
        <v>297</v>
      </c>
      <c r="D52" s="54">
        <v>5050</v>
      </c>
      <c r="E52" s="54">
        <v>828.31868750000001</v>
      </c>
      <c r="F52" s="93">
        <v>2017</v>
      </c>
      <c r="G52" s="105">
        <v>5.5035064650449259</v>
      </c>
      <c r="H52" s="105">
        <v>2022.5035064650449</v>
      </c>
      <c r="I52" s="335">
        <v>40</v>
      </c>
      <c r="J52" s="271">
        <v>1099.6821756412587</v>
      </c>
      <c r="K52" s="74">
        <v>1.95</v>
      </c>
      <c r="L52" s="139">
        <v>0.73961642352612877</v>
      </c>
      <c r="M52" s="139">
        <v>0.93011209144739559</v>
      </c>
      <c r="N52" s="74">
        <v>14.45</v>
      </c>
      <c r="O52" s="321">
        <v>7.2835525973516269E-3</v>
      </c>
      <c r="P52" s="105">
        <v>6317</v>
      </c>
      <c r="Q52" s="275">
        <v>2.5</v>
      </c>
      <c r="R52" s="142">
        <v>3.8</v>
      </c>
      <c r="S52" s="354">
        <v>11</v>
      </c>
      <c r="T52" s="277">
        <v>5.9999999999999995E-4</v>
      </c>
      <c r="U52" s="277">
        <v>7.1999999999999998E-3</v>
      </c>
      <c r="V52" s="277">
        <v>0.255</v>
      </c>
      <c r="W52" s="278">
        <v>117</v>
      </c>
      <c r="Y52" s="269" t="str">
        <f t="shared" si="2"/>
        <v>CCCT Dry, "J/HA.02" 2X1</v>
      </c>
      <c r="Z52" s="468">
        <f t="shared" si="57"/>
        <v>5050</v>
      </c>
      <c r="AA52" s="469">
        <f t="shared" si="58"/>
        <v>1099.6821756412587</v>
      </c>
      <c r="AB52" s="45">
        <f>INDEX(LCF!$K:$K,MATCH($BC52,LCF!$B:$B,0))</f>
        <v>7.2562879502455491E-2</v>
      </c>
      <c r="AC52" s="450">
        <f t="shared" si="59"/>
        <v>79.796105202054747</v>
      </c>
      <c r="AD52" s="470">
        <f t="shared" si="60"/>
        <v>14.45</v>
      </c>
      <c r="AE52" s="452">
        <f>INDEX('Other Inputs'!$C:$C,MATCH($AZ52,'Other Inputs'!$A:$A,0))</f>
        <v>1.5304630943681575E-3</v>
      </c>
      <c r="AF52" s="30">
        <f t="shared" si="61"/>
        <v>2.2115191713619874E-2</v>
      </c>
      <c r="AG52" s="30">
        <f>INDEX('Other Inputs'!$F:$F,MATCH($BB52,'Other Inputs'!$E:$E,0))</f>
        <v>9.6203235419999995</v>
      </c>
      <c r="AH52" s="471">
        <f t="shared" si="62"/>
        <v>24.092438733713621</v>
      </c>
      <c r="AI52" s="500">
        <f t="shared" si="63"/>
        <v>103.88854393576837</v>
      </c>
      <c r="AJ52" s="473">
        <f t="shared" si="64"/>
        <v>0.78</v>
      </c>
      <c r="AK52" s="219">
        <f t="shared" si="65"/>
        <v>15.204388235535705</v>
      </c>
      <c r="AL52" s="220" t="str">
        <f>IF(OR($BC52={"Pumped Storage","Compressed Air Energy Storage (CAES)"}),$P52,"na")</f>
        <v>na</v>
      </c>
      <c r="AM52" s="221">
        <f>IF($BE52="Fuel",INDEX(Inputs!$C:$C,MATCH($BA52,Inputs!$D:$D,0)),0)</f>
        <v>294.97000000000003</v>
      </c>
      <c r="AN52" s="474">
        <f>IF(OR($BC52={"Pumped Storage","Compressed Air Energy Storage (CAES)"}),(AM52/100*BJ52/1000)/AL52, IF(ISNUMBER($P52),$AM52/100*$P52/1000,0))</f>
        <v>18.633254900000004</v>
      </c>
      <c r="AO52" s="470">
        <f t="shared" si="66"/>
        <v>1.95</v>
      </c>
      <c r="AP52" s="452">
        <f>INDEX('Other Inputs'!$B:$B,MATCH($AZ52,'Other Inputs'!$A:$A,0))</f>
        <v>0.11325426898324367</v>
      </c>
      <c r="AQ52" s="30">
        <f t="shared" si="67"/>
        <v>0.22084582451732515</v>
      </c>
      <c r="AR52" s="219">
        <f>INDEX(Inputs!$C:$C,MATCH($BH52,Inputs!$D:$D,0))</f>
        <v>0</v>
      </c>
      <c r="AS52" s="475">
        <f t="shared" si="54"/>
        <v>0</v>
      </c>
      <c r="AT52" s="476">
        <f t="shared" si="68"/>
        <v>36.008488960053029</v>
      </c>
      <c r="AU52" s="477">
        <f>IF(BC52="Solar - Rooftop Photovoltaic", -AT52+AT229, IF($BG52="",0,-INDEX(Inputs!$C:$C,MATCH($BC52,Inputs!$D:$D,0))/(1-INDEX(Inputs!$C:$C,MATCH($BF52,Inputs!$D:$D,0)))*INDEX(Inputs!$C:$C,MATCH($BI52,Inputs!$D:$D,0))))</f>
        <v>0</v>
      </c>
      <c r="AV52" s="476">
        <f t="shared" si="69"/>
        <v>36.008488960053029</v>
      </c>
      <c r="AX52" s="464">
        <v>63</v>
      </c>
      <c r="AY52" s="402" t="s">
        <v>498</v>
      </c>
      <c r="AZ52" s="402" t="s">
        <v>362</v>
      </c>
      <c r="BA52" s="414" t="str">
        <f>IF(AY52="","",INDEX(Reference!$E:$E,MATCH($AY52,Reference!D:D,0)))</f>
        <v>I_US_</v>
      </c>
      <c r="BB52" s="414" t="str">
        <f t="shared" si="42"/>
        <v>I_US_CC_J_2x1</v>
      </c>
      <c r="BC52" s="415" t="str">
        <f>IF(AZ52="","",INDEX(Reference!$B:$B,MATCH($AZ52,Reference!$A:$A,0)))</f>
        <v>Combined Cycle Combustion Turbine (CCCT)</v>
      </c>
      <c r="BE52" s="416" t="s">
        <v>1</v>
      </c>
      <c r="BH52" s="466" t="s">
        <v>547</v>
      </c>
      <c r="BI52" s="467"/>
      <c r="BJ52" s="466"/>
      <c r="BM52" s="419">
        <v>0.78</v>
      </c>
    </row>
    <row r="53" spans="1:65" ht="15.75" thickBot="1">
      <c r="A53" s="437">
        <v>48</v>
      </c>
      <c r="B53" s="269" t="s">
        <v>4</v>
      </c>
      <c r="C53" s="270" t="s">
        <v>298</v>
      </c>
      <c r="D53" s="54">
        <v>5050</v>
      </c>
      <c r="E53" s="54">
        <v>126.005</v>
      </c>
      <c r="F53" s="93">
        <v>2017</v>
      </c>
      <c r="G53" s="105">
        <v>5.5035064650449259</v>
      </c>
      <c r="H53" s="105">
        <v>2022.5035064650449</v>
      </c>
      <c r="I53" s="335">
        <v>40</v>
      </c>
      <c r="J53" s="271">
        <v>301.5804241392886</v>
      </c>
      <c r="K53" s="74">
        <v>0.16</v>
      </c>
      <c r="L53" s="139">
        <v>0</v>
      </c>
      <c r="M53" s="139">
        <v>0.27379514765616142</v>
      </c>
      <c r="N53" s="74">
        <v>4.05</v>
      </c>
      <c r="O53" s="321">
        <v>0</v>
      </c>
      <c r="P53" s="105">
        <v>9158</v>
      </c>
      <c r="Q53" s="275">
        <v>0.8</v>
      </c>
      <c r="R53" s="142">
        <v>3.8</v>
      </c>
      <c r="S53" s="354">
        <v>11</v>
      </c>
      <c r="T53" s="277">
        <v>5.9999999999999995E-4</v>
      </c>
      <c r="U53" s="277">
        <v>7.1999999999999998E-3</v>
      </c>
      <c r="V53" s="277">
        <v>0.255</v>
      </c>
      <c r="W53" s="278">
        <v>117</v>
      </c>
      <c r="Y53" s="269" t="str">
        <f t="shared" si="2"/>
        <v>CCCT Dry "J/HA.02", DF, 2X1</v>
      </c>
      <c r="Z53" s="468">
        <f t="shared" si="57"/>
        <v>5050</v>
      </c>
      <c r="AA53" s="469">
        <f t="shared" si="58"/>
        <v>301.5804241392886</v>
      </c>
      <c r="AB53" s="45">
        <f>INDEX(LCF!$K:$K,MATCH($BC53,LCF!$B:$B,0))</f>
        <v>7.2562879502455491E-2</v>
      </c>
      <c r="AC53" s="450">
        <f t="shared" si="59"/>
        <v>21.883543977118617</v>
      </c>
      <c r="AD53" s="470">
        <f t="shared" si="60"/>
        <v>4.05</v>
      </c>
      <c r="AE53" s="452">
        <f>INDEX('Other Inputs'!$C:$C,MATCH($AZ53,'Other Inputs'!$A:$A,0))</f>
        <v>0</v>
      </c>
      <c r="AF53" s="30">
        <f t="shared" si="61"/>
        <v>0</v>
      </c>
      <c r="AG53" s="30">
        <f>INDEX('Other Inputs'!$F:$F,MATCH($BB53,'Other Inputs'!$E:$E,0))</f>
        <v>13.946956308000001</v>
      </c>
      <c r="AH53" s="471">
        <f t="shared" si="62"/>
        <v>17.996956308000001</v>
      </c>
      <c r="AI53" s="500">
        <f t="shared" si="63"/>
        <v>39.880500285118615</v>
      </c>
      <c r="AJ53" s="473">
        <f t="shared" si="64"/>
        <v>0.12</v>
      </c>
      <c r="AK53" s="219">
        <f t="shared" si="65"/>
        <v>37.93807104748727</v>
      </c>
      <c r="AL53" s="220" t="str">
        <f>IF(OR($BC53={"Pumped Storage","Compressed Air Energy Storage (CAES)"}),$P53,"na")</f>
        <v>na</v>
      </c>
      <c r="AM53" s="221">
        <f>IF($BE53="Fuel",INDEX(Inputs!$C:$C,MATCH($BA53,Inputs!$D:$D,0)),0)</f>
        <v>294.97000000000003</v>
      </c>
      <c r="AN53" s="474">
        <f>IF(OR($BC53={"Pumped Storage","Compressed Air Energy Storage (CAES)"}),(AM53/100*BJ53/1000)/AL53, IF(ISNUMBER($P53),$AM53/100*$P53/1000,0))</f>
        <v>27.013352600000005</v>
      </c>
      <c r="AO53" s="470">
        <f t="shared" si="66"/>
        <v>0.16</v>
      </c>
      <c r="AP53" s="452">
        <f>INDEX('Other Inputs'!$B:$B,MATCH($AZ53,'Other Inputs'!$A:$A,0))</f>
        <v>0</v>
      </c>
      <c r="AQ53" s="30">
        <f t="shared" si="67"/>
        <v>0</v>
      </c>
      <c r="AR53" s="219">
        <f>INDEX(Inputs!$C:$C,MATCH($BH53,Inputs!$D:$D,0))</f>
        <v>0</v>
      </c>
      <c r="AS53" s="475">
        <f t="shared" si="54"/>
        <v>0</v>
      </c>
      <c r="AT53" s="476">
        <f t="shared" si="68"/>
        <v>65.111423647487271</v>
      </c>
      <c r="AU53" s="477">
        <f>IF(BC53="Solar - Rooftop Photovoltaic", -AT53+AT230, IF($BG53="",0,-INDEX(Inputs!$C:$C,MATCH($BC53,Inputs!$D:$D,0))/(1-INDEX(Inputs!$C:$C,MATCH($BF53,Inputs!$D:$D,0)))*INDEX(Inputs!$C:$C,MATCH($BI53,Inputs!$D:$D,0))))</f>
        <v>0</v>
      </c>
      <c r="AV53" s="476">
        <f t="shared" si="69"/>
        <v>65.111423647487271</v>
      </c>
      <c r="AX53" s="464">
        <v>64</v>
      </c>
      <c r="AY53" s="402" t="s">
        <v>498</v>
      </c>
      <c r="AZ53" s="402" t="s">
        <v>363</v>
      </c>
      <c r="BA53" s="414" t="str">
        <f>IF(AY53="","",INDEX(Reference!$E:$E,MATCH($AY53,Reference!D:D,0)))</f>
        <v>I_US_</v>
      </c>
      <c r="BB53" s="414" t="str">
        <f t="shared" si="42"/>
        <v>I_US_CC_J_2x1_DF</v>
      </c>
      <c r="BC53" s="415" t="str">
        <f>IF(AZ53="","",INDEX(Reference!$B:$B,MATCH($AZ53,Reference!$A:$A,0)))</f>
        <v>Combined Cycle Combustion Turbine (CCCT)</v>
      </c>
      <c r="BE53" s="416" t="s">
        <v>1</v>
      </c>
      <c r="BH53" s="466" t="s">
        <v>547</v>
      </c>
      <c r="BI53" s="467"/>
      <c r="BJ53" s="466"/>
      <c r="BM53" s="419">
        <v>0.12</v>
      </c>
    </row>
    <row r="54" spans="1:65">
      <c r="A54" s="437">
        <v>49</v>
      </c>
      <c r="B54" s="323" t="s">
        <v>4</v>
      </c>
      <c r="C54" s="506" t="s">
        <v>31</v>
      </c>
      <c r="D54" s="325">
        <v>6500</v>
      </c>
      <c r="E54" s="325">
        <v>111.41251938912603</v>
      </c>
      <c r="F54" s="507">
        <v>2017</v>
      </c>
      <c r="G54" s="328">
        <v>4.0844838921761992</v>
      </c>
      <c r="H54" s="328">
        <v>2021.0844838921762</v>
      </c>
      <c r="I54" s="326">
        <v>30</v>
      </c>
      <c r="J54" s="369">
        <v>1809.4080700101645</v>
      </c>
      <c r="K54" s="327">
        <v>9.6</v>
      </c>
      <c r="L54" s="508">
        <v>0.90652829050531258</v>
      </c>
      <c r="M54" s="508">
        <v>0.97814564944868787</v>
      </c>
      <c r="N54" s="327">
        <v>34.56</v>
      </c>
      <c r="O54" s="509">
        <v>0.10353234970053639</v>
      </c>
      <c r="P54" s="328">
        <v>9195</v>
      </c>
      <c r="Q54" s="351">
        <v>2.6</v>
      </c>
      <c r="R54" s="510">
        <v>3.85</v>
      </c>
      <c r="S54" s="352">
        <v>58</v>
      </c>
      <c r="T54" s="332">
        <v>5.9999999999999995E-4</v>
      </c>
      <c r="U54" s="332">
        <v>8.9999999999999993E-3</v>
      </c>
      <c r="V54" s="332">
        <v>0.255</v>
      </c>
      <c r="W54" s="333">
        <v>117</v>
      </c>
      <c r="X54" s="166"/>
      <c r="Y54" s="323" t="str">
        <f t="shared" ref="Y54:Y65" si="70">$C54</f>
        <v>SCCT Aero x3</v>
      </c>
      <c r="Z54" s="511">
        <f t="shared" si="57"/>
        <v>6500</v>
      </c>
      <c r="AA54" s="449">
        <f t="shared" si="58"/>
        <v>1809.4080700101645</v>
      </c>
      <c r="AB54" s="512">
        <f>INDEX(LCF!$K:$K,MATCH($BC54,LCF!$B:$B,0))</f>
        <v>7.871096688691899E-2</v>
      </c>
      <c r="AC54" s="513">
        <f t="shared" si="59"/>
        <v>142.42025868349404</v>
      </c>
      <c r="AD54" s="451">
        <f t="shared" si="60"/>
        <v>34.56</v>
      </c>
      <c r="AE54" s="514">
        <f>INDEX('Other Inputs'!$C:$C,MATCH($AZ54,'Other Inputs'!$A:$A,0))</f>
        <v>1.3306879835468128E-2</v>
      </c>
      <c r="AF54" s="453">
        <f t="shared" si="61"/>
        <v>0.45988576711377854</v>
      </c>
      <c r="AG54" s="453">
        <f>INDEX('Other Inputs'!$F:$F,MATCH($BB54,'Other Inputs'!$E:$E,0))</f>
        <v>9.1120802255999997</v>
      </c>
      <c r="AH54" s="454">
        <f t="shared" si="62"/>
        <v>44.131965992713774</v>
      </c>
      <c r="AI54" s="515">
        <f t="shared" si="63"/>
        <v>186.5522246762078</v>
      </c>
      <c r="AJ54" s="456">
        <f t="shared" si="64"/>
        <v>0.33</v>
      </c>
      <c r="AK54" s="457">
        <f t="shared" si="65"/>
        <v>64.533078966447974</v>
      </c>
      <c r="AL54" s="458" t="str">
        <f>IF(OR($BC54={"Pumped Storage","Compressed Air Energy Storage (CAES)"}),$P54,"na")</f>
        <v>na</v>
      </c>
      <c r="AM54" s="459">
        <f>IF($BE54="Fuel",INDEX(Inputs!$C:$C,MATCH($BA54,Inputs!$D:$D,0)),0)</f>
        <v>289.01</v>
      </c>
      <c r="AN54" s="460">
        <f>IF(OR($BC54={"Pumped Storage","Compressed Air Energy Storage (CAES)"}),(AM54/100*BJ54/1000)/AL54, IF(ISNUMBER($P54),$AM54/100*$P54/1000,0))</f>
        <v>26.574469499999999</v>
      </c>
      <c r="AO54" s="451">
        <f t="shared" si="66"/>
        <v>9.6</v>
      </c>
      <c r="AP54" s="514">
        <f>INDEX('Other Inputs'!$B:$B,MATCH($AZ54,'Other Inputs'!$A:$A,0))</f>
        <v>0.12109260650275994</v>
      </c>
      <c r="AQ54" s="453">
        <f t="shared" si="67"/>
        <v>1.1624890224264954</v>
      </c>
      <c r="AR54" s="457">
        <f>INDEX(Inputs!$C:$C,MATCH($BH54,Inputs!$D:$D,0))</f>
        <v>0</v>
      </c>
      <c r="AS54" s="461">
        <f t="shared" si="54"/>
        <v>0</v>
      </c>
      <c r="AT54" s="462">
        <f t="shared" si="68"/>
        <v>101.87003748887447</v>
      </c>
      <c r="AU54" s="463">
        <f>IF(BC54="Solar - Rooftop Photovoltaic", -AT54+AT232, IF($BG54="",0,-INDEX(Inputs!$C:$C,MATCH($BC54,Inputs!$D:$D,0))/(1-INDEX(Inputs!$C:$C,MATCH($BF54,Inputs!$D:$D,0)))*INDEX(Inputs!$C:$C,MATCH($BI54,Inputs!$D:$D,0))))</f>
        <v>0</v>
      </c>
      <c r="AV54" s="462">
        <f t="shared" si="69"/>
        <v>101.87003748887447</v>
      </c>
      <c r="AX54" s="464">
        <v>66</v>
      </c>
      <c r="AY54" s="402" t="s">
        <v>473</v>
      </c>
      <c r="AZ54" s="402" t="s">
        <v>357</v>
      </c>
      <c r="BA54" s="414" t="str">
        <f>IF(AY54="","",INDEX(Reference!$E:$E,MATCH($AY54,Reference!D:D,0)))</f>
        <v>I_WSW_</v>
      </c>
      <c r="BB54" s="414" t="str">
        <f t="shared" ref="BB54:BB66" si="71">BA54&amp;AZ54</f>
        <v>I_WSW_SC_Aero</v>
      </c>
      <c r="BC54" s="415" t="str">
        <f>IF(AZ54="","",INDEX(Reference!$B:$B,MATCH($AZ54,Reference!$A:$A,0)))</f>
        <v>Single Cycle Combustion Turbine (SCCT) Aero</v>
      </c>
      <c r="BE54" s="416" t="s">
        <v>1</v>
      </c>
      <c r="BH54" s="466" t="s">
        <v>547</v>
      </c>
      <c r="BI54" s="467"/>
      <c r="BJ54" s="466"/>
      <c r="BM54" s="419">
        <v>0.33</v>
      </c>
    </row>
    <row r="55" spans="1:65">
      <c r="A55" s="437">
        <v>50</v>
      </c>
      <c r="B55" s="269" t="s">
        <v>4</v>
      </c>
      <c r="C55" s="270" t="s">
        <v>294</v>
      </c>
      <c r="D55" s="54">
        <v>6500</v>
      </c>
      <c r="E55" s="54">
        <v>172.69993120337685</v>
      </c>
      <c r="F55" s="93">
        <v>2017</v>
      </c>
      <c r="G55" s="105">
        <v>4.0844838921761992</v>
      </c>
      <c r="H55" s="105">
        <v>2021.0844838921762</v>
      </c>
      <c r="I55" s="335">
        <v>30</v>
      </c>
      <c r="J55" s="271">
        <v>1324.1743352972453</v>
      </c>
      <c r="K55" s="74">
        <v>6.45</v>
      </c>
      <c r="L55" s="139">
        <v>0.90510271089998462</v>
      </c>
      <c r="M55" s="139">
        <v>0.96637279488490258</v>
      </c>
      <c r="N55" s="74">
        <v>24</v>
      </c>
      <c r="O55" s="321">
        <v>8.928262019060991E-2</v>
      </c>
      <c r="P55" s="105">
        <v>9003</v>
      </c>
      <c r="Q55" s="275">
        <v>2.9</v>
      </c>
      <c r="R55" s="142">
        <v>3.85</v>
      </c>
      <c r="S55" s="354">
        <v>80</v>
      </c>
      <c r="T55" s="277">
        <v>5.9999999999999995E-4</v>
      </c>
      <c r="U55" s="277">
        <v>8.9999999999999993E-3</v>
      </c>
      <c r="V55" s="277">
        <v>0.255</v>
      </c>
      <c r="W55" s="278">
        <v>117</v>
      </c>
      <c r="X55" s="166"/>
      <c r="Y55" s="269" t="str">
        <f t="shared" si="70"/>
        <v>Intercooled SCCT Aero x2</v>
      </c>
      <c r="Z55" s="468">
        <f t="shared" si="57"/>
        <v>6500</v>
      </c>
      <c r="AA55" s="469">
        <f t="shared" si="58"/>
        <v>1324.1743352972453</v>
      </c>
      <c r="AB55" s="45">
        <f>INDEX(LCF!$K:$K,MATCH($BC55,LCF!$B:$B,0))</f>
        <v>7.871096688691899E-2</v>
      </c>
      <c r="AC55" s="450">
        <f t="shared" si="59"/>
        <v>104.22704225808944</v>
      </c>
      <c r="AD55" s="470">
        <f t="shared" si="60"/>
        <v>24</v>
      </c>
      <c r="AE55" s="452">
        <f>INDEX('Other Inputs'!$C:$C,MATCH($AZ55,'Other Inputs'!$A:$A,0))</f>
        <v>1.1976191851921305E-2</v>
      </c>
      <c r="AF55" s="30">
        <f t="shared" si="61"/>
        <v>0.28742860444611129</v>
      </c>
      <c r="AG55" s="30">
        <f>INDEX('Other Inputs'!$F:$F,MATCH($BB55,'Other Inputs'!$E:$E,0))</f>
        <v>8.9218116662400018</v>
      </c>
      <c r="AH55" s="471">
        <f t="shared" si="62"/>
        <v>33.209240270686117</v>
      </c>
      <c r="AI55" s="500">
        <f t="shared" si="63"/>
        <v>137.43628252877556</v>
      </c>
      <c r="AJ55" s="473">
        <f t="shared" si="64"/>
        <v>0.33</v>
      </c>
      <c r="AK55" s="219">
        <f t="shared" si="65"/>
        <v>47.542646509193148</v>
      </c>
      <c r="AL55" s="220" t="str">
        <f>IF(OR($BC55={"Pumped Storage","Compressed Air Energy Storage (CAES)"}),$P55,"na")</f>
        <v>na</v>
      </c>
      <c r="AM55" s="221">
        <f>IF($BE55="Fuel",INDEX(Inputs!$C:$C,MATCH($BA55,Inputs!$D:$D,0)),0)</f>
        <v>289.01</v>
      </c>
      <c r="AN55" s="474">
        <f>IF(OR($BC55={"Pumped Storage","Compressed Air Energy Storage (CAES)"}),(AM55/100*BJ55/1000)/AL55, IF(ISNUMBER($P55),$AM55/100*$P55/1000,0))</f>
        <v>26.019570299999998</v>
      </c>
      <c r="AO55" s="470">
        <f t="shared" si="66"/>
        <v>6.45</v>
      </c>
      <c r="AP55" s="452">
        <f>INDEX('Other Inputs'!$B:$B,MATCH($AZ55,'Other Inputs'!$A:$A,0))</f>
        <v>0.12109260650275988</v>
      </c>
      <c r="AQ55" s="30">
        <f t="shared" si="67"/>
        <v>0.7810473119428013</v>
      </c>
      <c r="AR55" s="219">
        <f>INDEX(Inputs!$C:$C,MATCH($BH55,Inputs!$D:$D,0))</f>
        <v>0</v>
      </c>
      <c r="AS55" s="475">
        <f t="shared" si="54"/>
        <v>0</v>
      </c>
      <c r="AT55" s="476">
        <f t="shared" si="68"/>
        <v>80.793264121135948</v>
      </c>
      <c r="AU55" s="477">
        <f>IF(BC55="Solar - Rooftop Photovoltaic", -AT55+AT233, IF($BG55="",0,-INDEX(Inputs!$C:$C,MATCH($BC55,Inputs!$D:$D,0))/(1-INDEX(Inputs!$C:$C,MATCH($BF55,Inputs!$D:$D,0)))*INDEX(Inputs!$C:$C,MATCH($BI55,Inputs!$D:$D,0))))</f>
        <v>0</v>
      </c>
      <c r="AV55" s="476">
        <f t="shared" si="69"/>
        <v>80.793264121135948</v>
      </c>
      <c r="AX55" s="464">
        <v>67</v>
      </c>
      <c r="AY55" s="402" t="s">
        <v>473</v>
      </c>
      <c r="AZ55" s="402" t="s">
        <v>358</v>
      </c>
      <c r="BA55" s="414" t="str">
        <f>IF(AY55="","",INDEX(Reference!$E:$E,MATCH($AY55,Reference!D:D,0)))</f>
        <v>I_WSW_</v>
      </c>
      <c r="BB55" s="414" t="str">
        <f t="shared" si="71"/>
        <v>I_WSW_SC_ICAero</v>
      </c>
      <c r="BC55" s="415" t="str">
        <f>IF(AZ55="","",INDEX(Reference!$B:$B,MATCH($AZ55,Reference!$A:$A,0)))</f>
        <v>Intercooled SCCT Aero</v>
      </c>
      <c r="BE55" s="416" t="s">
        <v>1</v>
      </c>
      <c r="BH55" s="466" t="s">
        <v>547</v>
      </c>
      <c r="BI55" s="467"/>
      <c r="BJ55" s="466"/>
      <c r="BM55" s="419">
        <v>0.33</v>
      </c>
    </row>
    <row r="56" spans="1:65">
      <c r="A56" s="437">
        <v>51</v>
      </c>
      <c r="B56" s="269" t="s">
        <v>4</v>
      </c>
      <c r="C56" s="270" t="s">
        <v>34</v>
      </c>
      <c r="D56" s="54">
        <v>6500</v>
      </c>
      <c r="E56" s="54">
        <v>189.84032812500001</v>
      </c>
      <c r="F56" s="93">
        <v>2017</v>
      </c>
      <c r="G56" s="105">
        <v>4.0844838921761992</v>
      </c>
      <c r="H56" s="105">
        <v>2021.0844838921762</v>
      </c>
      <c r="I56" s="335">
        <v>35</v>
      </c>
      <c r="J56" s="271">
        <v>738.86606517982375</v>
      </c>
      <c r="K56" s="74">
        <v>6.96</v>
      </c>
      <c r="L56" s="139">
        <v>0.96515655776675957</v>
      </c>
      <c r="M56" s="139">
        <v>0.9705902329688243</v>
      </c>
      <c r="N56" s="74">
        <v>16.809999999999999</v>
      </c>
      <c r="O56" s="321">
        <v>2.0272324978948347E-2</v>
      </c>
      <c r="P56" s="105">
        <v>9605</v>
      </c>
      <c r="Q56" s="275">
        <v>2.7</v>
      </c>
      <c r="R56" s="142">
        <v>3.85</v>
      </c>
      <c r="S56" s="354">
        <v>20</v>
      </c>
      <c r="T56" s="277">
        <v>5.9999999999999995E-4</v>
      </c>
      <c r="U56" s="277">
        <v>8.9999999999999993E-3</v>
      </c>
      <c r="V56" s="277">
        <v>0.255</v>
      </c>
      <c r="W56" s="278">
        <v>117</v>
      </c>
      <c r="X56" s="166"/>
      <c r="Y56" s="269" t="str">
        <f t="shared" si="70"/>
        <v>SCCT Frame "F" x1</v>
      </c>
      <c r="Z56" s="468">
        <f t="shared" si="57"/>
        <v>6500</v>
      </c>
      <c r="AA56" s="469">
        <f t="shared" si="58"/>
        <v>738.86606517982375</v>
      </c>
      <c r="AB56" s="45">
        <f>INDEX(LCF!$K:$K,MATCH($BC56,LCF!$B:$B,0))</f>
        <v>7.3726311796429175E-2</v>
      </c>
      <c r="AC56" s="450">
        <f t="shared" si="59"/>
        <v>54.473869897248449</v>
      </c>
      <c r="AD56" s="470">
        <f t="shared" si="60"/>
        <v>16.809999999999999</v>
      </c>
      <c r="AE56" s="452">
        <f>INDEX('Other Inputs'!$C:$C,MATCH($AZ56,'Other Inputs'!$A:$A,0))</f>
        <v>2.869714517814701E-3</v>
      </c>
      <c r="AF56" s="30">
        <f t="shared" si="61"/>
        <v>4.8239901044465121E-2</v>
      </c>
      <c r="AG56" s="30">
        <f>INDEX('Other Inputs'!$F:$F,MATCH($BB56,'Other Inputs'!$E:$E,0))</f>
        <v>9.5183828784000006</v>
      </c>
      <c r="AH56" s="471">
        <f t="shared" si="62"/>
        <v>26.376622779444464</v>
      </c>
      <c r="AI56" s="500">
        <f t="shared" si="63"/>
        <v>80.850492676692909</v>
      </c>
      <c r="AJ56" s="473">
        <f t="shared" si="64"/>
        <v>0.33</v>
      </c>
      <c r="AK56" s="219">
        <f t="shared" si="65"/>
        <v>27.968206958867061</v>
      </c>
      <c r="AL56" s="220" t="str">
        <f>IF(OR($BC56={"Pumped Storage","Compressed Air Energy Storage (CAES)"}),$P56,"na")</f>
        <v>na</v>
      </c>
      <c r="AM56" s="221">
        <f>IF($BE56="Fuel",INDEX(Inputs!$C:$C,MATCH($BA56,Inputs!$D:$D,0)),0)</f>
        <v>289.01</v>
      </c>
      <c r="AN56" s="474">
        <f>IF(OR($BC56={"Pumped Storage","Compressed Air Energy Storage (CAES)"}),(AM56/100*BJ56/1000)/AL56, IF(ISNUMBER($P56),$AM56/100*$P56/1000,0))</f>
        <v>27.759410499999998</v>
      </c>
      <c r="AO56" s="470">
        <f t="shared" si="66"/>
        <v>6.96</v>
      </c>
      <c r="AP56" s="452">
        <f>INDEX('Other Inputs'!$B:$B,MATCH($AZ56,'Other Inputs'!$A:$A,0))</f>
        <v>0.13918115411401297</v>
      </c>
      <c r="AQ56" s="30">
        <f t="shared" si="67"/>
        <v>0.96870083263353024</v>
      </c>
      <c r="AR56" s="219">
        <f>INDEX(Inputs!$C:$C,MATCH($BH56,Inputs!$D:$D,0))</f>
        <v>0</v>
      </c>
      <c r="AS56" s="475">
        <f t="shared" si="54"/>
        <v>0</v>
      </c>
      <c r="AT56" s="476">
        <f t="shared" si="68"/>
        <v>63.65631829150059</v>
      </c>
      <c r="AU56" s="477">
        <f>IF(BC56="Solar - Rooftop Photovoltaic", -AT56+AT234, IF($BG56="",0,-INDEX(Inputs!$C:$C,MATCH($BC56,Inputs!$D:$D,0))/(1-INDEX(Inputs!$C:$C,MATCH($BF56,Inputs!$D:$D,0)))*INDEX(Inputs!$C:$C,MATCH($BI56,Inputs!$D:$D,0))))</f>
        <v>0</v>
      </c>
      <c r="AV56" s="476">
        <f t="shared" si="69"/>
        <v>63.65631829150059</v>
      </c>
      <c r="AX56" s="464">
        <v>68</v>
      </c>
      <c r="AY56" s="402" t="s">
        <v>473</v>
      </c>
      <c r="AZ56" s="402" t="s">
        <v>359</v>
      </c>
      <c r="BA56" s="414" t="str">
        <f>IF(AY56="","",INDEX(Reference!$E:$E,MATCH($AY56,Reference!D:D,0)))</f>
        <v>I_WSW_</v>
      </c>
      <c r="BB56" s="414" t="str">
        <f t="shared" si="71"/>
        <v>I_WSW_SC_Frame</v>
      </c>
      <c r="BC56" s="415" t="str">
        <f>IF(AZ56="","",INDEX(Reference!$B:$B,MATCH($AZ56,Reference!$A:$A,0)))</f>
        <v>Single Cycle Combustion Turbine (SCCT) Frame</v>
      </c>
      <c r="BE56" s="416" t="s">
        <v>1</v>
      </c>
      <c r="BH56" s="466" t="s">
        <v>547</v>
      </c>
      <c r="BI56" s="467"/>
      <c r="BJ56" s="466"/>
      <c r="BM56" s="419">
        <v>0.33</v>
      </c>
    </row>
    <row r="57" spans="1:65">
      <c r="A57" s="437">
        <v>52</v>
      </c>
      <c r="B57" s="269" t="s">
        <v>4</v>
      </c>
      <c r="C57" s="270" t="s">
        <v>35</v>
      </c>
      <c r="D57" s="54">
        <v>6500</v>
      </c>
      <c r="E57" s="54">
        <v>106.18942</v>
      </c>
      <c r="F57" s="93">
        <v>2017</v>
      </c>
      <c r="G57" s="105">
        <v>4.0844838921761992</v>
      </c>
      <c r="H57" s="105">
        <v>2021.0844838921762</v>
      </c>
      <c r="I57" s="335">
        <v>35</v>
      </c>
      <c r="J57" s="271">
        <v>1637.0476628622143</v>
      </c>
      <c r="K57" s="74">
        <v>7.75</v>
      </c>
      <c r="L57" s="139">
        <v>0.63857392062799823</v>
      </c>
      <c r="M57" s="139">
        <v>0.87527256868730918</v>
      </c>
      <c r="N57" s="74">
        <v>31.04</v>
      </c>
      <c r="O57" s="321">
        <v>1.4142197306941466E-2</v>
      </c>
      <c r="P57" s="105">
        <v>8377</v>
      </c>
      <c r="Q57" s="275">
        <v>2.5</v>
      </c>
      <c r="R57" s="142">
        <v>5</v>
      </c>
      <c r="S57" s="354">
        <v>5</v>
      </c>
      <c r="T57" s="277">
        <v>5.9999999999999995E-4</v>
      </c>
      <c r="U57" s="277">
        <v>2.8799999999999996E-2</v>
      </c>
      <c r="V57" s="277">
        <v>0.255</v>
      </c>
      <c r="W57" s="278">
        <v>117</v>
      </c>
      <c r="X57" s="166"/>
      <c r="Y57" s="269" t="str">
        <f t="shared" si="70"/>
        <v>IC Recips x 6</v>
      </c>
      <c r="Z57" s="468">
        <f t="shared" si="57"/>
        <v>6500</v>
      </c>
      <c r="AA57" s="469">
        <f t="shared" si="58"/>
        <v>1637.0476628622143</v>
      </c>
      <c r="AB57" s="45">
        <f>INDEX(LCF!$K:$K,MATCH($BC57,LCF!$B:$B,0))</f>
        <v>7.871096688691899E-2</v>
      </c>
      <c r="AC57" s="450">
        <f t="shared" si="59"/>
        <v>128.85360438385587</v>
      </c>
      <c r="AD57" s="470">
        <f t="shared" si="60"/>
        <v>31.04</v>
      </c>
      <c r="AE57" s="452">
        <f>INDEX('Other Inputs'!$C:$C,MATCH($AZ57,'Other Inputs'!$A:$A,0))</f>
        <v>1.4348572589073497E-3</v>
      </c>
      <c r="AF57" s="30">
        <f t="shared" si="61"/>
        <v>4.4537969316484134E-2</v>
      </c>
      <c r="AG57" s="30">
        <f>INDEX('Other Inputs'!$F:$F,MATCH($BB57,'Other Inputs'!$E:$E,0))</f>
        <v>8.3014568841600003</v>
      </c>
      <c r="AH57" s="471">
        <f t="shared" si="62"/>
        <v>39.385994853476483</v>
      </c>
      <c r="AI57" s="500">
        <f t="shared" si="63"/>
        <v>168.23959923733236</v>
      </c>
      <c r="AJ57" s="473">
        <f t="shared" si="64"/>
        <v>0.33</v>
      </c>
      <c r="AK57" s="219">
        <f t="shared" si="65"/>
        <v>58.198283948157034</v>
      </c>
      <c r="AL57" s="220" t="str">
        <f>IF(OR($BC57={"Pumped Storage","Compressed Air Energy Storage (CAES)"}),$P57,"na")</f>
        <v>na</v>
      </c>
      <c r="AM57" s="221">
        <f>IF($BE57="Fuel",INDEX(Inputs!$C:$C,MATCH($BA57,Inputs!$D:$D,0)),0)</f>
        <v>289.01</v>
      </c>
      <c r="AN57" s="474">
        <f>IF(OR($BC57={"Pumped Storage","Compressed Air Energy Storage (CAES)"}),(AM57/100*BJ57/1000)/AL57, IF(ISNUMBER($P57),$AM57/100*$P57/1000,0))</f>
        <v>24.210367699999999</v>
      </c>
      <c r="AO57" s="470">
        <f t="shared" si="66"/>
        <v>7.75</v>
      </c>
      <c r="AP57" s="452">
        <f>INDEX('Other Inputs'!$B:$B,MATCH($AZ57,'Other Inputs'!$A:$A,0))</f>
        <v>9.1830864570070406E-2</v>
      </c>
      <c r="AQ57" s="30">
        <f t="shared" si="67"/>
        <v>0.71168920041804562</v>
      </c>
      <c r="AR57" s="219">
        <f>INDEX(Inputs!$C:$C,MATCH($BH57,Inputs!$D:$D,0))</f>
        <v>0</v>
      </c>
      <c r="AS57" s="475">
        <f t="shared" si="54"/>
        <v>0</v>
      </c>
      <c r="AT57" s="476">
        <f t="shared" si="68"/>
        <v>90.870340848575083</v>
      </c>
      <c r="AU57" s="477">
        <f>IF(BC57="Solar - Rooftop Photovoltaic", -AT57+AT235, IF($BG57="",0,-INDEX(Inputs!$C:$C,MATCH($BC57,Inputs!$D:$D,0))/(1-INDEX(Inputs!$C:$C,MATCH($BF57,Inputs!$D:$D,0)))*INDEX(Inputs!$C:$C,MATCH($BI57,Inputs!$D:$D,0))))</f>
        <v>0</v>
      </c>
      <c r="AV57" s="476">
        <f t="shared" si="69"/>
        <v>90.870340848575083</v>
      </c>
      <c r="AX57" s="464">
        <v>69</v>
      </c>
      <c r="AY57" s="402" t="s">
        <v>473</v>
      </c>
      <c r="AZ57" s="402" t="s">
        <v>365</v>
      </c>
      <c r="BA57" s="414" t="str">
        <f>IF(AY57="","",INDEX(Reference!$E:$E,MATCH($AY57,Reference!D:D,0)))</f>
        <v>I_WSW_</v>
      </c>
      <c r="BB57" s="414" t="str">
        <f t="shared" si="71"/>
        <v>I_WSW_SC_ICE</v>
      </c>
      <c r="BC57" s="415" t="str">
        <f>IF(AZ57="","",INDEX(Reference!$B:$B,MATCH($AZ57,Reference!$A:$A,0)))</f>
        <v>Internal Combustion Engines</v>
      </c>
      <c r="BE57" s="416" t="s">
        <v>1</v>
      </c>
      <c r="BH57" s="466" t="s">
        <v>547</v>
      </c>
      <c r="BI57" s="467"/>
      <c r="BJ57" s="466"/>
      <c r="BM57" s="419">
        <v>0.33</v>
      </c>
    </row>
    <row r="58" spans="1:65">
      <c r="A58" s="437">
        <v>53</v>
      </c>
      <c r="B58" s="269" t="s">
        <v>4</v>
      </c>
      <c r="C58" s="270" t="s">
        <v>26</v>
      </c>
      <c r="D58" s="54">
        <v>6500</v>
      </c>
      <c r="E58" s="54">
        <v>318.93793749999998</v>
      </c>
      <c r="F58" s="93">
        <v>2017</v>
      </c>
      <c r="G58" s="105">
        <v>4.5036160420775806</v>
      </c>
      <c r="H58" s="105">
        <v>2021.5036160420775</v>
      </c>
      <c r="I58" s="335">
        <v>40</v>
      </c>
      <c r="J58" s="271">
        <v>1793.436220307929</v>
      </c>
      <c r="K58" s="74">
        <v>2.25</v>
      </c>
      <c r="L58" s="139">
        <v>0.70112408706805984</v>
      </c>
      <c r="M58" s="139">
        <v>0.93625007408737759</v>
      </c>
      <c r="N58" s="74">
        <v>26.2</v>
      </c>
      <c r="O58" s="321">
        <v>5.2116442359530606E-3</v>
      </c>
      <c r="P58" s="105">
        <v>6395</v>
      </c>
      <c r="Q58" s="275">
        <v>2.5</v>
      </c>
      <c r="R58" s="142">
        <v>3.8</v>
      </c>
      <c r="S58" s="354">
        <v>11</v>
      </c>
      <c r="T58" s="277">
        <v>5.9999999999999995E-4</v>
      </c>
      <c r="U58" s="277">
        <v>7.1999999999999998E-3</v>
      </c>
      <c r="V58" s="277">
        <v>0.255</v>
      </c>
      <c r="W58" s="278">
        <v>117</v>
      </c>
      <c r="X58" s="166"/>
      <c r="Y58" s="269" t="str">
        <f t="shared" si="70"/>
        <v>CCCT Dry "G/H", 1x1</v>
      </c>
      <c r="Z58" s="468">
        <f t="shared" si="57"/>
        <v>6500</v>
      </c>
      <c r="AA58" s="469">
        <f t="shared" si="58"/>
        <v>1793.436220307929</v>
      </c>
      <c r="AB58" s="45">
        <f>INDEX(LCF!$K:$K,MATCH($BC58,LCF!$B:$B,0))</f>
        <v>7.2562879502455491E-2</v>
      </c>
      <c r="AC58" s="450">
        <f t="shared" si="59"/>
        <v>130.13689634954346</v>
      </c>
      <c r="AD58" s="470">
        <f t="shared" si="60"/>
        <v>26.2</v>
      </c>
      <c r="AE58" s="452">
        <f>INDEX('Other Inputs'!$C:$C,MATCH($AZ58,'Other Inputs'!$A:$A,0))</f>
        <v>1.5304630943681621E-3</v>
      </c>
      <c r="AF58" s="30">
        <f t="shared" si="61"/>
        <v>4.0098133072445842E-2</v>
      </c>
      <c r="AG58" s="30">
        <f>INDEX('Other Inputs'!$F:$F,MATCH($BB58,'Other Inputs'!$E:$E,0))</f>
        <v>6.3373304016000001</v>
      </c>
      <c r="AH58" s="471">
        <f t="shared" si="62"/>
        <v>32.577428534672443</v>
      </c>
      <c r="AI58" s="500">
        <f t="shared" si="63"/>
        <v>162.7143248842159</v>
      </c>
      <c r="AJ58" s="473">
        <f t="shared" si="64"/>
        <v>0.78</v>
      </c>
      <c r="AK58" s="219">
        <f t="shared" si="65"/>
        <v>23.813711053186967</v>
      </c>
      <c r="AL58" s="220" t="str">
        <f>IF(OR($BC58={"Pumped Storage","Compressed Air Energy Storage (CAES)"}),$P58,"na")</f>
        <v>na</v>
      </c>
      <c r="AM58" s="221">
        <f>IF($BE58="Fuel",INDEX(Inputs!$C:$C,MATCH($BA58,Inputs!$D:$D,0)),0)</f>
        <v>289.01</v>
      </c>
      <c r="AN58" s="474">
        <f>IF(OR($BC58={"Pumped Storage","Compressed Air Energy Storage (CAES)"}),(AM58/100*BJ58/1000)/AL58, IF(ISNUMBER($P58),$AM58/100*$P58/1000,0))</f>
        <v>18.4821895</v>
      </c>
      <c r="AO58" s="470">
        <f t="shared" si="66"/>
        <v>2.25</v>
      </c>
      <c r="AP58" s="452">
        <f>INDEX('Other Inputs'!$B:$B,MATCH($AZ58,'Other Inputs'!$A:$A,0))</f>
        <v>0.10713241660577139</v>
      </c>
      <c r="AQ58" s="30">
        <f t="shared" si="67"/>
        <v>0.24104793736298563</v>
      </c>
      <c r="AR58" s="219">
        <f>INDEX(Inputs!$C:$C,MATCH($BH58,Inputs!$D:$D,0))</f>
        <v>0</v>
      </c>
      <c r="AS58" s="475">
        <f t="shared" si="54"/>
        <v>0</v>
      </c>
      <c r="AT58" s="476">
        <f t="shared" si="68"/>
        <v>44.786948490549953</v>
      </c>
      <c r="AU58" s="477">
        <f>IF(BC58="Solar - Rooftop Photovoltaic", -AT58+AT236, IF($BG58="",0,-INDEX(Inputs!$C:$C,MATCH($BC58,Inputs!$D:$D,0))/(1-INDEX(Inputs!$C:$C,MATCH($BF58,Inputs!$D:$D,0)))*INDEX(Inputs!$C:$C,MATCH($BI58,Inputs!$D:$D,0))))</f>
        <v>0</v>
      </c>
      <c r="AV58" s="476">
        <f t="shared" si="69"/>
        <v>44.786948490549953</v>
      </c>
      <c r="AX58" s="464">
        <v>70</v>
      </c>
      <c r="AY58" s="402" t="s">
        <v>473</v>
      </c>
      <c r="AZ58" s="402" t="s">
        <v>366</v>
      </c>
      <c r="BA58" s="414" t="str">
        <f>IF(AY58="","",INDEX(Reference!$E:$E,MATCH($AY58,Reference!D:D,0)))</f>
        <v>I_WSW_</v>
      </c>
      <c r="BB58" s="414" t="str">
        <f t="shared" si="71"/>
        <v>I_WSW_CC_GH_1x1</v>
      </c>
      <c r="BC58" s="415" t="str">
        <f>IF(AZ58="","",INDEX(Reference!$B:$B,MATCH($AZ58,Reference!$A:$A,0)))</f>
        <v>Combined Cycle Combustion Turbine (CCCT)</v>
      </c>
      <c r="BE58" s="416" t="s">
        <v>1</v>
      </c>
      <c r="BH58" s="466" t="s">
        <v>547</v>
      </c>
      <c r="BI58" s="467"/>
      <c r="BJ58" s="466"/>
      <c r="BM58" s="419">
        <v>0.78</v>
      </c>
    </row>
    <row r="59" spans="1:65">
      <c r="A59" s="437">
        <v>54</v>
      </c>
      <c r="B59" s="269" t="s">
        <v>4</v>
      </c>
      <c r="C59" s="270" t="s">
        <v>27</v>
      </c>
      <c r="D59" s="54">
        <v>6500</v>
      </c>
      <c r="E59" s="54">
        <v>51.005218749999997</v>
      </c>
      <c r="F59" s="93">
        <v>2017</v>
      </c>
      <c r="G59" s="105">
        <v>4.5036160420775806</v>
      </c>
      <c r="H59" s="105">
        <v>2021.5036160420775</v>
      </c>
      <c r="I59" s="335">
        <v>40</v>
      </c>
      <c r="J59" s="271">
        <v>442.99136887251655</v>
      </c>
      <c r="K59" s="74">
        <v>0.15</v>
      </c>
      <c r="L59" s="139">
        <v>0</v>
      </c>
      <c r="M59" s="139">
        <v>0.27487247994080155</v>
      </c>
      <c r="N59" s="74">
        <v>5.39</v>
      </c>
      <c r="O59" s="321">
        <v>0</v>
      </c>
      <c r="P59" s="105">
        <v>9524</v>
      </c>
      <c r="Q59" s="275">
        <v>0.8</v>
      </c>
      <c r="R59" s="142">
        <v>3.8</v>
      </c>
      <c r="S59" s="354">
        <v>11</v>
      </c>
      <c r="T59" s="277">
        <v>5.9999999999999995E-4</v>
      </c>
      <c r="U59" s="277">
        <v>7.1999999999999998E-3</v>
      </c>
      <c r="V59" s="277">
        <v>0.255</v>
      </c>
      <c r="W59" s="278">
        <v>117</v>
      </c>
      <c r="X59" s="166"/>
      <c r="Y59" s="269" t="str">
        <f t="shared" si="70"/>
        <v>CCCT Dry "G/H", DF, 1x1</v>
      </c>
      <c r="Z59" s="468">
        <f t="shared" si="57"/>
        <v>6500</v>
      </c>
      <c r="AA59" s="469">
        <f t="shared" si="58"/>
        <v>442.99136887251655</v>
      </c>
      <c r="AB59" s="45">
        <f>INDEX(LCF!$K:$K,MATCH($BC59,LCF!$B:$B,0))</f>
        <v>7.2562879502455491E-2</v>
      </c>
      <c r="AC59" s="450">
        <f t="shared" si="59"/>
        <v>32.144729320124227</v>
      </c>
      <c r="AD59" s="470">
        <f t="shared" si="60"/>
        <v>5.39</v>
      </c>
      <c r="AE59" s="452">
        <f>INDEX('Other Inputs'!$C:$C,MATCH($AZ59,'Other Inputs'!$A:$A,0))</f>
        <v>0</v>
      </c>
      <c r="AF59" s="30">
        <f t="shared" si="61"/>
        <v>0</v>
      </c>
      <c r="AG59" s="30">
        <f>INDEX('Other Inputs'!$F:$F,MATCH($BB59,'Other Inputs'!$E:$E,0))</f>
        <v>9.438113329920002</v>
      </c>
      <c r="AH59" s="471">
        <f t="shared" si="62"/>
        <v>14.828113329920001</v>
      </c>
      <c r="AI59" s="500">
        <f t="shared" si="63"/>
        <v>46.972842650044228</v>
      </c>
      <c r="AJ59" s="473">
        <f t="shared" si="64"/>
        <v>0.12</v>
      </c>
      <c r="AK59" s="219">
        <f t="shared" si="65"/>
        <v>44.684972079570237</v>
      </c>
      <c r="AL59" s="220" t="str">
        <f>IF(OR($BC59={"Pumped Storage","Compressed Air Energy Storage (CAES)"}),$P59,"na")</f>
        <v>na</v>
      </c>
      <c r="AM59" s="221">
        <f>IF($BE59="Fuel",INDEX(Inputs!$C:$C,MATCH($BA59,Inputs!$D:$D,0)),0)</f>
        <v>289.01</v>
      </c>
      <c r="AN59" s="474">
        <f>IF(OR($BC59={"Pumped Storage","Compressed Air Energy Storage (CAES)"}),(AM59/100*BJ59/1000)/AL59, IF(ISNUMBER($P59),$AM59/100*$P59/1000,0))</f>
        <v>27.525312399999997</v>
      </c>
      <c r="AO59" s="470">
        <f t="shared" si="66"/>
        <v>0.15</v>
      </c>
      <c r="AP59" s="452">
        <f>INDEX('Other Inputs'!$B:$B,MATCH($AZ59,'Other Inputs'!$A:$A,0))</f>
        <v>0</v>
      </c>
      <c r="AQ59" s="30">
        <f t="shared" si="67"/>
        <v>0</v>
      </c>
      <c r="AR59" s="219">
        <f>INDEX(Inputs!$C:$C,MATCH($BH59,Inputs!$D:$D,0))</f>
        <v>0</v>
      </c>
      <c r="AS59" s="475">
        <f t="shared" si="54"/>
        <v>0</v>
      </c>
      <c r="AT59" s="476">
        <f t="shared" si="68"/>
        <v>72.36028447957024</v>
      </c>
      <c r="AU59" s="477">
        <f>IF(BC59="Solar - Rooftop Photovoltaic", -AT59+AT237, IF($BG59="",0,-INDEX(Inputs!$C:$C,MATCH($BC59,Inputs!$D:$D,0))/(1-INDEX(Inputs!$C:$C,MATCH($BF59,Inputs!$D:$D,0)))*INDEX(Inputs!$C:$C,MATCH($BI59,Inputs!$D:$D,0))))</f>
        <v>0</v>
      </c>
      <c r="AV59" s="476">
        <f t="shared" si="69"/>
        <v>72.36028447957024</v>
      </c>
      <c r="AX59" s="464">
        <v>71</v>
      </c>
      <c r="AY59" s="402" t="s">
        <v>473</v>
      </c>
      <c r="AZ59" s="402" t="s">
        <v>367</v>
      </c>
      <c r="BA59" s="414" t="str">
        <f>IF(AY59="","",INDEX(Reference!$E:$E,MATCH($AY59,Reference!D:D,0)))</f>
        <v>I_WSW_</v>
      </c>
      <c r="BB59" s="414" t="str">
        <f t="shared" si="71"/>
        <v>I_WSW_CC_GH_1x1_DF</v>
      </c>
      <c r="BC59" s="415" t="str">
        <f>IF(AZ59="","",INDEX(Reference!$B:$B,MATCH($AZ59,Reference!$A:$A,0)))</f>
        <v>Combined Cycle Combustion Turbine (CCCT)</v>
      </c>
      <c r="BE59" s="416" t="s">
        <v>1</v>
      </c>
      <c r="BH59" s="466" t="s">
        <v>547</v>
      </c>
      <c r="BI59" s="467"/>
      <c r="BJ59" s="466"/>
      <c r="BM59" s="419">
        <v>0.12</v>
      </c>
    </row>
    <row r="60" spans="1:65">
      <c r="A60" s="437">
        <v>55</v>
      </c>
      <c r="B60" s="269" t="s">
        <v>4</v>
      </c>
      <c r="C60" s="270" t="s">
        <v>25</v>
      </c>
      <c r="D60" s="54">
        <v>6500</v>
      </c>
      <c r="E60" s="54">
        <v>638.87324999999998</v>
      </c>
      <c r="F60" s="93">
        <v>2017</v>
      </c>
      <c r="G60" s="105">
        <v>5.5035064650449259</v>
      </c>
      <c r="H60" s="105">
        <v>2022.5035064650449</v>
      </c>
      <c r="I60" s="335">
        <v>40</v>
      </c>
      <c r="J60" s="271">
        <v>1331.6368407115647</v>
      </c>
      <c r="K60" s="74">
        <v>2.13</v>
      </c>
      <c r="L60" s="139">
        <v>0.73841560033139553</v>
      </c>
      <c r="M60" s="139">
        <v>0.93285933163314438</v>
      </c>
      <c r="N60" s="74">
        <v>17.61</v>
      </c>
      <c r="O60" s="321">
        <v>7.7521146334737952E-3</v>
      </c>
      <c r="P60" s="105">
        <v>6385</v>
      </c>
      <c r="Q60" s="275">
        <v>2.5</v>
      </c>
      <c r="R60" s="142">
        <v>3.8</v>
      </c>
      <c r="S60" s="354">
        <v>11</v>
      </c>
      <c r="T60" s="277">
        <v>5.9999999999999995E-4</v>
      </c>
      <c r="U60" s="277">
        <v>7.1999999999999998E-3</v>
      </c>
      <c r="V60" s="277">
        <v>0.255</v>
      </c>
      <c r="W60" s="278">
        <v>117</v>
      </c>
      <c r="X60" s="166"/>
      <c r="Y60" s="269" t="str">
        <f t="shared" si="70"/>
        <v>CCCT Dry "G/H", 2x1</v>
      </c>
      <c r="Z60" s="468">
        <f t="shared" si="57"/>
        <v>6500</v>
      </c>
      <c r="AA60" s="469">
        <f t="shared" si="58"/>
        <v>1331.6368407115647</v>
      </c>
      <c r="AB60" s="45">
        <f>INDEX(LCF!$K:$K,MATCH($BC60,LCF!$B:$B,0))</f>
        <v>7.2562879502455491E-2</v>
      </c>
      <c r="AC60" s="450">
        <f t="shared" si="59"/>
        <v>96.62740361358378</v>
      </c>
      <c r="AD60" s="470">
        <f t="shared" si="60"/>
        <v>17.61</v>
      </c>
      <c r="AE60" s="452">
        <f>INDEX('Other Inputs'!$C:$C,MATCH($AZ60,'Other Inputs'!$A:$A,0))</f>
        <v>1.5304630943681621E-3</v>
      </c>
      <c r="AF60" s="30">
        <f t="shared" si="61"/>
        <v>2.6951455091823333E-2</v>
      </c>
      <c r="AG60" s="30">
        <f>INDEX('Other Inputs'!$F:$F,MATCH($BB60,'Other Inputs'!$E:$E,0))</f>
        <v>6.3274205808000001</v>
      </c>
      <c r="AH60" s="471">
        <f t="shared" si="62"/>
        <v>23.96437203589182</v>
      </c>
      <c r="AI60" s="500">
        <f t="shared" si="63"/>
        <v>120.59177564947561</v>
      </c>
      <c r="AJ60" s="473">
        <f t="shared" si="64"/>
        <v>0.78</v>
      </c>
      <c r="AK60" s="219">
        <f t="shared" si="65"/>
        <v>17.648954403681596</v>
      </c>
      <c r="AL60" s="220" t="str">
        <f>IF(OR($BC60={"Pumped Storage","Compressed Air Energy Storage (CAES)"}),$P60,"na")</f>
        <v>na</v>
      </c>
      <c r="AM60" s="221">
        <f>IF($BE60="Fuel",INDEX(Inputs!$C:$C,MATCH($BA60,Inputs!$D:$D,0)),0)</f>
        <v>289.01</v>
      </c>
      <c r="AN60" s="474">
        <f>IF(OR($BC60={"Pumped Storage","Compressed Air Energy Storage (CAES)"}),(AM60/100*BJ60/1000)/AL60, IF(ISNUMBER($P60),$AM60/100*$P60/1000,0))</f>
        <v>18.453288499999999</v>
      </c>
      <c r="AO60" s="470">
        <f t="shared" si="66"/>
        <v>2.13</v>
      </c>
      <c r="AP60" s="452">
        <f>INDEX('Other Inputs'!$B:$B,MATCH($AZ60,'Other Inputs'!$A:$A,0))</f>
        <v>0.11325426898324392</v>
      </c>
      <c r="AQ60" s="30">
        <f t="shared" si="67"/>
        <v>0.24123159293430954</v>
      </c>
      <c r="AR60" s="219">
        <f>INDEX(Inputs!$C:$C,MATCH($BH60,Inputs!$D:$D,0))</f>
        <v>0</v>
      </c>
      <c r="AS60" s="475">
        <f t="shared" si="54"/>
        <v>0</v>
      </c>
      <c r="AT60" s="476">
        <f t="shared" si="68"/>
        <v>38.473474496615907</v>
      </c>
      <c r="AU60" s="477">
        <f>IF(BC60="Solar - Rooftop Photovoltaic", -AT60+AT238, IF($BG60="",0,-INDEX(Inputs!$C:$C,MATCH($BC60,Inputs!$D:$D,0))/(1-INDEX(Inputs!$C:$C,MATCH($BF60,Inputs!$D:$D,0)))*INDEX(Inputs!$C:$C,MATCH($BI60,Inputs!$D:$D,0))))</f>
        <v>0</v>
      </c>
      <c r="AV60" s="476">
        <f t="shared" si="69"/>
        <v>38.473474496615907</v>
      </c>
      <c r="AX60" s="464">
        <v>72</v>
      </c>
      <c r="AY60" s="402" t="s">
        <v>473</v>
      </c>
      <c r="AZ60" s="402" t="s">
        <v>368</v>
      </c>
      <c r="BA60" s="414" t="str">
        <f>IF(AY60="","",INDEX(Reference!$E:$E,MATCH($AY60,Reference!D:D,0)))</f>
        <v>I_WSW_</v>
      </c>
      <c r="BB60" s="414" t="str">
        <f t="shared" si="71"/>
        <v>I_WSW_CC_GH_2x1</v>
      </c>
      <c r="BC60" s="415" t="str">
        <f>IF(AZ60="","",INDEX(Reference!$B:$B,MATCH($AZ60,Reference!$A:$A,0)))</f>
        <v>Combined Cycle Combustion Turbine (CCCT)</v>
      </c>
      <c r="BE60" s="416" t="s">
        <v>1</v>
      </c>
      <c r="BH60" s="466" t="s">
        <v>547</v>
      </c>
      <c r="BI60" s="467"/>
      <c r="BJ60" s="466"/>
      <c r="BM60" s="419">
        <v>0.78</v>
      </c>
    </row>
    <row r="61" spans="1:65">
      <c r="A61" s="437">
        <v>56</v>
      </c>
      <c r="B61" s="269" t="s">
        <v>4</v>
      </c>
      <c r="C61" s="270" t="s">
        <v>24</v>
      </c>
      <c r="D61" s="54">
        <v>6500</v>
      </c>
      <c r="E61" s="54">
        <v>102.0196875</v>
      </c>
      <c r="F61" s="93">
        <v>2017</v>
      </c>
      <c r="G61" s="105">
        <v>5.5035064650449259</v>
      </c>
      <c r="H61" s="105">
        <v>2022.5035064650449</v>
      </c>
      <c r="I61" s="335">
        <v>40</v>
      </c>
      <c r="J61" s="271">
        <v>347.97677960004597</v>
      </c>
      <c r="K61" s="74">
        <v>0.16</v>
      </c>
      <c r="L61" s="139">
        <v>0</v>
      </c>
      <c r="M61" s="139">
        <v>0.28015182687481444</v>
      </c>
      <c r="N61" s="74">
        <v>4.4400000000000004</v>
      </c>
      <c r="O61" s="321">
        <v>0</v>
      </c>
      <c r="P61" s="105">
        <v>9461</v>
      </c>
      <c r="Q61" s="275">
        <v>0.8</v>
      </c>
      <c r="R61" s="142">
        <v>3.8</v>
      </c>
      <c r="S61" s="354">
        <v>11</v>
      </c>
      <c r="T61" s="277">
        <v>5.9999999999999995E-4</v>
      </c>
      <c r="U61" s="277">
        <v>7.1999999999999998E-3</v>
      </c>
      <c r="V61" s="277">
        <v>0.255</v>
      </c>
      <c r="W61" s="278">
        <v>117</v>
      </c>
      <c r="X61" s="166"/>
      <c r="Y61" s="269" t="str">
        <f t="shared" si="70"/>
        <v>CCCT Dry "G/H", DF, 2x1</v>
      </c>
      <c r="Z61" s="468">
        <f t="shared" si="57"/>
        <v>6500</v>
      </c>
      <c r="AA61" s="469">
        <f t="shared" si="58"/>
        <v>347.97677960004597</v>
      </c>
      <c r="AB61" s="45">
        <f>INDEX(LCF!$K:$K,MATCH($BC61,LCF!$B:$B,0))</f>
        <v>7.2562879502455491E-2</v>
      </c>
      <c r="AC61" s="450">
        <f t="shared" si="59"/>
        <v>25.250197127770647</v>
      </c>
      <c r="AD61" s="470">
        <f t="shared" si="60"/>
        <v>4.4400000000000004</v>
      </c>
      <c r="AE61" s="452">
        <f>INDEX('Other Inputs'!$C:$C,MATCH($AZ61,'Other Inputs'!$A:$A,0))</f>
        <v>0</v>
      </c>
      <c r="AF61" s="30">
        <f t="shared" si="61"/>
        <v>0</v>
      </c>
      <c r="AG61" s="30">
        <f>INDEX('Other Inputs'!$F:$F,MATCH($BB61,'Other Inputs'!$E:$E,0))</f>
        <v>9.375681458879999</v>
      </c>
      <c r="AH61" s="471">
        <f t="shared" si="62"/>
        <v>13.81568145888</v>
      </c>
      <c r="AI61" s="500">
        <f t="shared" si="63"/>
        <v>39.065878586650648</v>
      </c>
      <c r="AJ61" s="473">
        <f t="shared" si="64"/>
        <v>0.12</v>
      </c>
      <c r="AK61" s="219">
        <f t="shared" si="65"/>
        <v>37.163126509370855</v>
      </c>
      <c r="AL61" s="220" t="str">
        <f>IF(OR($BC61={"Pumped Storage","Compressed Air Energy Storage (CAES)"}),$P61,"na")</f>
        <v>na</v>
      </c>
      <c r="AM61" s="221">
        <f>IF($BE61="Fuel",INDEX(Inputs!$C:$C,MATCH($BA61,Inputs!$D:$D,0)),0)</f>
        <v>289.01</v>
      </c>
      <c r="AN61" s="474">
        <f>IF(OR($BC61={"Pumped Storage","Compressed Air Energy Storage (CAES)"}),(AM61/100*BJ61/1000)/AL61, IF(ISNUMBER($P61),$AM61/100*$P61/1000,0))</f>
        <v>27.343236099999999</v>
      </c>
      <c r="AO61" s="470">
        <f t="shared" si="66"/>
        <v>0.16</v>
      </c>
      <c r="AP61" s="452">
        <f>INDEX('Other Inputs'!$B:$B,MATCH($AZ61,'Other Inputs'!$A:$A,0))</f>
        <v>0</v>
      </c>
      <c r="AQ61" s="30">
        <f t="shared" si="67"/>
        <v>0</v>
      </c>
      <c r="AR61" s="219">
        <f>INDEX(Inputs!$C:$C,MATCH($BH61,Inputs!$D:$D,0))</f>
        <v>0</v>
      </c>
      <c r="AS61" s="475">
        <f t="shared" si="54"/>
        <v>0</v>
      </c>
      <c r="AT61" s="476">
        <f t="shared" si="68"/>
        <v>64.66636260937085</v>
      </c>
      <c r="AU61" s="477">
        <f>IF(BC61="Solar - Rooftop Photovoltaic", -AT61+AT239, IF($BG61="",0,-INDEX(Inputs!$C:$C,MATCH($BC61,Inputs!$D:$D,0))/(1-INDEX(Inputs!$C:$C,MATCH($BF61,Inputs!$D:$D,0)))*INDEX(Inputs!$C:$C,MATCH($BI61,Inputs!$D:$D,0))))</f>
        <v>0</v>
      </c>
      <c r="AV61" s="476">
        <f t="shared" si="69"/>
        <v>64.66636260937085</v>
      </c>
      <c r="AX61" s="464">
        <v>73</v>
      </c>
      <c r="AY61" s="402" t="s">
        <v>473</v>
      </c>
      <c r="AZ61" s="402" t="s">
        <v>369</v>
      </c>
      <c r="BA61" s="414" t="str">
        <f>IF(AY61="","",INDEX(Reference!$E:$E,MATCH($AY61,Reference!D:D,0)))</f>
        <v>I_WSW_</v>
      </c>
      <c r="BB61" s="414" t="str">
        <f t="shared" si="71"/>
        <v>I_WSW_CC_GH_2x1_DF</v>
      </c>
      <c r="BC61" s="415" t="str">
        <f>IF(AZ61="","",INDEX(Reference!$B:$B,MATCH($AZ61,Reference!$A:$A,0)))</f>
        <v>Combined Cycle Combustion Turbine (CCCT)</v>
      </c>
      <c r="BE61" s="416" t="s">
        <v>1</v>
      </c>
      <c r="BH61" s="466" t="s">
        <v>547</v>
      </c>
      <c r="BI61" s="467"/>
      <c r="BJ61" s="466"/>
      <c r="BM61" s="419">
        <v>0.12</v>
      </c>
    </row>
    <row r="62" spans="1:65">
      <c r="A62" s="437">
        <v>57</v>
      </c>
      <c r="B62" s="269" t="s">
        <v>4</v>
      </c>
      <c r="C62" s="270" t="s">
        <v>295</v>
      </c>
      <c r="D62" s="54">
        <v>6500</v>
      </c>
      <c r="E62" s="54">
        <v>393.75628124999997</v>
      </c>
      <c r="F62" s="93">
        <v>2017</v>
      </c>
      <c r="G62" s="105">
        <v>4.5036160420775806</v>
      </c>
      <c r="H62" s="105">
        <v>2021.5036160420775</v>
      </c>
      <c r="I62" s="335">
        <v>40</v>
      </c>
      <c r="J62" s="271">
        <v>1550.9280059004432</v>
      </c>
      <c r="K62" s="74">
        <v>2.15</v>
      </c>
      <c r="L62" s="139">
        <v>0.70482140777060598</v>
      </c>
      <c r="M62" s="139">
        <v>0.93338933873891039</v>
      </c>
      <c r="N62" s="74">
        <v>22.33</v>
      </c>
      <c r="O62" s="321">
        <v>4.9528753734253165E-3</v>
      </c>
      <c r="P62" s="105">
        <v>6336</v>
      </c>
      <c r="Q62" s="275">
        <v>2.5</v>
      </c>
      <c r="R62" s="142">
        <v>3.8</v>
      </c>
      <c r="S62" s="354">
        <v>11</v>
      </c>
      <c r="T62" s="277">
        <v>5.9999999999999995E-4</v>
      </c>
      <c r="U62" s="277">
        <v>7.1999999999999998E-3</v>
      </c>
      <c r="V62" s="277">
        <v>0.255</v>
      </c>
      <c r="W62" s="278">
        <v>117</v>
      </c>
      <c r="Y62" s="269" t="str">
        <f t="shared" si="70"/>
        <v>CCCT Dry "J/HA.02", 1x1</v>
      </c>
      <c r="Z62" s="468">
        <f t="shared" ref="Z62:Z65" si="72">$D62</f>
        <v>6500</v>
      </c>
      <c r="AA62" s="469">
        <f t="shared" ref="AA62:AA65" si="73">$J62</f>
        <v>1550.9280059004432</v>
      </c>
      <c r="AB62" s="43">
        <f>INDEX(LCF!$K:$K,MATCH($BC62,LCF!$B:$B,0))</f>
        <v>7.2562879502455491E-2</v>
      </c>
      <c r="AC62" s="450">
        <f t="shared" ref="AC62:AC65" si="74">$AA62*$AB62</f>
        <v>112.53980200913743</v>
      </c>
      <c r="AD62" s="30">
        <f t="shared" ref="AD62:AD65" si="75">$N62</f>
        <v>22.33</v>
      </c>
      <c r="AE62" s="223">
        <f>INDEX('Other Inputs'!$C:$C,MATCH($AZ62,'Other Inputs'!$A:$A,0))</f>
        <v>1.5304630943681621E-3</v>
      </c>
      <c r="AF62" s="30">
        <f t="shared" ref="AF62:AF65" si="76">$AD62*$AE62</f>
        <v>3.4175240897241055E-2</v>
      </c>
      <c r="AG62" s="30">
        <f>INDEX('Other Inputs'!$F:$F,MATCH($BB62,'Other Inputs'!$E:$E,0))</f>
        <v>6.2788624588799999</v>
      </c>
      <c r="AH62" s="471">
        <f t="shared" ref="AH62:AH65" si="77">$AD62+$AF62+$AG62</f>
        <v>28.643037699777238</v>
      </c>
      <c r="AI62" s="516">
        <f t="shared" ref="AI62:AI65" si="78">$AC62+$AH62</f>
        <v>141.18283970891468</v>
      </c>
      <c r="AJ62" s="473">
        <f t="shared" ref="AJ62:AJ65" si="79">$BM62</f>
        <v>0.78</v>
      </c>
      <c r="AK62" s="219">
        <f t="shared" ref="AK62:AK65" si="80">$AI62/8760/$AJ62*1000</f>
        <v>20.66251605621629</v>
      </c>
      <c r="AL62" s="220" t="str">
        <f>IF($BC62="Pumped Storage",$P62,"na")</f>
        <v>na</v>
      </c>
      <c r="AM62" s="221">
        <f>IF($BE62="Fuel",INDEX(Inputs!$C:$C,MATCH($BA62,Inputs!$D:$D,0)),0)</f>
        <v>289.01</v>
      </c>
      <c r="AN62" s="503">
        <f>IF(OR($BC62={"Pumped Storage","Compressed Air Energy Storage (CAES)"}),(AM62/100*BJ62/1000)/AL62, IF(ISNUMBER($P62),$AM62/100*$P62/1000,0))</f>
        <v>18.311673599999999</v>
      </c>
      <c r="AO62" s="504">
        <f t="shared" ref="AO62:AO65" si="81">$K62</f>
        <v>2.15</v>
      </c>
      <c r="AP62" s="223">
        <f>INDEX('Other Inputs'!$B:$B,MATCH($AZ62,'Other Inputs'!$A:$A,0))</f>
        <v>0.10713241660577137</v>
      </c>
      <c r="AQ62" s="30">
        <f t="shared" ref="AQ62:AQ65" si="82">$AO62*$AP62</f>
        <v>0.23033469570240844</v>
      </c>
      <c r="AR62" s="219">
        <f>INDEX(Inputs!$C:$C,MATCH($BH62,Inputs!$D:$D,0))</f>
        <v>0</v>
      </c>
      <c r="AS62" s="475">
        <f t="shared" si="54"/>
        <v>0</v>
      </c>
      <c r="AT62" s="505">
        <f t="shared" ref="AT62:AT65" si="83">$AK62+$AN62+SUM($AO62,$AQ62:$AS62)</f>
        <v>41.354524351918698</v>
      </c>
      <c r="AU62" s="477">
        <f>IF(BC62="Solar - Rooftop Photovoltaic", -AT62+AT244, IF($BG62="",0,-INDEX(Inputs!$C:$C,MATCH($BC62,Inputs!$D:$D,0))/(1-INDEX(Inputs!$C:$C,MATCH($BF62,Inputs!$D:$D,0)))*INDEX(Inputs!$C:$C,MATCH($BI62,Inputs!$D:$D,0))))</f>
        <v>0</v>
      </c>
      <c r="AV62" s="505">
        <f t="shared" ref="AV62:AV65" si="84">$AT62+$AU62</f>
        <v>41.354524351918698</v>
      </c>
      <c r="AX62" s="464">
        <v>78</v>
      </c>
      <c r="AY62" s="402" t="s">
        <v>473</v>
      </c>
      <c r="AZ62" s="402" t="s">
        <v>360</v>
      </c>
      <c r="BA62" s="414" t="str">
        <f>IF(AY62="","",INDEX(Reference!$E:$E,MATCH($AY62,Reference!D:D,0)))</f>
        <v>I_WSW_</v>
      </c>
      <c r="BB62" s="414" t="str">
        <f t="shared" si="71"/>
        <v>I_WSW_CC_J_1x1</v>
      </c>
      <c r="BC62" s="415" t="str">
        <f>IF(AZ62="","",INDEX(Reference!$B:$B,MATCH($AZ62,Reference!$A:$A,0)))</f>
        <v>Combined Cycle Combustion Turbine (CCCT)</v>
      </c>
      <c r="BE62" s="416" t="s">
        <v>1</v>
      </c>
      <c r="BH62" s="466" t="s">
        <v>547</v>
      </c>
      <c r="BI62" s="467"/>
      <c r="BJ62" s="466"/>
      <c r="BM62" s="419">
        <v>0.78</v>
      </c>
    </row>
    <row r="63" spans="1:65">
      <c r="A63" s="437">
        <v>58</v>
      </c>
      <c r="B63" s="269" t="s">
        <v>4</v>
      </c>
      <c r="C63" s="270" t="s">
        <v>296</v>
      </c>
      <c r="D63" s="54">
        <v>6500</v>
      </c>
      <c r="E63" s="54">
        <v>63.009781250000003</v>
      </c>
      <c r="F63" s="93">
        <v>2017</v>
      </c>
      <c r="G63" s="105">
        <v>4.5036160420775806</v>
      </c>
      <c r="H63" s="105">
        <v>2021.5036160420775</v>
      </c>
      <c r="I63" s="335">
        <v>40</v>
      </c>
      <c r="J63" s="271">
        <v>378.06533561143021</v>
      </c>
      <c r="K63" s="74">
        <v>0.16</v>
      </c>
      <c r="L63" s="139">
        <v>0</v>
      </c>
      <c r="M63" s="139">
        <v>0.27675163427368266</v>
      </c>
      <c r="N63" s="74">
        <v>4.8600000000000003</v>
      </c>
      <c r="O63" s="321">
        <v>0</v>
      </c>
      <c r="P63" s="105">
        <v>9524</v>
      </c>
      <c r="Q63" s="275">
        <v>0.8</v>
      </c>
      <c r="R63" s="142">
        <v>3.8</v>
      </c>
      <c r="S63" s="354">
        <v>11</v>
      </c>
      <c r="T63" s="277">
        <v>5.9999999999999995E-4</v>
      </c>
      <c r="U63" s="277">
        <v>7.1999999999999998E-3</v>
      </c>
      <c r="V63" s="277">
        <v>0.255</v>
      </c>
      <c r="W63" s="278">
        <v>117</v>
      </c>
      <c r="X63" s="166"/>
      <c r="Y63" s="269" t="str">
        <f t="shared" si="70"/>
        <v>CCCT Dry "J/HA.02", DF, 1x1</v>
      </c>
      <c r="Z63" s="468">
        <f t="shared" si="72"/>
        <v>6500</v>
      </c>
      <c r="AA63" s="469">
        <f t="shared" si="73"/>
        <v>378.06533561143021</v>
      </c>
      <c r="AB63" s="45">
        <f>INDEX(LCF!$K:$K,MATCH($BC63,LCF!$B:$B,0))</f>
        <v>7.2562879502455491E-2</v>
      </c>
      <c r="AC63" s="450">
        <f t="shared" si="74"/>
        <v>27.433509392027606</v>
      </c>
      <c r="AD63" s="470">
        <f t="shared" si="75"/>
        <v>4.8600000000000003</v>
      </c>
      <c r="AE63" s="452">
        <f>INDEX('Other Inputs'!$C:$C,MATCH($AZ63,'Other Inputs'!$A:$A,0))</f>
        <v>0</v>
      </c>
      <c r="AF63" s="30">
        <f t="shared" si="76"/>
        <v>0</v>
      </c>
      <c r="AG63" s="30">
        <f>INDEX('Other Inputs'!$F:$F,MATCH($BB63,'Other Inputs'!$E:$E,0))</f>
        <v>9.438113329920002</v>
      </c>
      <c r="AH63" s="471">
        <f t="shared" si="77"/>
        <v>14.298113329920003</v>
      </c>
      <c r="AI63" s="500">
        <f t="shared" si="78"/>
        <v>41.731622721947609</v>
      </c>
      <c r="AJ63" s="473">
        <f t="shared" si="79"/>
        <v>0.12</v>
      </c>
      <c r="AK63" s="219">
        <f t="shared" si="80"/>
        <v>39.699032269737067</v>
      </c>
      <c r="AL63" s="220" t="str">
        <f>IF($BC63="Pumped Storage",$P63,"na")</f>
        <v>na</v>
      </c>
      <c r="AM63" s="221">
        <f>IF($BE63="Fuel",INDEX(Inputs!$C:$C,MATCH($BA63,Inputs!$D:$D,0)),0)</f>
        <v>289.01</v>
      </c>
      <c r="AN63" s="474">
        <f>IF(OR($BC63={"Pumped Storage","Compressed Air Energy Storage (CAES)"}),(AM63/100*BJ63/1000)/AL63, IF(ISNUMBER($P63),$AM63/100*$P63/1000,0))</f>
        <v>27.525312399999997</v>
      </c>
      <c r="AO63" s="470">
        <f t="shared" si="81"/>
        <v>0.16</v>
      </c>
      <c r="AP63" s="452">
        <f>INDEX('Other Inputs'!$B:$B,MATCH($AZ63,'Other Inputs'!$A:$A,0))</f>
        <v>0</v>
      </c>
      <c r="AQ63" s="30">
        <f t="shared" si="82"/>
        <v>0</v>
      </c>
      <c r="AR63" s="219">
        <f>INDEX(Inputs!$C:$C,MATCH($BH63,Inputs!$D:$D,0))</f>
        <v>0</v>
      </c>
      <c r="AS63" s="475">
        <f t="shared" si="54"/>
        <v>0</v>
      </c>
      <c r="AT63" s="476">
        <f t="shared" si="83"/>
        <v>67.384344669737061</v>
      </c>
      <c r="AU63" s="477">
        <f>IF(BC63="Solar - Rooftop Photovoltaic", -AT63+AT245, IF($BG63="",0,-INDEX(Inputs!$C:$C,MATCH($BC63,Inputs!$D:$D,0))/(1-INDEX(Inputs!$C:$C,MATCH($BF63,Inputs!$D:$D,0)))*INDEX(Inputs!$C:$C,MATCH($BI63,Inputs!$D:$D,0))))</f>
        <v>0</v>
      </c>
      <c r="AV63" s="476">
        <f t="shared" si="84"/>
        <v>67.384344669737061</v>
      </c>
      <c r="AX63" s="464">
        <v>79</v>
      </c>
      <c r="AY63" s="402" t="s">
        <v>473</v>
      </c>
      <c r="AZ63" s="402" t="s">
        <v>361</v>
      </c>
      <c r="BA63" s="414" t="str">
        <f>IF(AY63="","",INDEX(Reference!$E:$E,MATCH($AY63,Reference!D:D,0)))</f>
        <v>I_WSW_</v>
      </c>
      <c r="BB63" s="414" t="str">
        <f t="shared" si="71"/>
        <v>I_WSW_CC_J_1x1_DF</v>
      </c>
      <c r="BC63" s="415" t="str">
        <f>IF(AZ63="","",INDEX(Reference!$B:$B,MATCH($AZ63,Reference!$A:$A,0)))</f>
        <v>Combined Cycle Combustion Turbine (CCCT)</v>
      </c>
      <c r="BE63" s="416" t="s">
        <v>1</v>
      </c>
      <c r="BH63" s="466" t="s">
        <v>547</v>
      </c>
      <c r="BI63" s="467"/>
      <c r="BJ63" s="466"/>
      <c r="BM63" s="419">
        <v>0.12</v>
      </c>
    </row>
    <row r="64" spans="1:65">
      <c r="A64" s="437">
        <v>59</v>
      </c>
      <c r="B64" s="269" t="s">
        <v>4</v>
      </c>
      <c r="C64" s="270" t="s">
        <v>297</v>
      </c>
      <c r="D64" s="54">
        <v>6500</v>
      </c>
      <c r="E64" s="54">
        <v>788.60393750000003</v>
      </c>
      <c r="F64" s="93">
        <v>2017</v>
      </c>
      <c r="G64" s="105">
        <v>5.5035064650449259</v>
      </c>
      <c r="H64" s="105">
        <v>2022.5035064650449</v>
      </c>
      <c r="I64" s="335">
        <v>40</v>
      </c>
      <c r="J64" s="271">
        <v>1155.0630843690301</v>
      </c>
      <c r="K64" s="74">
        <v>2.0499999999999998</v>
      </c>
      <c r="L64" s="139">
        <v>0.73961642352612877</v>
      </c>
      <c r="M64" s="139">
        <v>0.93011209144739559</v>
      </c>
      <c r="N64" s="74">
        <v>15.18</v>
      </c>
      <c r="O64" s="321">
        <v>7.2835525973516269E-3</v>
      </c>
      <c r="P64" s="105">
        <v>6327</v>
      </c>
      <c r="Q64" s="275">
        <v>2.5</v>
      </c>
      <c r="R64" s="142">
        <v>3.8</v>
      </c>
      <c r="S64" s="354">
        <v>11</v>
      </c>
      <c r="T64" s="277">
        <v>5.9999999999999995E-4</v>
      </c>
      <c r="U64" s="277">
        <v>7.1999999999999998E-3</v>
      </c>
      <c r="V64" s="277">
        <v>0.255</v>
      </c>
      <c r="W64" s="278">
        <v>117</v>
      </c>
      <c r="X64" s="166"/>
      <c r="Y64" s="269" t="str">
        <f t="shared" si="70"/>
        <v>CCCT Dry, "J/HA.02" 2X1</v>
      </c>
      <c r="Z64" s="468">
        <f t="shared" si="72"/>
        <v>6500</v>
      </c>
      <c r="AA64" s="469">
        <f t="shared" si="73"/>
        <v>1155.0630843690301</v>
      </c>
      <c r="AB64" s="45">
        <f>INDEX(LCF!$K:$K,MATCH($BC64,LCF!$B:$B,0))</f>
        <v>7.2562879502455491E-2</v>
      </c>
      <c r="AC64" s="450">
        <f t="shared" si="74"/>
        <v>83.814703408804505</v>
      </c>
      <c r="AD64" s="470">
        <f t="shared" si="75"/>
        <v>15.18</v>
      </c>
      <c r="AE64" s="452">
        <f>INDEX('Other Inputs'!$C:$C,MATCH($AZ64,'Other Inputs'!$A:$A,0))</f>
        <v>1.5304630943681575E-3</v>
      </c>
      <c r="AF64" s="30">
        <f t="shared" si="76"/>
        <v>2.3232429772508632E-2</v>
      </c>
      <c r="AG64" s="30">
        <f>INDEX('Other Inputs'!$F:$F,MATCH($BB64,'Other Inputs'!$E:$E,0))</f>
        <v>6.2699436201600003</v>
      </c>
      <c r="AH64" s="471">
        <f t="shared" si="77"/>
        <v>21.473176049932508</v>
      </c>
      <c r="AI64" s="500">
        <f t="shared" si="78"/>
        <v>105.28787945873701</v>
      </c>
      <c r="AJ64" s="473">
        <f t="shared" si="79"/>
        <v>0.78</v>
      </c>
      <c r="AK64" s="219">
        <f t="shared" si="80"/>
        <v>15.40918502791491</v>
      </c>
      <c r="AL64" s="220" t="str">
        <f>IF($BC64="Pumped Storage",$P64,"na")</f>
        <v>na</v>
      </c>
      <c r="AM64" s="221">
        <f>IF($BE64="Fuel",INDEX(Inputs!$C:$C,MATCH($BA64,Inputs!$D:$D,0)),0)</f>
        <v>289.01</v>
      </c>
      <c r="AN64" s="474">
        <f>IF(OR($BC64={"Pumped Storage","Compressed Air Energy Storage (CAES)"}),(AM64/100*BJ64/1000)/AL64, IF(ISNUMBER($P64),$AM64/100*$P64/1000,0))</f>
        <v>18.2856627</v>
      </c>
      <c r="AO64" s="470">
        <f t="shared" si="81"/>
        <v>2.0499999999999998</v>
      </c>
      <c r="AP64" s="452">
        <f>INDEX('Other Inputs'!$B:$B,MATCH($AZ64,'Other Inputs'!$A:$A,0))</f>
        <v>0.11325426898324367</v>
      </c>
      <c r="AQ64" s="30">
        <f t="shared" si="82"/>
        <v>0.23217125141564951</v>
      </c>
      <c r="AR64" s="219">
        <f>INDEX(Inputs!$C:$C,MATCH($BH64,Inputs!$D:$D,0))</f>
        <v>0</v>
      </c>
      <c r="AS64" s="475">
        <f t="shared" si="54"/>
        <v>0</v>
      </c>
      <c r="AT64" s="476">
        <f t="shared" si="83"/>
        <v>35.977018979330559</v>
      </c>
      <c r="AU64" s="477">
        <f>IF(BC64="Solar - Rooftop Photovoltaic", -AT64+AT246, IF($BG64="",0,-INDEX(Inputs!$C:$C,MATCH($BC64,Inputs!$D:$D,0))/(1-INDEX(Inputs!$C:$C,MATCH($BF64,Inputs!$D:$D,0)))*INDEX(Inputs!$C:$C,MATCH($BI64,Inputs!$D:$D,0))))</f>
        <v>0</v>
      </c>
      <c r="AV64" s="476">
        <f t="shared" si="84"/>
        <v>35.977018979330559</v>
      </c>
      <c r="AX64" s="464">
        <v>80</v>
      </c>
      <c r="AY64" s="402" t="s">
        <v>473</v>
      </c>
      <c r="AZ64" s="402" t="s">
        <v>362</v>
      </c>
      <c r="BA64" s="414" t="str">
        <f>IF(AY64="","",INDEX(Reference!$E:$E,MATCH($AY64,Reference!D:D,0)))</f>
        <v>I_WSW_</v>
      </c>
      <c r="BB64" s="414" t="str">
        <f t="shared" si="71"/>
        <v>I_WSW_CC_J_2x1</v>
      </c>
      <c r="BC64" s="415" t="str">
        <f>IF(AZ64="","",INDEX(Reference!$B:$B,MATCH($AZ64,Reference!$A:$A,0)))</f>
        <v>Combined Cycle Combustion Turbine (CCCT)</v>
      </c>
      <c r="BE64" s="416" t="s">
        <v>1</v>
      </c>
      <c r="BH64" s="466" t="s">
        <v>547</v>
      </c>
      <c r="BI64" s="467"/>
      <c r="BJ64" s="466"/>
      <c r="BM64" s="419">
        <v>0.78</v>
      </c>
    </row>
    <row r="65" spans="1:65" ht="15.75" thickBot="1">
      <c r="A65" s="437">
        <v>60</v>
      </c>
      <c r="B65" s="338" t="s">
        <v>4</v>
      </c>
      <c r="C65" s="478" t="s">
        <v>298</v>
      </c>
      <c r="D65" s="340">
        <v>6500</v>
      </c>
      <c r="E65" s="340">
        <v>125.93600000000001</v>
      </c>
      <c r="F65" s="479">
        <v>2017</v>
      </c>
      <c r="G65" s="344">
        <v>5.5035064650449259</v>
      </c>
      <c r="H65" s="344">
        <v>2022.5035064650449</v>
      </c>
      <c r="I65" s="341">
        <v>40</v>
      </c>
      <c r="J65" s="342">
        <v>301.74565925288283</v>
      </c>
      <c r="K65" s="343">
        <v>0.16</v>
      </c>
      <c r="L65" s="480">
        <v>0</v>
      </c>
      <c r="M65" s="480">
        <v>0.27379514765616142</v>
      </c>
      <c r="N65" s="343">
        <v>4.0599999999999996</v>
      </c>
      <c r="O65" s="481">
        <v>0</v>
      </c>
      <c r="P65" s="344">
        <v>9469</v>
      </c>
      <c r="Q65" s="356">
        <v>0.8</v>
      </c>
      <c r="R65" s="483">
        <v>3.8</v>
      </c>
      <c r="S65" s="357">
        <v>11</v>
      </c>
      <c r="T65" s="348">
        <v>5.9999999999999995E-4</v>
      </c>
      <c r="U65" s="348">
        <v>7.1999999999999998E-3</v>
      </c>
      <c r="V65" s="348">
        <v>0.255</v>
      </c>
      <c r="W65" s="349">
        <v>117</v>
      </c>
      <c r="Y65" s="338" t="str">
        <f t="shared" si="70"/>
        <v>CCCT Dry "J/HA.02", DF, 2X1</v>
      </c>
      <c r="Z65" s="484">
        <f t="shared" si="72"/>
        <v>6500</v>
      </c>
      <c r="AA65" s="485">
        <f t="shared" si="73"/>
        <v>301.74565925288283</v>
      </c>
      <c r="AB65" s="486">
        <f>INDEX(LCF!$K:$K,MATCH($BC65,LCF!$B:$B,0))</f>
        <v>7.2562879502455491E-2</v>
      </c>
      <c r="AC65" s="487">
        <f t="shared" si="74"/>
        <v>21.89553391275593</v>
      </c>
      <c r="AD65" s="488">
        <f t="shared" si="75"/>
        <v>4.0599999999999996</v>
      </c>
      <c r="AE65" s="489">
        <f>INDEX('Other Inputs'!$C:$C,MATCH($AZ65,'Other Inputs'!$A:$A,0))</f>
        <v>0</v>
      </c>
      <c r="AF65" s="371">
        <f t="shared" si="76"/>
        <v>0</v>
      </c>
      <c r="AG65" s="371">
        <f>INDEX('Other Inputs'!$F:$F,MATCH($BB65,'Other Inputs'!$E:$E,0))</f>
        <v>9.3836093155199993</v>
      </c>
      <c r="AH65" s="490">
        <f t="shared" si="77"/>
        <v>13.44360931552</v>
      </c>
      <c r="AI65" s="502">
        <f t="shared" si="78"/>
        <v>35.33914322827593</v>
      </c>
      <c r="AJ65" s="492">
        <f t="shared" si="79"/>
        <v>0.12</v>
      </c>
      <c r="AK65" s="493">
        <f t="shared" si="80"/>
        <v>33.617906419592778</v>
      </c>
      <c r="AL65" s="494" t="str">
        <f>IF($BC65="Pumped Storage",$P65,"na")</f>
        <v>na</v>
      </c>
      <c r="AM65" s="495">
        <f>IF($BE65="Fuel",INDEX(Inputs!$C:$C,MATCH($BA65,Inputs!$D:$D,0)),0)</f>
        <v>289.01</v>
      </c>
      <c r="AN65" s="496">
        <f>IF(OR($BC65={"Pumped Storage","Compressed Air Energy Storage (CAES)"}),(AM65/100*BJ65/1000)/AL65, IF(ISNUMBER($P65),$AM65/100*$P65/1000,0))</f>
        <v>27.3663569</v>
      </c>
      <c r="AO65" s="488">
        <f t="shared" si="81"/>
        <v>0.16</v>
      </c>
      <c r="AP65" s="489">
        <f>INDEX('Other Inputs'!$B:$B,MATCH($AZ65,'Other Inputs'!$A:$A,0))</f>
        <v>0</v>
      </c>
      <c r="AQ65" s="371">
        <f t="shared" si="82"/>
        <v>0</v>
      </c>
      <c r="AR65" s="493">
        <f>INDEX(Inputs!$C:$C,MATCH($BH65,Inputs!$D:$D,0))</f>
        <v>0</v>
      </c>
      <c r="AS65" s="497">
        <f t="shared" si="54"/>
        <v>0</v>
      </c>
      <c r="AT65" s="498">
        <f t="shared" si="83"/>
        <v>61.144263319592774</v>
      </c>
      <c r="AU65" s="499">
        <f>IF(BC65="Solar - Rooftop Photovoltaic", -AT65+AT247, IF($BG65="",0,-INDEX(Inputs!$C:$C,MATCH($BC65,Inputs!$D:$D,0))/(1-INDEX(Inputs!$C:$C,MATCH($BF65,Inputs!$D:$D,0)))*INDEX(Inputs!$C:$C,MATCH($BI65,Inputs!$D:$D,0))))</f>
        <v>0</v>
      </c>
      <c r="AV65" s="498">
        <f t="shared" si="84"/>
        <v>61.144263319592774</v>
      </c>
      <c r="AX65" s="464">
        <v>81</v>
      </c>
      <c r="AY65" s="402" t="s">
        <v>473</v>
      </c>
      <c r="AZ65" s="402" t="s">
        <v>363</v>
      </c>
      <c r="BA65" s="414" t="str">
        <f>IF(AY65="","",INDEX(Reference!$E:$E,MATCH($AY65,Reference!D:D,0)))</f>
        <v>I_WSW_</v>
      </c>
      <c r="BB65" s="414" t="str">
        <f t="shared" si="71"/>
        <v>I_WSW_CC_J_2x1_DF</v>
      </c>
      <c r="BC65" s="415" t="str">
        <f>IF(AZ65="","",INDEX(Reference!$B:$B,MATCH($AZ65,Reference!$A:$A,0)))</f>
        <v>Combined Cycle Combustion Turbine (CCCT)</v>
      </c>
      <c r="BE65" s="416" t="s">
        <v>1</v>
      </c>
      <c r="BH65" s="466" t="s">
        <v>547</v>
      </c>
      <c r="BI65" s="467"/>
      <c r="BJ65" s="466"/>
      <c r="BM65" s="419">
        <v>0.12</v>
      </c>
    </row>
    <row r="66" spans="1:65" ht="15.75" thickBot="1">
      <c r="A66" s="437" t="s">
        <v>552</v>
      </c>
      <c r="B66" s="269"/>
      <c r="C66" s="270"/>
      <c r="D66" s="54"/>
      <c r="E66" s="54"/>
      <c r="F66" s="93"/>
      <c r="G66" s="105"/>
      <c r="H66" s="105"/>
      <c r="I66" s="335"/>
      <c r="J66" s="271"/>
      <c r="K66" s="74"/>
      <c r="L66" s="139"/>
      <c r="M66" s="139"/>
      <c r="N66" s="74"/>
      <c r="O66" s="321"/>
      <c r="P66" s="105"/>
      <c r="Q66" s="275"/>
      <c r="R66" s="142"/>
      <c r="S66" s="354"/>
      <c r="T66" s="277"/>
      <c r="U66" s="277"/>
      <c r="V66" s="277"/>
      <c r="W66" s="278"/>
      <c r="Y66" s="269"/>
      <c r="Z66" s="468"/>
      <c r="AA66" s="469"/>
      <c r="AB66" s="43"/>
      <c r="AC66" s="450"/>
      <c r="AD66" s="470"/>
      <c r="AE66" s="223"/>
      <c r="AF66" s="30"/>
      <c r="AG66" s="30"/>
      <c r="AH66" s="471"/>
      <c r="AI66" s="500"/>
      <c r="AJ66" s="473"/>
      <c r="AK66" s="219"/>
      <c r="AL66" s="220"/>
      <c r="AM66" s="221"/>
      <c r="AN66" s="474"/>
      <c r="AO66" s="470"/>
      <c r="AP66" s="223"/>
      <c r="AQ66" s="30"/>
      <c r="AR66" s="219"/>
      <c r="AS66" s="475"/>
      <c r="AT66" s="476"/>
      <c r="AU66" s="477"/>
      <c r="AV66" s="476"/>
      <c r="AX66" s="464">
        <v>82</v>
      </c>
      <c r="BA66" s="414" t="str">
        <f>IF(AY66="","",INDEX(Reference!$E:$E,MATCH($AY66,Reference!D:D,0)))</f>
        <v/>
      </c>
      <c r="BB66" s="414" t="str">
        <f t="shared" si="71"/>
        <v/>
      </c>
      <c r="BH66" s="466"/>
      <c r="BI66" s="467"/>
      <c r="BJ66" s="466"/>
    </row>
    <row r="67" spans="1:65">
      <c r="A67" s="437">
        <v>61</v>
      </c>
      <c r="B67" s="323" t="s">
        <v>2</v>
      </c>
      <c r="C67" s="506" t="s">
        <v>38</v>
      </c>
      <c r="D67" s="324">
        <v>4500</v>
      </c>
      <c r="E67" s="325">
        <v>526</v>
      </c>
      <c r="F67" s="507">
        <v>2027</v>
      </c>
      <c r="G67" s="507">
        <v>7</v>
      </c>
      <c r="H67" s="328">
        <v>2034</v>
      </c>
      <c r="I67" s="326">
        <v>40</v>
      </c>
      <c r="J67" s="369">
        <v>6077.663994634072</v>
      </c>
      <c r="K67" s="327">
        <v>6.71</v>
      </c>
      <c r="L67" s="508">
        <v>0</v>
      </c>
      <c r="M67" s="508">
        <v>0</v>
      </c>
      <c r="N67" s="327">
        <v>69.216190476190476</v>
      </c>
      <c r="O67" s="509">
        <v>0.38</v>
      </c>
      <c r="P67" s="328">
        <v>13087</v>
      </c>
      <c r="Q67" s="329">
        <v>5</v>
      </c>
      <c r="R67" s="330">
        <v>5</v>
      </c>
      <c r="S67" s="517">
        <v>1004.2372881355932</v>
      </c>
      <c r="T67" s="518">
        <v>8.5000000000000006E-3</v>
      </c>
      <c r="U67" s="518">
        <v>7.0000000000000007E-2</v>
      </c>
      <c r="V67" s="518">
        <v>2.2222222222222223E-2</v>
      </c>
      <c r="W67" s="519">
        <v>20.535200000000003</v>
      </c>
      <c r="Y67" s="323" t="str">
        <f t="shared" ref="Y67:Z76" si="85">C67</f>
        <v>SCPC with CCS</v>
      </c>
      <c r="Z67" s="511">
        <f t="shared" si="85"/>
        <v>4500</v>
      </c>
      <c r="AA67" s="449">
        <f>J67</f>
        <v>6077.663994634072</v>
      </c>
      <c r="AB67" s="43">
        <f>INDEX(LCF!$K:$K,MATCH($BC67,LCF!$B:$B,0))</f>
        <v>7.1570377679683855E-2</v>
      </c>
      <c r="AC67" s="513">
        <f t="shared" ref="AC67:AC76" si="86">AA67*AB67</f>
        <v>434.9807075061766</v>
      </c>
      <c r="AD67" s="451">
        <f>N67</f>
        <v>69.216190476190476</v>
      </c>
      <c r="AE67" s="514"/>
      <c r="AF67" s="453">
        <f t="shared" ref="AF67:AF76" si="87">AD67*AE67</f>
        <v>0</v>
      </c>
      <c r="AG67" s="453">
        <v>0</v>
      </c>
      <c r="AH67" s="454">
        <f t="shared" ref="AH67:AH76" si="88">AD67+AF67+AG67</f>
        <v>69.216190476190476</v>
      </c>
      <c r="AI67" s="515">
        <f t="shared" ref="AI67:AI76" si="89">AC67+AH67</f>
        <v>504.19689798236709</v>
      </c>
      <c r="AJ67" s="456">
        <f>((1-Q67/100)*(1-R67/100))/1</f>
        <v>0.90249999999999997</v>
      </c>
      <c r="AK67" s="457">
        <f t="shared" ref="AK67:AK76" si="90">AI67/8760/AJ67*1000</f>
        <v>63.774762896364372</v>
      </c>
      <c r="AL67" s="458" t="s">
        <v>23</v>
      </c>
      <c r="AM67" s="459"/>
      <c r="AN67" s="460"/>
      <c r="AO67" s="451">
        <f>K67</f>
        <v>6.71</v>
      </c>
      <c r="AP67" s="514"/>
      <c r="AQ67" s="453"/>
      <c r="AR67" s="457"/>
      <c r="AS67" s="461"/>
      <c r="AT67" s="520" t="s">
        <v>264</v>
      </c>
      <c r="AU67" s="463">
        <v>0</v>
      </c>
      <c r="AV67" s="520" t="s">
        <v>264</v>
      </c>
      <c r="AX67" s="464">
        <v>83</v>
      </c>
      <c r="AY67" s="465"/>
      <c r="AZ67" s="402" t="s">
        <v>552</v>
      </c>
      <c r="BA67" s="414" t="str">
        <f>IF(AY67="","",INDEX(Reference!$E:$E,MATCH($AY67,Reference!D:D,0)))</f>
        <v/>
      </c>
      <c r="BC67" s="322" t="s">
        <v>605</v>
      </c>
      <c r="BH67" s="466"/>
      <c r="BI67" s="467"/>
      <c r="BJ67" s="466"/>
      <c r="BM67" s="419">
        <v>0.90249999999999997</v>
      </c>
    </row>
    <row r="68" spans="1:65">
      <c r="A68" s="437" t="s">
        <v>552</v>
      </c>
      <c r="B68" s="269" t="s">
        <v>2</v>
      </c>
      <c r="C68" s="270" t="s">
        <v>289</v>
      </c>
      <c r="D68" s="334"/>
      <c r="E68" s="54"/>
      <c r="F68" s="93"/>
      <c r="G68" s="93"/>
      <c r="H68" s="105">
        <v>0</v>
      </c>
      <c r="I68" s="335"/>
      <c r="J68" s="271"/>
      <c r="K68" s="74"/>
      <c r="L68" s="139"/>
      <c r="M68" s="139"/>
      <c r="N68" s="74"/>
      <c r="O68" s="321"/>
      <c r="P68" s="105"/>
      <c r="Q68" s="336"/>
      <c r="R68" s="90"/>
      <c r="S68" s="521"/>
      <c r="T68" s="501"/>
      <c r="U68" s="501"/>
      <c r="V68" s="501"/>
      <c r="W68" s="522"/>
      <c r="Y68" s="269" t="str">
        <f t="shared" si="85"/>
        <v>Not Used</v>
      </c>
      <c r="Z68" s="468"/>
      <c r="AA68" s="469"/>
      <c r="AB68" s="43"/>
      <c r="AC68" s="450"/>
      <c r="AD68" s="470"/>
      <c r="AE68" s="223"/>
      <c r="AF68" s="30"/>
      <c r="AG68" s="30"/>
      <c r="AH68" s="471"/>
      <c r="AI68" s="500"/>
      <c r="AJ68" s="473"/>
      <c r="AK68" s="219"/>
      <c r="AL68" s="220"/>
      <c r="AM68" s="221"/>
      <c r="AN68" s="474"/>
      <c r="AO68" s="470"/>
      <c r="AP68" s="223"/>
      <c r="AQ68" s="30"/>
      <c r="AR68" s="219"/>
      <c r="AS68" s="475"/>
      <c r="AT68" s="523"/>
      <c r="AU68" s="477"/>
      <c r="AV68" s="523"/>
      <c r="AX68" s="464">
        <v>84</v>
      </c>
      <c r="AY68" s="465"/>
      <c r="AZ68" s="402" t="s">
        <v>552</v>
      </c>
      <c r="BA68" s="414" t="str">
        <f>IF(AY68="","",INDEX(Reference!$E:$E,MATCH($AY68,Reference!D:D,0)))</f>
        <v/>
      </c>
      <c r="BC68" s="415" t="str">
        <f>IF(AZ68="","",INDEX(Reference!$B:$B,MATCH($AZ68,Reference!$A:$A,0)))</f>
        <v/>
      </c>
      <c r="BH68" s="466"/>
      <c r="BI68" s="467"/>
      <c r="BJ68" s="466"/>
    </row>
    <row r="69" spans="1:65">
      <c r="A69" s="437">
        <v>62</v>
      </c>
      <c r="B69" s="269" t="s">
        <v>2</v>
      </c>
      <c r="C69" s="270" t="s">
        <v>11</v>
      </c>
      <c r="D69" s="334">
        <v>4500</v>
      </c>
      <c r="E69" s="54">
        <v>466</v>
      </c>
      <c r="F69" s="93">
        <v>2027</v>
      </c>
      <c r="G69" s="93">
        <v>7</v>
      </c>
      <c r="H69" s="105">
        <v>2034</v>
      </c>
      <c r="I69" s="335">
        <v>40</v>
      </c>
      <c r="J69" s="271">
        <v>5884.4667285794776</v>
      </c>
      <c r="K69" s="74">
        <v>11.28</v>
      </c>
      <c r="L69" s="139">
        <v>0.79</v>
      </c>
      <c r="M69" s="139">
        <v>0</v>
      </c>
      <c r="N69" s="74">
        <v>55.775238095238102</v>
      </c>
      <c r="O69" s="321">
        <v>0</v>
      </c>
      <c r="P69" s="105">
        <v>10823</v>
      </c>
      <c r="Q69" s="336">
        <v>8</v>
      </c>
      <c r="R69" s="90">
        <v>7</v>
      </c>
      <c r="S69" s="521">
        <v>394.06779661016947</v>
      </c>
      <c r="T69" s="501">
        <v>8.5000000000000006E-3</v>
      </c>
      <c r="U69" s="501">
        <v>0.05</v>
      </c>
      <c r="V69" s="501">
        <v>0.33333333333333337</v>
      </c>
      <c r="W69" s="522">
        <v>20.535200000000003</v>
      </c>
      <c r="Y69" s="269" t="str">
        <f t="shared" si="85"/>
        <v>IGCC with CCS</v>
      </c>
      <c r="Z69" s="468">
        <f>D69</f>
        <v>4500</v>
      </c>
      <c r="AA69" s="469">
        <f>J69</f>
        <v>5884.4667285794776</v>
      </c>
      <c r="AB69" s="43">
        <f>INDEX(LCF!$K:$K,MATCH($BC69,LCF!$B:$B,0))</f>
        <v>6.8533919648750746E-2</v>
      </c>
      <c r="AC69" s="450">
        <f t="shared" si="86"/>
        <v>403.28556995221311</v>
      </c>
      <c r="AD69" s="30">
        <f>N69</f>
        <v>55.775238095238102</v>
      </c>
      <c r="AE69" s="223"/>
      <c r="AF69" s="30">
        <f t="shared" si="87"/>
        <v>0</v>
      </c>
      <c r="AG69" s="30">
        <v>0</v>
      </c>
      <c r="AH69" s="471">
        <f t="shared" si="88"/>
        <v>55.775238095238102</v>
      </c>
      <c r="AI69" s="500">
        <f t="shared" si="89"/>
        <v>459.06080804745119</v>
      </c>
      <c r="AJ69" s="248">
        <f>((1-Q69/100)*(1-R69/100))/1</f>
        <v>0.85560000000000003</v>
      </c>
      <c r="AK69" s="219">
        <f t="shared" si="90"/>
        <v>61.248482739482021</v>
      </c>
      <c r="AL69" s="220" t="s">
        <v>23</v>
      </c>
      <c r="AM69" s="221"/>
      <c r="AN69" s="474"/>
      <c r="AO69" s="30">
        <f>K69</f>
        <v>11.28</v>
      </c>
      <c r="AP69" s="223"/>
      <c r="AQ69" s="30"/>
      <c r="AR69" s="219"/>
      <c r="AS69" s="475"/>
      <c r="AT69" s="524" t="s">
        <v>264</v>
      </c>
      <c r="AU69" s="477">
        <v>0</v>
      </c>
      <c r="AV69" s="524" t="s">
        <v>264</v>
      </c>
      <c r="AX69" s="464">
        <v>85</v>
      </c>
      <c r="AY69" s="465"/>
      <c r="AZ69" s="402" t="s">
        <v>552</v>
      </c>
      <c r="BA69" s="414" t="str">
        <f>IF(AY69="","",INDEX(Reference!$E:$E,MATCH($AY69,Reference!D:D,0)))</f>
        <v/>
      </c>
      <c r="BC69" s="322" t="s">
        <v>148</v>
      </c>
      <c r="BH69" s="466"/>
      <c r="BI69" s="467"/>
      <c r="BJ69" s="466"/>
      <c r="BM69" s="419">
        <v>0.85560000000000003</v>
      </c>
    </row>
    <row r="70" spans="1:65">
      <c r="A70" s="437" t="s">
        <v>552</v>
      </c>
      <c r="B70" s="269" t="s">
        <v>2</v>
      </c>
      <c r="C70" s="270" t="s">
        <v>289</v>
      </c>
      <c r="D70" s="334"/>
      <c r="E70" s="54"/>
      <c r="F70" s="93"/>
      <c r="G70" s="93"/>
      <c r="H70" s="105">
        <v>0</v>
      </c>
      <c r="I70" s="335"/>
      <c r="J70" s="271"/>
      <c r="K70" s="74"/>
      <c r="L70" s="139"/>
      <c r="M70" s="139"/>
      <c r="N70" s="74"/>
      <c r="O70" s="321"/>
      <c r="P70" s="105"/>
      <c r="Q70" s="336"/>
      <c r="R70" s="90"/>
      <c r="S70" s="521"/>
      <c r="T70" s="501"/>
      <c r="U70" s="501"/>
      <c r="V70" s="501"/>
      <c r="W70" s="522"/>
      <c r="Y70" s="269" t="str">
        <f t="shared" si="85"/>
        <v>Not Used</v>
      </c>
      <c r="Z70" s="468"/>
      <c r="AA70" s="469"/>
      <c r="AB70" s="43"/>
      <c r="AC70" s="450"/>
      <c r="AD70" s="470"/>
      <c r="AE70" s="223"/>
      <c r="AF70" s="30"/>
      <c r="AG70" s="30"/>
      <c r="AH70" s="471"/>
      <c r="AI70" s="500"/>
      <c r="AJ70" s="473"/>
      <c r="AK70" s="219"/>
      <c r="AL70" s="220"/>
      <c r="AM70" s="221"/>
      <c r="AN70" s="474"/>
      <c r="AO70" s="470"/>
      <c r="AP70" s="223"/>
      <c r="AQ70" s="30"/>
      <c r="AR70" s="219"/>
      <c r="AS70" s="475"/>
      <c r="AT70" s="523"/>
      <c r="AU70" s="477"/>
      <c r="AV70" s="523"/>
      <c r="AX70" s="464">
        <v>86</v>
      </c>
      <c r="AY70" s="465"/>
      <c r="AZ70" s="402" t="s">
        <v>552</v>
      </c>
      <c r="BA70" s="414" t="str">
        <f>IF(AY70="","",INDEX(Reference!$E:$E,MATCH($AY70,Reference!D:D,0)))</f>
        <v/>
      </c>
      <c r="BC70" s="415" t="str">
        <f>IF(AZ70="","",INDEX(Reference!$B:$B,MATCH($AZ70,Reference!$A:$A,0)))</f>
        <v/>
      </c>
      <c r="BH70" s="466"/>
      <c r="BI70" s="467"/>
      <c r="BJ70" s="466"/>
    </row>
    <row r="71" spans="1:65" ht="15.75" thickBot="1">
      <c r="A71" s="437">
        <v>63</v>
      </c>
      <c r="B71" s="525" t="s">
        <v>2</v>
      </c>
      <c r="C71" s="526" t="s">
        <v>20</v>
      </c>
      <c r="D71" s="527">
        <v>4500</v>
      </c>
      <c r="E71" s="96">
        <v>-139</v>
      </c>
      <c r="F71" s="104">
        <v>2027</v>
      </c>
      <c r="G71" s="104">
        <v>4</v>
      </c>
      <c r="H71" s="109">
        <v>2031</v>
      </c>
      <c r="I71" s="528">
        <v>20</v>
      </c>
      <c r="J71" s="529">
        <v>1334.3442755136457</v>
      </c>
      <c r="K71" s="98">
        <v>6.2016666666666662</v>
      </c>
      <c r="L71" s="145">
        <v>0</v>
      </c>
      <c r="M71" s="145">
        <v>0</v>
      </c>
      <c r="N71" s="98">
        <v>74.517088231414448</v>
      </c>
      <c r="O71" s="530">
        <v>0.38</v>
      </c>
      <c r="P71" s="109">
        <v>14372</v>
      </c>
      <c r="Q71" s="531">
        <v>5</v>
      </c>
      <c r="R71" s="101">
        <v>5</v>
      </c>
      <c r="S71" s="532">
        <v>1004.2372881355932</v>
      </c>
      <c r="T71" s="533">
        <v>5.0000000000000001E-3</v>
      </c>
      <c r="U71" s="533">
        <v>7.0000000000000007E-2</v>
      </c>
      <c r="V71" s="533">
        <v>1.2</v>
      </c>
      <c r="W71" s="534">
        <v>20.535200000000003</v>
      </c>
      <c r="Y71" s="338" t="str">
        <f t="shared" si="85"/>
        <v>PC CCS retrofit @ 500 MW</v>
      </c>
      <c r="Z71" s="484">
        <f>D71</f>
        <v>4500</v>
      </c>
      <c r="AA71" s="485">
        <f>J71</f>
        <v>1334.3442755136457</v>
      </c>
      <c r="AB71" s="486">
        <f>LCF!K29</f>
        <v>7.1570377679683855E-2</v>
      </c>
      <c r="AC71" s="487">
        <f t="shared" si="86"/>
        <v>95.499523753235749</v>
      </c>
      <c r="AD71" s="488">
        <f>N71</f>
        <v>74.517088231414448</v>
      </c>
      <c r="AE71" s="489"/>
      <c r="AF71" s="371">
        <f t="shared" si="87"/>
        <v>0</v>
      </c>
      <c r="AG71" s="371">
        <v>0</v>
      </c>
      <c r="AH71" s="490">
        <f t="shared" si="88"/>
        <v>74.517088231414448</v>
      </c>
      <c r="AI71" s="502">
        <f t="shared" si="89"/>
        <v>170.01661198465018</v>
      </c>
      <c r="AJ71" s="492">
        <f>((1-Q71/100)*(1-R71/100))/1</f>
        <v>0.90249999999999997</v>
      </c>
      <c r="AK71" s="493">
        <f t="shared" si="90"/>
        <v>21.505029406474936</v>
      </c>
      <c r="AL71" s="494" t="s">
        <v>23</v>
      </c>
      <c r="AM71" s="495"/>
      <c r="AN71" s="496"/>
      <c r="AO71" s="488">
        <f>K71</f>
        <v>6.2016666666666662</v>
      </c>
      <c r="AP71" s="489"/>
      <c r="AQ71" s="371"/>
      <c r="AR71" s="493"/>
      <c r="AS71" s="497"/>
      <c r="AT71" s="535" t="s">
        <v>264</v>
      </c>
      <c r="AU71" s="499">
        <v>0</v>
      </c>
      <c r="AV71" s="535" t="s">
        <v>264</v>
      </c>
      <c r="AX71" s="464">
        <v>87</v>
      </c>
      <c r="AY71" s="465"/>
      <c r="AZ71" s="402" t="s">
        <v>552</v>
      </c>
      <c r="BA71" s="414" t="str">
        <f>IF(AY71="","",INDEX(Reference!$E:$E,MATCH($AY71,Reference!D:D,0)))</f>
        <v/>
      </c>
      <c r="BC71" s="415" t="str">
        <f>IF(AZ71="","",INDEX(Reference!$B:$B,MATCH($AZ71,Reference!$A:$A,0)))</f>
        <v/>
      </c>
      <c r="BH71" s="466"/>
      <c r="BI71" s="467"/>
      <c r="BJ71" s="466"/>
      <c r="BM71" s="419">
        <v>0.90249999999999997</v>
      </c>
    </row>
    <row r="72" spans="1:65">
      <c r="A72" s="437">
        <v>64</v>
      </c>
      <c r="B72" s="269" t="s">
        <v>2</v>
      </c>
      <c r="C72" s="270" t="s">
        <v>38</v>
      </c>
      <c r="D72" s="334">
        <v>6500</v>
      </c>
      <c r="E72" s="54">
        <v>692</v>
      </c>
      <c r="F72" s="93">
        <v>2027</v>
      </c>
      <c r="G72" s="93">
        <v>7</v>
      </c>
      <c r="H72" s="105">
        <v>2034</v>
      </c>
      <c r="I72" s="335">
        <v>40</v>
      </c>
      <c r="J72" s="271">
        <v>6882.6526031948752</v>
      </c>
      <c r="K72" s="74">
        <v>7.26</v>
      </c>
      <c r="L72" s="139">
        <v>0</v>
      </c>
      <c r="M72" s="139">
        <v>0</v>
      </c>
      <c r="N72" s="74">
        <v>64.292380952380952</v>
      </c>
      <c r="O72" s="321">
        <v>0.38</v>
      </c>
      <c r="P72" s="105">
        <v>13242</v>
      </c>
      <c r="Q72" s="336">
        <v>5</v>
      </c>
      <c r="R72" s="90">
        <v>5</v>
      </c>
      <c r="S72" s="521">
        <v>1004.2372881355932</v>
      </c>
      <c r="T72" s="501">
        <v>8.5000000000000006E-3</v>
      </c>
      <c r="U72" s="501">
        <v>7.0000000000000007E-2</v>
      </c>
      <c r="V72" s="501">
        <v>2.2222222222222223E-2</v>
      </c>
      <c r="W72" s="522">
        <v>20.535200000000003</v>
      </c>
      <c r="Y72" s="269" t="str">
        <f t="shared" si="85"/>
        <v>SCPC with CCS</v>
      </c>
      <c r="Z72" s="468">
        <f>D72</f>
        <v>6500</v>
      </c>
      <c r="AA72" s="469">
        <f>J72</f>
        <v>6882.6526031948752</v>
      </c>
      <c r="AB72" s="43">
        <f>INDEX(LCF!$K:$K,MATCH($BC72,LCF!$B:$B,0))</f>
        <v>7.1570377679683855E-2</v>
      </c>
      <c r="AC72" s="450">
        <f t="shared" si="86"/>
        <v>492.5940462487165</v>
      </c>
      <c r="AD72" s="470">
        <f>N72</f>
        <v>64.292380952380952</v>
      </c>
      <c r="AE72" s="223"/>
      <c r="AF72" s="30">
        <f t="shared" si="87"/>
        <v>0</v>
      </c>
      <c r="AG72" s="30">
        <v>0</v>
      </c>
      <c r="AH72" s="471">
        <f t="shared" si="88"/>
        <v>64.292380952380952</v>
      </c>
      <c r="AI72" s="500">
        <f t="shared" si="89"/>
        <v>556.88642720109749</v>
      </c>
      <c r="AJ72" s="473">
        <f>((1-Q72/100)*(1-R72/100))/1</f>
        <v>0.90249999999999997</v>
      </c>
      <c r="AK72" s="219">
        <f t="shared" si="90"/>
        <v>70.439346209931514</v>
      </c>
      <c r="AL72" s="220" t="s">
        <v>23</v>
      </c>
      <c r="AM72" s="221"/>
      <c r="AN72" s="474"/>
      <c r="AO72" s="470">
        <f>K72</f>
        <v>7.26</v>
      </c>
      <c r="AP72" s="223"/>
      <c r="AQ72" s="30"/>
      <c r="AR72" s="219"/>
      <c r="AS72" s="475"/>
      <c r="AT72" s="523" t="s">
        <v>264</v>
      </c>
      <c r="AU72" s="477">
        <v>0</v>
      </c>
      <c r="AV72" s="523" t="s">
        <v>264</v>
      </c>
      <c r="AX72" s="464">
        <v>88</v>
      </c>
      <c r="AY72" s="465"/>
      <c r="AZ72" s="402" t="s">
        <v>552</v>
      </c>
      <c r="BA72" s="414" t="str">
        <f>IF(AY72="","",INDEX(Reference!$E:$E,MATCH($AY72,Reference!D:D,0)))</f>
        <v/>
      </c>
      <c r="BC72" s="322" t="s">
        <v>605</v>
      </c>
      <c r="BH72" s="466"/>
      <c r="BI72" s="467"/>
      <c r="BJ72" s="466"/>
      <c r="BM72" s="419">
        <v>0.90249999999999997</v>
      </c>
    </row>
    <row r="73" spans="1:65">
      <c r="A73" s="437" t="s">
        <v>552</v>
      </c>
      <c r="B73" s="269" t="s">
        <v>2</v>
      </c>
      <c r="C73" s="270" t="s">
        <v>289</v>
      </c>
      <c r="D73" s="334">
        <v>0</v>
      </c>
      <c r="E73" s="54">
        <v>0</v>
      </c>
      <c r="F73" s="93"/>
      <c r="G73" s="93"/>
      <c r="H73" s="105">
        <v>0</v>
      </c>
      <c r="I73" s="335"/>
      <c r="J73" s="271"/>
      <c r="K73" s="74"/>
      <c r="L73" s="139"/>
      <c r="M73" s="139"/>
      <c r="N73" s="74"/>
      <c r="O73" s="321"/>
      <c r="P73" s="105"/>
      <c r="Q73" s="336"/>
      <c r="R73" s="90"/>
      <c r="S73" s="521"/>
      <c r="T73" s="501"/>
      <c r="U73" s="501"/>
      <c r="V73" s="501"/>
      <c r="W73" s="522"/>
      <c r="Y73" s="269" t="str">
        <f t="shared" si="85"/>
        <v>Not Used</v>
      </c>
      <c r="Z73" s="468"/>
      <c r="AA73" s="469"/>
      <c r="AB73" s="43"/>
      <c r="AC73" s="450"/>
      <c r="AD73" s="470"/>
      <c r="AE73" s="223"/>
      <c r="AF73" s="30"/>
      <c r="AG73" s="30"/>
      <c r="AH73" s="471"/>
      <c r="AI73" s="500"/>
      <c r="AJ73" s="473"/>
      <c r="AK73" s="219"/>
      <c r="AL73" s="220"/>
      <c r="AM73" s="221"/>
      <c r="AN73" s="474"/>
      <c r="AO73" s="470"/>
      <c r="AP73" s="223"/>
      <c r="AQ73" s="30"/>
      <c r="AR73" s="219"/>
      <c r="AS73" s="475"/>
      <c r="AT73" s="523"/>
      <c r="AU73" s="477"/>
      <c r="AV73" s="523"/>
      <c r="AX73" s="464">
        <v>89</v>
      </c>
      <c r="AY73" s="465"/>
      <c r="AZ73" s="402" t="s">
        <v>552</v>
      </c>
      <c r="BA73" s="414" t="str">
        <f>IF(AY73="","",INDEX(Reference!$E:$E,MATCH($AY73,Reference!D:D,0)))</f>
        <v/>
      </c>
      <c r="BC73" s="415" t="str">
        <f>IF(AZ73="","",INDEX(Reference!$B:$B,MATCH($AZ73,Reference!$A:$A,0)))</f>
        <v/>
      </c>
      <c r="BH73" s="466"/>
      <c r="BI73" s="467"/>
      <c r="BJ73" s="466"/>
    </row>
    <row r="74" spans="1:65">
      <c r="A74" s="437">
        <v>65</v>
      </c>
      <c r="B74" s="269" t="s">
        <v>2</v>
      </c>
      <c r="C74" s="270" t="s">
        <v>11</v>
      </c>
      <c r="D74" s="334">
        <v>6500</v>
      </c>
      <c r="E74" s="54">
        <v>456</v>
      </c>
      <c r="F74" s="93">
        <v>2027</v>
      </c>
      <c r="G74" s="93">
        <v>7</v>
      </c>
      <c r="H74" s="105">
        <v>2034</v>
      </c>
      <c r="I74" s="335">
        <v>40</v>
      </c>
      <c r="J74" s="271">
        <v>6663.0057114304273</v>
      </c>
      <c r="K74" s="74">
        <v>13.52</v>
      </c>
      <c r="L74" s="139">
        <v>0.79</v>
      </c>
      <c r="M74" s="139">
        <v>0</v>
      </c>
      <c r="N74" s="74">
        <v>60.761904761904766</v>
      </c>
      <c r="O74" s="321">
        <v>0</v>
      </c>
      <c r="P74" s="105">
        <v>11047</v>
      </c>
      <c r="Q74" s="336">
        <v>8</v>
      </c>
      <c r="R74" s="90">
        <v>7</v>
      </c>
      <c r="S74" s="521">
        <v>394.06779661016947</v>
      </c>
      <c r="T74" s="501">
        <v>8.5000000000000006E-3</v>
      </c>
      <c r="U74" s="501">
        <v>0.05</v>
      </c>
      <c r="V74" s="501">
        <v>0.33333333333333337</v>
      </c>
      <c r="W74" s="522">
        <v>20.535200000000003</v>
      </c>
      <c r="Y74" s="269" t="str">
        <f t="shared" si="85"/>
        <v>IGCC with CCS</v>
      </c>
      <c r="Z74" s="468">
        <f>D74</f>
        <v>6500</v>
      </c>
      <c r="AA74" s="469">
        <f>J74</f>
        <v>6663.0057114304273</v>
      </c>
      <c r="AB74" s="43">
        <f>INDEX(LCF!$K:$K,MATCH($BC74,LCF!$B:$B,0))</f>
        <v>6.8533919648750746E-2</v>
      </c>
      <c r="AC74" s="450">
        <f t="shared" si="86"/>
        <v>456.6418980463402</v>
      </c>
      <c r="AD74" s="470">
        <f>N74</f>
        <v>60.761904761904766</v>
      </c>
      <c r="AE74" s="223"/>
      <c r="AF74" s="30">
        <f t="shared" si="87"/>
        <v>0</v>
      </c>
      <c r="AG74" s="30">
        <v>0</v>
      </c>
      <c r="AH74" s="471">
        <f t="shared" si="88"/>
        <v>60.761904761904766</v>
      </c>
      <c r="AI74" s="500">
        <f t="shared" si="89"/>
        <v>517.40380280824502</v>
      </c>
      <c r="AJ74" s="473">
        <f>((1-Q74/100)*(1-R74/100))/1</f>
        <v>0.85560000000000003</v>
      </c>
      <c r="AK74" s="219">
        <f t="shared" si="90"/>
        <v>69.032680050455269</v>
      </c>
      <c r="AL74" s="220" t="s">
        <v>23</v>
      </c>
      <c r="AM74" s="221"/>
      <c r="AN74" s="474"/>
      <c r="AO74" s="470">
        <f>K74</f>
        <v>13.52</v>
      </c>
      <c r="AP74" s="223"/>
      <c r="AQ74" s="30"/>
      <c r="AR74" s="219"/>
      <c r="AS74" s="475"/>
      <c r="AT74" s="524" t="s">
        <v>264</v>
      </c>
      <c r="AU74" s="477">
        <v>0</v>
      </c>
      <c r="AV74" s="524" t="s">
        <v>264</v>
      </c>
      <c r="AX74" s="464">
        <v>90</v>
      </c>
      <c r="AY74" s="465"/>
      <c r="AZ74" s="402" t="s">
        <v>552</v>
      </c>
      <c r="BA74" s="414" t="str">
        <f>IF(AY74="","",INDEX(Reference!$E:$E,MATCH($AY74,Reference!D:D,0)))</f>
        <v/>
      </c>
      <c r="BC74" s="322" t="s">
        <v>148</v>
      </c>
      <c r="BH74" s="466"/>
      <c r="BI74" s="467"/>
      <c r="BJ74" s="466"/>
      <c r="BM74" s="419">
        <v>0.85560000000000003</v>
      </c>
    </row>
    <row r="75" spans="1:65">
      <c r="A75" s="437" t="s">
        <v>552</v>
      </c>
      <c r="B75" s="269" t="s">
        <v>2</v>
      </c>
      <c r="C75" s="270" t="s">
        <v>289</v>
      </c>
      <c r="D75" s="334">
        <v>0</v>
      </c>
      <c r="E75" s="54">
        <v>0</v>
      </c>
      <c r="F75" s="93"/>
      <c r="G75" s="93"/>
      <c r="H75" s="105">
        <v>0</v>
      </c>
      <c r="I75" s="335"/>
      <c r="J75" s="271"/>
      <c r="K75" s="74"/>
      <c r="L75" s="139"/>
      <c r="M75" s="139"/>
      <c r="N75" s="74"/>
      <c r="O75" s="321"/>
      <c r="P75" s="105"/>
      <c r="Q75" s="336"/>
      <c r="R75" s="90"/>
      <c r="S75" s="521"/>
      <c r="T75" s="501"/>
      <c r="U75" s="501"/>
      <c r="V75" s="501"/>
      <c r="W75" s="522"/>
      <c r="Y75" s="269" t="str">
        <f t="shared" si="85"/>
        <v>Not Used</v>
      </c>
      <c r="Z75" s="468"/>
      <c r="AA75" s="469"/>
      <c r="AB75" s="43"/>
      <c r="AC75" s="450"/>
      <c r="AD75" s="30"/>
      <c r="AE75" s="223"/>
      <c r="AF75" s="30"/>
      <c r="AG75" s="30"/>
      <c r="AH75" s="471"/>
      <c r="AI75" s="500"/>
      <c r="AJ75" s="248"/>
      <c r="AK75" s="219"/>
      <c r="AL75" s="220"/>
      <c r="AM75" s="221"/>
      <c r="AN75" s="474"/>
      <c r="AO75" s="30"/>
      <c r="AP75" s="223"/>
      <c r="AQ75" s="30"/>
      <c r="AR75" s="219"/>
      <c r="AS75" s="475"/>
      <c r="AT75" s="523"/>
      <c r="AU75" s="477"/>
      <c r="AV75" s="523"/>
      <c r="AX75" s="464">
        <v>91</v>
      </c>
      <c r="AY75" s="465"/>
      <c r="AZ75" s="402" t="s">
        <v>552</v>
      </c>
      <c r="BA75" s="414" t="str">
        <f>IF(AY75="","",INDEX(Reference!$E:$E,MATCH($AY75,Reference!D:D,0)))</f>
        <v/>
      </c>
      <c r="BC75" s="415" t="str">
        <f>IF(AZ75="","",INDEX(Reference!$B:$B,MATCH($AZ75,Reference!$A:$A,0)))</f>
        <v/>
      </c>
      <c r="BH75" s="466"/>
      <c r="BI75" s="467"/>
      <c r="BJ75" s="466"/>
    </row>
    <row r="76" spans="1:65" ht="15.75" thickBot="1">
      <c r="A76" s="437">
        <v>66</v>
      </c>
      <c r="B76" s="338" t="s">
        <v>2</v>
      </c>
      <c r="C76" s="478" t="s">
        <v>20</v>
      </c>
      <c r="D76" s="339">
        <v>6500</v>
      </c>
      <c r="E76" s="340">
        <v>-139</v>
      </c>
      <c r="F76" s="479">
        <v>2027</v>
      </c>
      <c r="G76" s="479">
        <v>4</v>
      </c>
      <c r="H76" s="344">
        <v>2031</v>
      </c>
      <c r="I76" s="341">
        <v>20</v>
      </c>
      <c r="J76" s="342">
        <v>1511.0786166412811</v>
      </c>
      <c r="K76" s="343">
        <v>6.71</v>
      </c>
      <c r="L76" s="480">
        <v>0</v>
      </c>
      <c r="M76" s="480">
        <v>0</v>
      </c>
      <c r="N76" s="343">
        <v>69.216190476190476</v>
      </c>
      <c r="O76" s="481">
        <v>0.38</v>
      </c>
      <c r="P76" s="344">
        <v>14372</v>
      </c>
      <c r="Q76" s="345">
        <v>5</v>
      </c>
      <c r="R76" s="346">
        <v>5</v>
      </c>
      <c r="S76" s="536">
        <v>1004.2372881355932</v>
      </c>
      <c r="T76" s="537">
        <v>5.0000000000000001E-3</v>
      </c>
      <c r="U76" s="537">
        <v>7.0000000000000007E-2</v>
      </c>
      <c r="V76" s="537">
        <v>1.2</v>
      </c>
      <c r="W76" s="538">
        <v>20.535200000000003</v>
      </c>
      <c r="Y76" s="338" t="str">
        <f t="shared" si="85"/>
        <v>PC CCS retrofit @ 500 MW</v>
      </c>
      <c r="Z76" s="484">
        <f>D76</f>
        <v>6500</v>
      </c>
      <c r="AA76" s="485">
        <f>J76</f>
        <v>1511.0786166412811</v>
      </c>
      <c r="AB76" s="486">
        <f>LCF!K24</f>
        <v>7.1353683065362605E-2</v>
      </c>
      <c r="AC76" s="487">
        <f t="shared" si="86"/>
        <v>107.82102469866854</v>
      </c>
      <c r="AD76" s="488">
        <f>N76</f>
        <v>69.216190476190476</v>
      </c>
      <c r="AE76" s="489"/>
      <c r="AF76" s="371">
        <f t="shared" si="87"/>
        <v>0</v>
      </c>
      <c r="AG76" s="371">
        <v>0</v>
      </c>
      <c r="AH76" s="490">
        <f t="shared" si="88"/>
        <v>69.216190476190476</v>
      </c>
      <c r="AI76" s="502">
        <f t="shared" si="89"/>
        <v>177.037215174859</v>
      </c>
      <c r="AJ76" s="492">
        <f>((1-Q76/100)*(1-R76/100))/1</f>
        <v>0.90249999999999997</v>
      </c>
      <c r="AK76" s="493">
        <f t="shared" si="90"/>
        <v>22.393050149237787</v>
      </c>
      <c r="AL76" s="494" t="s">
        <v>23</v>
      </c>
      <c r="AM76" s="495"/>
      <c r="AN76" s="496"/>
      <c r="AO76" s="488">
        <f t="shared" ref="AO76" si="91">K76</f>
        <v>6.71</v>
      </c>
      <c r="AP76" s="489"/>
      <c r="AQ76" s="371"/>
      <c r="AR76" s="493"/>
      <c r="AS76" s="497"/>
      <c r="AT76" s="535" t="s">
        <v>264</v>
      </c>
      <c r="AU76" s="499">
        <v>0</v>
      </c>
      <c r="AV76" s="535" t="s">
        <v>264</v>
      </c>
      <c r="AX76" s="464">
        <v>92</v>
      </c>
      <c r="AY76" s="465"/>
      <c r="AZ76" s="402" t="s">
        <v>552</v>
      </c>
      <c r="BA76" s="414" t="str">
        <f>IF(AY76="","",INDEX(Reference!$E:$E,MATCH($AY76,Reference!D:D,0)))</f>
        <v/>
      </c>
      <c r="BC76" s="415" t="str">
        <f>IF(AZ76="","",INDEX(Reference!$B:$B,MATCH($AZ76,Reference!$A:$A,0)))</f>
        <v/>
      </c>
      <c r="BH76" s="466"/>
      <c r="BI76" s="467"/>
      <c r="BJ76" s="466"/>
      <c r="BM76" s="419">
        <v>0.90249999999999997</v>
      </c>
    </row>
    <row r="77" spans="1:65" ht="15.75" thickBot="1">
      <c r="A77" s="437" t="s">
        <v>552</v>
      </c>
      <c r="B77" s="269"/>
      <c r="C77" s="270"/>
      <c r="D77" s="334"/>
      <c r="E77" s="54"/>
      <c r="F77" s="93"/>
      <c r="G77" s="93"/>
      <c r="H77" s="105"/>
      <c r="I77" s="335"/>
      <c r="J77" s="271"/>
      <c r="K77" s="74"/>
      <c r="L77" s="139"/>
      <c r="M77" s="139"/>
      <c r="N77" s="74"/>
      <c r="O77" s="321"/>
      <c r="P77" s="105"/>
      <c r="Q77" s="336"/>
      <c r="R77" s="90"/>
      <c r="S77" s="521"/>
      <c r="T77" s="501"/>
      <c r="U77" s="501"/>
      <c r="V77" s="501"/>
      <c r="W77" s="522"/>
      <c r="Y77" s="269"/>
      <c r="Z77" s="468"/>
      <c r="AA77" s="469"/>
      <c r="AB77" s="43"/>
      <c r="AC77" s="450"/>
      <c r="AD77" s="470"/>
      <c r="AE77" s="223"/>
      <c r="AF77" s="30"/>
      <c r="AG77" s="30"/>
      <c r="AH77" s="471"/>
      <c r="AI77" s="500"/>
      <c r="AJ77" s="473"/>
      <c r="AK77" s="219"/>
      <c r="AL77" s="220"/>
      <c r="AM77" s="221"/>
      <c r="AN77" s="474"/>
      <c r="AO77" s="470"/>
      <c r="AP77" s="223"/>
      <c r="AQ77" s="30"/>
      <c r="AR77" s="219"/>
      <c r="AS77" s="475"/>
      <c r="AT77" s="523"/>
      <c r="AU77" s="477"/>
      <c r="AV77" s="523"/>
      <c r="AX77" s="464">
        <v>93</v>
      </c>
      <c r="AY77" s="465"/>
      <c r="BA77" s="414" t="str">
        <f>IF(AY77="","",INDEX(Reference!$E:$E,MATCH($AY77,Reference!D:D,0)))</f>
        <v/>
      </c>
      <c r="BB77" s="414" t="str">
        <f t="shared" ref="BB77:BB91" si="92">BA77&amp;AZ77</f>
        <v/>
      </c>
      <c r="BH77" s="466"/>
      <c r="BI77" s="467"/>
      <c r="BJ77" s="466"/>
    </row>
    <row r="78" spans="1:65">
      <c r="A78" s="437">
        <v>67</v>
      </c>
      <c r="B78" s="323" t="s">
        <v>6</v>
      </c>
      <c r="C78" s="506" t="s">
        <v>59</v>
      </c>
      <c r="D78" s="324">
        <v>4500</v>
      </c>
      <c r="E78" s="325">
        <v>35</v>
      </c>
      <c r="F78" s="507">
        <v>2017</v>
      </c>
      <c r="G78" s="328">
        <v>4.0844838921761992</v>
      </c>
      <c r="H78" s="328">
        <v>2021.0844838921762</v>
      </c>
      <c r="I78" s="326">
        <v>40</v>
      </c>
      <c r="J78" s="369">
        <v>6130.822533048482</v>
      </c>
      <c r="K78" s="327">
        <v>1.1200000000000001</v>
      </c>
      <c r="L78" s="508">
        <v>0</v>
      </c>
      <c r="M78" s="508">
        <v>0</v>
      </c>
      <c r="N78" s="327">
        <v>100.51</v>
      </c>
      <c r="O78" s="509">
        <v>5.8785573615602084E-2</v>
      </c>
      <c r="P78" s="328" t="s">
        <v>49</v>
      </c>
      <c r="Q78" s="329">
        <v>5</v>
      </c>
      <c r="R78" s="330">
        <v>5</v>
      </c>
      <c r="S78" s="331">
        <v>10</v>
      </c>
      <c r="T78" s="332" t="s">
        <v>49</v>
      </c>
      <c r="U78" s="332" t="s">
        <v>49</v>
      </c>
      <c r="V78" s="332" t="s">
        <v>49</v>
      </c>
      <c r="W78" s="333" t="s">
        <v>49</v>
      </c>
      <c r="Y78" s="323" t="str">
        <f t="shared" ref="Y78:Y100" si="93">$C78</f>
        <v>Blundell Dual Flash 90% CF</v>
      </c>
      <c r="Z78" s="511">
        <f t="shared" ref="Z78:Z106" si="94">$D78</f>
        <v>4500</v>
      </c>
      <c r="AA78" s="449">
        <f t="shared" ref="AA78:AA100" si="95">$J78</f>
        <v>6130.822533048482</v>
      </c>
      <c r="AB78" s="512">
        <f>INDEX(LCF!$K:$K,MATCH($BC78,LCF!$B:$B,0))</f>
        <v>6.3114136979198515E-2</v>
      </c>
      <c r="AC78" s="513">
        <f t="shared" ref="AC78:AC100" si="96">$AA78*$AB78</f>
        <v>386.94157314597874</v>
      </c>
      <c r="AD78" s="451">
        <f t="shared" ref="AD78:AD100" si="97">$N78</f>
        <v>100.51</v>
      </c>
      <c r="AE78" s="514">
        <f>INDEX('Other Inputs'!$C:$C,MATCH($AZ78,'Other Inputs'!$A:$A,0))</f>
        <v>9.1827785662089764E-3</v>
      </c>
      <c r="AF78" s="453">
        <f t="shared" ref="AF78:AF100" si="98">$AD78*$AE78</f>
        <v>0.92296107368966429</v>
      </c>
      <c r="AG78" s="453">
        <f>INDEX('Other Inputs'!$F:$F,MATCH($BB78,'Other Inputs'!$E:$E,0))</f>
        <v>0</v>
      </c>
      <c r="AH78" s="454">
        <f t="shared" ref="AH78:AH100" si="99">$AD78+$AF78+$AG78</f>
        <v>101.43296107368967</v>
      </c>
      <c r="AI78" s="515">
        <f t="shared" ref="AI78:AI100" si="100">$AC78+$AH78</f>
        <v>488.37453421966842</v>
      </c>
      <c r="AJ78" s="456">
        <f t="shared" ref="AJ78:AJ106" si="101">$BM78</f>
        <v>0.90249999999999997</v>
      </c>
      <c r="AK78" s="457">
        <f t="shared" ref="AK78:AK100" si="102">$AI78/8760/$AJ78*1000</f>
        <v>61.773426709124635</v>
      </c>
      <c r="AL78" s="458" t="str">
        <f>IF(OR($BC78={"Pumped Storage","Compressed Air Energy Storage (CAES)"}),$P78,"na")</f>
        <v>na</v>
      </c>
      <c r="AM78" s="459">
        <f>IF($BE78="Fuel",INDEX(Inputs!$C:$C,MATCH($BA78,Inputs!$D:$D,0)),0)</f>
        <v>0</v>
      </c>
      <c r="AN78" s="460">
        <f>IF(OR($BC78={"Pumped Storage","Compressed Air Energy Storage (CAES)"}),(AM78/100*BJ78/1000)/AL78, IF(ISNUMBER($P78),$AM78/100*$P78/1000,0))</f>
        <v>0</v>
      </c>
      <c r="AO78" s="451">
        <f t="shared" ref="AO78:AO100" si="103">$K78</f>
        <v>1.1200000000000001</v>
      </c>
      <c r="AP78" s="514">
        <f>INDEX('Other Inputs'!$B:$B,MATCH($AZ78,'Other Inputs'!$A:$A,0))</f>
        <v>0</v>
      </c>
      <c r="AQ78" s="453">
        <f t="shared" ref="AQ78:AQ100" si="104">$AO78*$AP78</f>
        <v>0</v>
      </c>
      <c r="AR78" s="457">
        <f>INDEX(Inputs!$C:$C,MATCH($BH78,Inputs!$D:$D,0))</f>
        <v>0</v>
      </c>
      <c r="AS78" s="461">
        <f>IF(ISNUMBER(P78),+($P78/1000*$W78*$B$143/2000),0)</f>
        <v>0</v>
      </c>
      <c r="AT78" s="462">
        <f t="shared" ref="AT78:AT100" si="105">$AK78+$AN78+SUM($AO78,$AQ78:$AS78)</f>
        <v>62.893426709124633</v>
      </c>
      <c r="AU78" s="463">
        <f>IF(BC78="Solar - Rooftop Photovoltaic", -AT78+AT114, IF($BG78="",0,-INDEX(Inputs!$C:$C,MATCH($BC78,Inputs!$D:$D,0))/(1-INDEX(Inputs!$C:$C,MATCH($BF78,Inputs!$D:$D,0)))*INDEX(Inputs!$C:$C,MATCH($BI78,Inputs!$D:$D,0))))</f>
        <v>-19.984206030717658</v>
      </c>
      <c r="AV78" s="462">
        <f t="shared" ref="AV78:AV100" si="106">$AT78+$AU78</f>
        <v>42.909220678406975</v>
      </c>
      <c r="AX78" s="464">
        <v>94</v>
      </c>
      <c r="AY78" s="402" t="s">
        <v>498</v>
      </c>
      <c r="AZ78" s="402" t="s">
        <v>478</v>
      </c>
      <c r="BA78" s="414" t="str">
        <f>IF(AY78="","",INDEX(Reference!$E:$E,MATCH($AY78,Reference!D:D,0)))</f>
        <v>I_US_</v>
      </c>
      <c r="BB78" s="414" t="str">
        <f t="shared" si="92"/>
        <v>I_US_GEO_B35</v>
      </c>
      <c r="BC78" s="415" t="str">
        <f>IF(AZ78="","",INDEX(Reference!$B:$B,MATCH($AZ78,Reference!$A:$A,0)))</f>
        <v>Geothermal</v>
      </c>
      <c r="BF78" s="182" t="s">
        <v>543</v>
      </c>
      <c r="BG78" s="182" t="s">
        <v>551</v>
      </c>
      <c r="BH78" s="466" t="s">
        <v>547</v>
      </c>
      <c r="BI78" s="467" t="s">
        <v>548</v>
      </c>
      <c r="BJ78" s="466"/>
      <c r="BM78" s="419">
        <v>0.90249999999999997</v>
      </c>
    </row>
    <row r="79" spans="1:65">
      <c r="A79" s="437">
        <v>68</v>
      </c>
      <c r="B79" s="269" t="s">
        <v>6</v>
      </c>
      <c r="C79" s="270" t="s">
        <v>60</v>
      </c>
      <c r="D79" s="334">
        <v>4500</v>
      </c>
      <c r="E79" s="54">
        <v>43</v>
      </c>
      <c r="F79" s="93">
        <v>2017</v>
      </c>
      <c r="G79" s="105">
        <v>5.5035064650449259</v>
      </c>
      <c r="H79" s="105">
        <v>2022.5035064650449</v>
      </c>
      <c r="I79" s="335">
        <v>40</v>
      </c>
      <c r="J79" s="271">
        <v>6793.2297227389608</v>
      </c>
      <c r="K79" s="74">
        <v>1.12462573964789</v>
      </c>
      <c r="L79" s="139">
        <v>0</v>
      </c>
      <c r="M79" s="139">
        <v>0</v>
      </c>
      <c r="N79" s="74">
        <v>100.50632237272045</v>
      </c>
      <c r="O79" s="321">
        <v>5.8785573615602084E-2</v>
      </c>
      <c r="P79" s="105" t="s">
        <v>49</v>
      </c>
      <c r="Q79" s="336">
        <v>5</v>
      </c>
      <c r="R79" s="90">
        <v>5</v>
      </c>
      <c r="S79" s="337">
        <v>270</v>
      </c>
      <c r="T79" s="277" t="s">
        <v>49</v>
      </c>
      <c r="U79" s="277" t="s">
        <v>49</v>
      </c>
      <c r="V79" s="277" t="s">
        <v>49</v>
      </c>
      <c r="W79" s="278" t="s">
        <v>49</v>
      </c>
      <c r="Y79" s="269" t="str">
        <f t="shared" ref="Y79" si="107">C79</f>
        <v>Greenfield Binary 90% CF</v>
      </c>
      <c r="Z79" s="468">
        <f t="shared" si="94"/>
        <v>4500</v>
      </c>
      <c r="AA79" s="469">
        <f>J79</f>
        <v>6793.2297227389608</v>
      </c>
      <c r="AB79" s="43">
        <f>INDEX(LCF!$K:$K,MATCH($BC79,LCF!$B:$B,0))</f>
        <v>6.3114136979198515E-2</v>
      </c>
      <c r="AC79" s="450">
        <f t="shared" ref="AC79" si="108">AA79*AB79</f>
        <v>428.74883125210954</v>
      </c>
      <c r="AD79" s="470">
        <f>$N79</f>
        <v>100.50632237272045</v>
      </c>
      <c r="AE79" s="223">
        <f>INDEX('Other Inputs'!$C:$C,MATCH($AZ79,'Other Inputs'!$A:$A,0))</f>
        <v>9.1827785662089764E-3</v>
      </c>
      <c r="AF79" s="30">
        <f t="shared" si="98"/>
        <v>0.92292730285270708</v>
      </c>
      <c r="AG79" s="30">
        <v>0</v>
      </c>
      <c r="AH79" s="471">
        <f t="shared" ref="AH79" si="109">AD79+AF79+AG79</f>
        <v>101.42924967557316</v>
      </c>
      <c r="AI79" s="500">
        <f t="shared" ref="AI79" si="110">AC79+AH79</f>
        <v>530.17808092768269</v>
      </c>
      <c r="AJ79" s="473">
        <f>((1-Q79/100)*(1-R79/100))/1</f>
        <v>0.90249999999999997</v>
      </c>
      <c r="AK79" s="219">
        <f t="shared" ref="AK79" si="111">AI79/8760/AJ79*1000</f>
        <v>67.06106590365205</v>
      </c>
      <c r="AL79" s="220" t="s">
        <v>23</v>
      </c>
      <c r="AM79" s="221">
        <v>0</v>
      </c>
      <c r="AN79" s="474">
        <v>0</v>
      </c>
      <c r="AO79" s="470">
        <f t="shared" ref="AO79" si="112">K79</f>
        <v>1.12462573964789</v>
      </c>
      <c r="AP79" s="223">
        <f>INDEX('Other Inputs'!$B:$B,MATCH($AZ79,'Other Inputs'!$A:$A,0))</f>
        <v>0</v>
      </c>
      <c r="AQ79" s="30">
        <f t="shared" si="104"/>
        <v>0</v>
      </c>
      <c r="AR79" s="219">
        <v>0</v>
      </c>
      <c r="AS79" s="475">
        <v>0</v>
      </c>
      <c r="AT79" s="476">
        <f t="shared" ref="AT79" si="113">AK79+AN79+SUM(AO79,AQ79:AS79)</f>
        <v>68.185691643299947</v>
      </c>
      <c r="AU79" s="477">
        <f>-Inputs!$C$24/(1-Inputs!$C$33)</f>
        <v>-19.984206030717658</v>
      </c>
      <c r="AV79" s="476">
        <f t="shared" ref="AV79" si="114">AT79+AU79</f>
        <v>48.201485612582289</v>
      </c>
      <c r="AX79" s="464">
        <v>95</v>
      </c>
      <c r="AY79" s="402" t="s">
        <v>498</v>
      </c>
      <c r="AZ79" s="402" t="s">
        <v>478</v>
      </c>
      <c r="BA79" s="414" t="str">
        <f>IF(AY79="","",INDEX(Reference!$E:$E,MATCH($AY79,Reference!D:D,0)))</f>
        <v>I_US_</v>
      </c>
      <c r="BB79" s="414" t="str">
        <f t="shared" ref="BB79" si="115">BA79&amp;AZ79</f>
        <v>I_US_GEO_B35</v>
      </c>
      <c r="BC79" s="415" t="str">
        <f>IF(AZ79="","",INDEX(Reference!$B:$B,MATCH($AZ79,Reference!$A:$A,0)))</f>
        <v>Geothermal</v>
      </c>
      <c r="BH79" s="466"/>
      <c r="BI79" s="467"/>
      <c r="BJ79" s="466"/>
      <c r="BM79" s="419">
        <v>0.90249999999999997</v>
      </c>
    </row>
    <row r="80" spans="1:65" ht="15.75" thickBot="1">
      <c r="A80" s="437">
        <v>69</v>
      </c>
      <c r="B80" s="338" t="s">
        <v>6</v>
      </c>
      <c r="C80" s="478" t="s">
        <v>64</v>
      </c>
      <c r="D80" s="339">
        <v>4500</v>
      </c>
      <c r="E80" s="340">
        <v>30</v>
      </c>
      <c r="F80" s="479">
        <v>2017</v>
      </c>
      <c r="G80" s="344">
        <v>4.0844838921761992</v>
      </c>
      <c r="H80" s="344">
        <v>2021.0844838921762</v>
      </c>
      <c r="I80" s="341">
        <v>20</v>
      </c>
      <c r="J80" s="342">
        <v>0</v>
      </c>
      <c r="K80" s="343">
        <v>77.34</v>
      </c>
      <c r="L80" s="480">
        <v>0</v>
      </c>
      <c r="M80" s="480">
        <v>0</v>
      </c>
      <c r="N80" s="343">
        <v>0</v>
      </c>
      <c r="O80" s="481">
        <v>0</v>
      </c>
      <c r="P80" s="344" t="s">
        <v>49</v>
      </c>
      <c r="Q80" s="345">
        <v>5</v>
      </c>
      <c r="R80" s="346">
        <v>5</v>
      </c>
      <c r="S80" s="347">
        <v>270</v>
      </c>
      <c r="T80" s="348" t="s">
        <v>49</v>
      </c>
      <c r="U80" s="348" t="s">
        <v>49</v>
      </c>
      <c r="V80" s="348" t="s">
        <v>49</v>
      </c>
      <c r="W80" s="349" t="s">
        <v>49</v>
      </c>
      <c r="Y80" s="338" t="str">
        <f t="shared" si="93"/>
        <v>Generic Geothermal PPA 90% CF</v>
      </c>
      <c r="Z80" s="484">
        <f t="shared" si="94"/>
        <v>4500</v>
      </c>
      <c r="AA80" s="485">
        <f t="shared" si="95"/>
        <v>0</v>
      </c>
      <c r="AB80" s="486">
        <f>INDEX(LCF!$K:$K,MATCH($BC80,LCF!$B:$B,0))</f>
        <v>6.3114136979198515E-2</v>
      </c>
      <c r="AC80" s="487">
        <f t="shared" si="96"/>
        <v>0</v>
      </c>
      <c r="AD80" s="488">
        <f t="shared" si="97"/>
        <v>0</v>
      </c>
      <c r="AE80" s="489">
        <f>INDEX('Other Inputs'!$C:$C,MATCH($AZ80,'Other Inputs'!$A:$A,0))</f>
        <v>0</v>
      </c>
      <c r="AF80" s="371">
        <f t="shared" si="98"/>
        <v>0</v>
      </c>
      <c r="AG80" s="371">
        <f>INDEX('Other Inputs'!$F:$F,MATCH($BB80,'Other Inputs'!$E:$E,0))</f>
        <v>0</v>
      </c>
      <c r="AH80" s="490">
        <f t="shared" si="99"/>
        <v>0</v>
      </c>
      <c r="AI80" s="502">
        <f t="shared" si="100"/>
        <v>0</v>
      </c>
      <c r="AJ80" s="492">
        <f t="shared" si="101"/>
        <v>0.90249999999999997</v>
      </c>
      <c r="AK80" s="493">
        <f t="shared" si="102"/>
        <v>0</v>
      </c>
      <c r="AL80" s="494" t="str">
        <f>IF(OR($BC80={"Pumped Storage","Compressed Air Energy Storage (CAES)"}),$P80,"na")</f>
        <v>na</v>
      </c>
      <c r="AM80" s="495">
        <f>IF($BE80="Fuel",INDEX(Inputs!$C:$C,MATCH($BA80,Inputs!$D:$D,0)),0)</f>
        <v>0</v>
      </c>
      <c r="AN80" s="496">
        <f>IF(OR($BC80={"Pumped Storage","Compressed Air Energy Storage (CAES)"}),(AM80/100*BJ80/1000)/AL80, IF(ISNUMBER($P80),$AM80/100*$P80/1000,0))</f>
        <v>0</v>
      </c>
      <c r="AO80" s="488">
        <f t="shared" si="103"/>
        <v>77.34</v>
      </c>
      <c r="AP80" s="489">
        <f>INDEX('Other Inputs'!$B:$B,MATCH($AZ80,'Other Inputs'!$A:$A,0))</f>
        <v>0</v>
      </c>
      <c r="AQ80" s="371">
        <f t="shared" si="104"/>
        <v>0</v>
      </c>
      <c r="AR80" s="493">
        <f>INDEX(Inputs!$C:$C,MATCH($BH80,Inputs!$D:$D,0))</f>
        <v>0</v>
      </c>
      <c r="AS80" s="497">
        <f>IF(ISNUMBER(P80),+($P80/1000*$W80*$B$143/2000),0)</f>
        <v>0</v>
      </c>
      <c r="AT80" s="498">
        <f t="shared" si="105"/>
        <v>77.34</v>
      </c>
      <c r="AU80" s="499">
        <f>IF(BC80="Solar - Rooftop Photovoltaic", -AT80+AT116, IF($BG80="",0,-INDEX(Inputs!$C:$C,MATCH($BC80,Inputs!$D:$D,0))/(1-INDEX(Inputs!$C:$C,MATCH($BF80,Inputs!$D:$D,0)))*INDEX(Inputs!$C:$C,MATCH($BI80,Inputs!$D:$D,0))))</f>
        <v>0</v>
      </c>
      <c r="AV80" s="498">
        <f t="shared" si="106"/>
        <v>77.34</v>
      </c>
      <c r="AX80" s="464">
        <v>96</v>
      </c>
      <c r="AY80" s="402" t="s">
        <v>498</v>
      </c>
      <c r="AZ80" s="402" t="s">
        <v>476</v>
      </c>
      <c r="BA80" s="414" t="str">
        <f>IF(AY80="","",INDEX(Reference!$E:$E,MATCH($AY80,Reference!D:D,0)))</f>
        <v>I_US_</v>
      </c>
      <c r="BB80" s="414" t="str">
        <f t="shared" si="92"/>
        <v>I_US_GEO_PPA</v>
      </c>
      <c r="BC80" s="415" t="str">
        <f>IF(AZ80="","",INDEX(Reference!$B:$B,MATCH($AZ80,Reference!$A:$A,0)))</f>
        <v>Geothermal</v>
      </c>
      <c r="BH80" s="466" t="s">
        <v>547</v>
      </c>
      <c r="BI80" s="467"/>
      <c r="BJ80" s="466"/>
      <c r="BM80" s="419">
        <v>0.90249999999999997</v>
      </c>
    </row>
    <row r="81" spans="1:65" ht="15.75" thickBot="1">
      <c r="A81" s="437" t="s">
        <v>552</v>
      </c>
      <c r="B81" s="269"/>
      <c r="C81" s="270"/>
      <c r="D81" s="54"/>
      <c r="E81" s="54"/>
      <c r="F81" s="93"/>
      <c r="G81" s="105"/>
      <c r="H81" s="105"/>
      <c r="I81" s="335"/>
      <c r="J81" s="271"/>
      <c r="K81" s="74"/>
      <c r="L81" s="139"/>
      <c r="M81" s="139"/>
      <c r="N81" s="74"/>
      <c r="O81" s="321"/>
      <c r="P81" s="105"/>
      <c r="Q81" s="336"/>
      <c r="R81" s="90"/>
      <c r="S81" s="337"/>
      <c r="T81" s="277"/>
      <c r="U81" s="277"/>
      <c r="V81" s="277"/>
      <c r="W81" s="278"/>
      <c r="Y81" s="269"/>
      <c r="Z81" s="468"/>
      <c r="AA81" s="469"/>
      <c r="AB81" s="43"/>
      <c r="AC81" s="450"/>
      <c r="AD81" s="470"/>
      <c r="AE81" s="223"/>
      <c r="AF81" s="30"/>
      <c r="AG81" s="30"/>
      <c r="AH81" s="471"/>
      <c r="AI81" s="500"/>
      <c r="AJ81" s="473"/>
      <c r="AK81" s="219"/>
      <c r="AL81" s="220"/>
      <c r="AM81" s="221"/>
      <c r="AN81" s="474"/>
      <c r="AO81" s="470"/>
      <c r="AP81" s="223"/>
      <c r="AQ81" s="30"/>
      <c r="AR81" s="219"/>
      <c r="AS81" s="475"/>
      <c r="AT81" s="476"/>
      <c r="AU81" s="477"/>
      <c r="AV81" s="476"/>
      <c r="AX81" s="464">
        <v>97</v>
      </c>
      <c r="BA81" s="414" t="str">
        <f>IF(AY81="","",INDEX(Reference!$E:$E,MATCH($AY81,Reference!D:D,0)))</f>
        <v/>
      </c>
      <c r="BB81" s="414" t="str">
        <f t="shared" si="92"/>
        <v/>
      </c>
      <c r="BH81" s="466"/>
      <c r="BI81" s="466"/>
      <c r="BJ81" s="466"/>
    </row>
    <row r="82" spans="1:65">
      <c r="A82" s="437">
        <v>70</v>
      </c>
      <c r="B82" s="323" t="s">
        <v>5</v>
      </c>
      <c r="C82" s="506" t="s">
        <v>615</v>
      </c>
      <c r="D82" s="325">
        <v>1500</v>
      </c>
      <c r="E82" s="325">
        <v>100</v>
      </c>
      <c r="F82" s="507">
        <v>2017</v>
      </c>
      <c r="G82" s="328">
        <v>5.0021915406530786</v>
      </c>
      <c r="H82" s="328">
        <v>2022.002191540653</v>
      </c>
      <c r="I82" s="326">
        <v>30</v>
      </c>
      <c r="J82" s="369">
        <v>1799.7506374078596</v>
      </c>
      <c r="K82" s="327">
        <v>0</v>
      </c>
      <c r="L82" s="508">
        <v>0</v>
      </c>
      <c r="M82" s="508">
        <v>0</v>
      </c>
      <c r="N82" s="327">
        <v>36.450000000000003</v>
      </c>
      <c r="O82" s="539">
        <v>0.23127651029410384</v>
      </c>
      <c r="P82" s="328" t="s">
        <v>49</v>
      </c>
      <c r="Q82" s="350" t="s">
        <v>55</v>
      </c>
      <c r="R82" s="351"/>
      <c r="S82" s="352" t="s">
        <v>49</v>
      </c>
      <c r="T82" s="332" t="s">
        <v>49</v>
      </c>
      <c r="U82" s="332" t="s">
        <v>49</v>
      </c>
      <c r="V82" s="332" t="s">
        <v>49</v>
      </c>
      <c r="W82" s="333" t="s">
        <v>49</v>
      </c>
      <c r="Y82" s="540" t="str">
        <f t="shared" si="93"/>
        <v xml:space="preserve">2.0 MW turbine 38% CF WA,2021 </v>
      </c>
      <c r="Z82" s="511">
        <f t="shared" si="94"/>
        <v>1500</v>
      </c>
      <c r="AA82" s="449">
        <f t="shared" si="95"/>
        <v>1799.7506374078596</v>
      </c>
      <c r="AB82" s="512">
        <f>INDEX(LCF!$K:$K,MATCH($BC82,LCF!$B:$B,0))</f>
        <v>7.0674858624469455E-2</v>
      </c>
      <c r="AC82" s="513">
        <f t="shared" si="96"/>
        <v>127.19712185809927</v>
      </c>
      <c r="AD82" s="451">
        <f t="shared" si="97"/>
        <v>36.450000000000003</v>
      </c>
      <c r="AE82" s="514">
        <f>INDEX('Other Inputs'!$C:$C,MATCH($AZ82,'Other Inputs'!$A:$A,0))</f>
        <v>3.0605823621576617E-2</v>
      </c>
      <c r="AF82" s="453">
        <f t="shared" si="98"/>
        <v>1.1155822710064678</v>
      </c>
      <c r="AG82" s="453">
        <f>INDEX('Other Inputs'!$F:$F,MATCH($BB82,'Other Inputs'!$E:$E,0))</f>
        <v>0</v>
      </c>
      <c r="AH82" s="454">
        <f t="shared" si="99"/>
        <v>37.56558227100647</v>
      </c>
      <c r="AI82" s="515">
        <f t="shared" si="100"/>
        <v>164.76270412910574</v>
      </c>
      <c r="AJ82" s="456">
        <f t="shared" si="101"/>
        <v>0.35</v>
      </c>
      <c r="AK82" s="457">
        <f t="shared" si="102"/>
        <v>53.738651053198225</v>
      </c>
      <c r="AL82" s="458" t="str">
        <f>IF(OR($BC82={"Pumped Storage","Compressed Air Energy Storage (CAES)"}),$P82,"na")</f>
        <v>na</v>
      </c>
      <c r="AM82" s="459">
        <f>IF($BE82="Fuel",INDEX(Inputs!$C:$C,MATCH($BA82,Inputs!$D:$D,0)),0)</f>
        <v>0</v>
      </c>
      <c r="AN82" s="460">
        <f>IF(OR($BC82={"Pumped Storage","Compressed Air Energy Storage (CAES)"}),(AM82/100*BJ82/1000)/AL82, IF(ISNUMBER($P82),$AM82/100*$P82/1000,0))</f>
        <v>0</v>
      </c>
      <c r="AO82" s="451">
        <f t="shared" si="103"/>
        <v>0</v>
      </c>
      <c r="AP82" s="514">
        <f>INDEX('Other Inputs'!$B:$B,MATCH($AZ82,'Other Inputs'!$A:$A,0))</f>
        <v>0</v>
      </c>
      <c r="AQ82" s="453">
        <f t="shared" si="104"/>
        <v>0</v>
      </c>
      <c r="AR82" s="541">
        <f>INDEX(Inputs!$C:$C,MATCH($BH82,Inputs!$D:$D,0))</f>
        <v>0.57299999999999995</v>
      </c>
      <c r="AS82" s="461">
        <f t="shared" ref="AS82:AS91" si="116">IF(ISNUMBER(P82),+($P82/1000*$W82*$B$143/2000),0)</f>
        <v>0</v>
      </c>
      <c r="AT82" s="462">
        <f t="shared" si="105"/>
        <v>54.311651053198226</v>
      </c>
      <c r="AU82" s="463">
        <f>IF(BC82="Solar - Rooftop Photovoltaic", -AT82+AT118, IF($BG82="",0,-INDEX(Inputs!$C:$C,MATCH($BC82,Inputs!$D:$D,0))/(1-INDEX(Inputs!$C:$C,MATCH($BF82,Inputs!$D:$D,0)))*INDEX(Inputs!$C:$C,MATCH($BI82,Inputs!$D:$D,0))))</f>
        <v>-19.984206030717658</v>
      </c>
      <c r="AV82" s="462">
        <f t="shared" si="106"/>
        <v>34.327445022480568</v>
      </c>
      <c r="AX82" s="464">
        <v>98</v>
      </c>
      <c r="AY82" s="465" t="s">
        <v>487</v>
      </c>
      <c r="AZ82" s="402" t="s">
        <v>488</v>
      </c>
      <c r="BA82" s="414" t="str">
        <f>IF(AY82="","",INDEX(Reference!$E:$E,MATCH($AY82,Reference!D:D,0)))</f>
        <v>I_YK_</v>
      </c>
      <c r="BB82" s="414" t="str">
        <f t="shared" si="92"/>
        <v>I_YK_WD</v>
      </c>
      <c r="BC82" s="415" t="str">
        <f>IF(AZ82="","",INDEX(Reference!$B:$B,MATCH($AZ82,Reference!$A:$A,0)))</f>
        <v>Wind</v>
      </c>
      <c r="BF82" s="182" t="s">
        <v>543</v>
      </c>
      <c r="BG82" s="182" t="s">
        <v>551</v>
      </c>
      <c r="BH82" s="466" t="s">
        <v>92</v>
      </c>
      <c r="BI82" s="182" t="s">
        <v>593</v>
      </c>
      <c r="BJ82" s="466"/>
      <c r="BK82" s="542">
        <f t="shared" ref="BK82:BK91" si="117">INDEX($AT:$AT,MATCH($BL82,$AX:$AX,0))</f>
        <v>54.311651053198226</v>
      </c>
      <c r="BL82" s="418">
        <v>134</v>
      </c>
      <c r="BM82" s="419">
        <v>0.35</v>
      </c>
    </row>
    <row r="83" spans="1:65">
      <c r="A83" s="437">
        <v>71</v>
      </c>
      <c r="B83" s="269" t="s">
        <v>5</v>
      </c>
      <c r="C83" s="270" t="s">
        <v>616</v>
      </c>
      <c r="D83" s="54">
        <v>1500</v>
      </c>
      <c r="E83" s="54">
        <v>100</v>
      </c>
      <c r="F83" s="93">
        <v>2017</v>
      </c>
      <c r="G83" s="105">
        <v>5.0021915406530786</v>
      </c>
      <c r="H83" s="105">
        <v>2022.002191540653</v>
      </c>
      <c r="I83" s="335">
        <v>30</v>
      </c>
      <c r="J83" s="271">
        <v>1773.9008266018413</v>
      </c>
      <c r="K83" s="74">
        <v>0</v>
      </c>
      <c r="L83" s="139">
        <v>0</v>
      </c>
      <c r="M83" s="139">
        <v>0</v>
      </c>
      <c r="N83" s="74">
        <v>36.450000000000003</v>
      </c>
      <c r="O83" s="321">
        <v>0.23127651029410384</v>
      </c>
      <c r="P83" s="105" t="s">
        <v>49</v>
      </c>
      <c r="Q83" s="353" t="s">
        <v>55</v>
      </c>
      <c r="R83" s="275"/>
      <c r="S83" s="354" t="s">
        <v>49</v>
      </c>
      <c r="T83" s="277" t="s">
        <v>49</v>
      </c>
      <c r="U83" s="277" t="s">
        <v>49</v>
      </c>
      <c r="V83" s="277" t="s">
        <v>49</v>
      </c>
      <c r="W83" s="278" t="s">
        <v>49</v>
      </c>
      <c r="Y83" s="543" t="str">
        <f t="shared" si="93"/>
        <v>2.0 MW turbine 38% CF OR, 2021</v>
      </c>
      <c r="Z83" s="468">
        <f t="shared" si="94"/>
        <v>1500</v>
      </c>
      <c r="AA83" s="469">
        <f t="shared" si="95"/>
        <v>1773.9008266018413</v>
      </c>
      <c r="AB83" s="43">
        <f>INDEX(LCF!$K:$K,MATCH($BC83,LCF!$B:$B,0))</f>
        <v>7.0674858624469455E-2</v>
      </c>
      <c r="AC83" s="450">
        <f t="shared" si="96"/>
        <v>125.37019013391465</v>
      </c>
      <c r="AD83" s="30">
        <f t="shared" si="97"/>
        <v>36.450000000000003</v>
      </c>
      <c r="AE83" s="223">
        <f>INDEX('Other Inputs'!$C:$C,MATCH($AZ83,'Other Inputs'!$A:$A,0))</f>
        <v>3.0605823621576617E-2</v>
      </c>
      <c r="AF83" s="30">
        <f t="shared" si="98"/>
        <v>1.1155822710064678</v>
      </c>
      <c r="AG83" s="30">
        <f>INDEX('Other Inputs'!$F:$F,MATCH($BB83,'Other Inputs'!$E:$E,0))</f>
        <v>0</v>
      </c>
      <c r="AH83" s="471">
        <f t="shared" si="99"/>
        <v>37.56558227100647</v>
      </c>
      <c r="AI83" s="500">
        <f t="shared" si="100"/>
        <v>162.93577240492112</v>
      </c>
      <c r="AJ83" s="473">
        <f t="shared" si="101"/>
        <v>0.35</v>
      </c>
      <c r="AK83" s="219">
        <f t="shared" si="102"/>
        <v>53.142782910933185</v>
      </c>
      <c r="AL83" s="220" t="str">
        <f>IF(OR($BC83={"Pumped Storage","Compressed Air Energy Storage (CAES)"}),$P83,"na")</f>
        <v>na</v>
      </c>
      <c r="AM83" s="221">
        <f>IF($BE83="Fuel",INDEX(Inputs!$C:$C,MATCH($BA83,Inputs!$D:$D,0)),0)</f>
        <v>0</v>
      </c>
      <c r="AN83" s="474">
        <f>IF(OR($BC83={"Pumped Storage","Compressed Air Energy Storage (CAES)"}),(AM83/100*BJ83/1000)/AL83, IF(ISNUMBER($P83),$AM83/100*$P83/1000,0))</f>
        <v>0</v>
      </c>
      <c r="AO83" s="30">
        <f t="shared" si="103"/>
        <v>0</v>
      </c>
      <c r="AP83" s="223">
        <f>INDEX('Other Inputs'!$B:$B,MATCH($AZ83,'Other Inputs'!$A:$A,0))</f>
        <v>0</v>
      </c>
      <c r="AQ83" s="30">
        <f t="shared" si="104"/>
        <v>0</v>
      </c>
      <c r="AR83" s="544">
        <f>INDEX(Inputs!$C:$C,MATCH($BH83,Inputs!$D:$D,0))</f>
        <v>0.57299999999999995</v>
      </c>
      <c r="AS83" s="475">
        <f t="shared" si="116"/>
        <v>0</v>
      </c>
      <c r="AT83" s="505">
        <f t="shared" si="105"/>
        <v>53.715782910933186</v>
      </c>
      <c r="AU83" s="477">
        <f>IF(BC83="Solar - Rooftop Photovoltaic", -AT83+AT119, IF($BG83="",0,-INDEX(Inputs!$C:$C,MATCH($BC83,Inputs!$D:$D,0))/(1-INDEX(Inputs!$C:$C,MATCH($BF83,Inputs!$D:$D,0)))*INDEX(Inputs!$C:$C,MATCH($BI83,Inputs!$D:$D,0))))</f>
        <v>-19.984206030717658</v>
      </c>
      <c r="AV83" s="505">
        <f t="shared" si="106"/>
        <v>33.731576880215528</v>
      </c>
      <c r="AX83" s="464">
        <v>99</v>
      </c>
      <c r="AY83" s="465" t="s">
        <v>472</v>
      </c>
      <c r="AZ83" s="402" t="s">
        <v>489</v>
      </c>
      <c r="BA83" s="414" t="str">
        <f>IF(AY83="","",INDEX(Reference!$E:$E,MATCH($AY83,Reference!D:D,0)))</f>
        <v>I_SO_</v>
      </c>
      <c r="BB83" s="414" t="str">
        <f t="shared" si="92"/>
        <v>I_SO_WD_T</v>
      </c>
      <c r="BC83" s="415" t="str">
        <f>IF(AZ83="","",INDEX(Reference!$B:$B,MATCH($AZ83,Reference!$A:$A,0)))</f>
        <v>Wind</v>
      </c>
      <c r="BF83" s="182" t="s">
        <v>543</v>
      </c>
      <c r="BG83" s="182" t="s">
        <v>551</v>
      </c>
      <c r="BH83" s="466" t="s">
        <v>92</v>
      </c>
      <c r="BI83" s="182" t="s">
        <v>593</v>
      </c>
      <c r="BJ83" s="466"/>
      <c r="BK83" s="542">
        <f t="shared" si="117"/>
        <v>53.715782910933186</v>
      </c>
      <c r="BL83" s="418">
        <v>135</v>
      </c>
      <c r="BM83" s="419">
        <v>0.35</v>
      </c>
    </row>
    <row r="84" spans="1:65">
      <c r="A84" s="437">
        <v>72</v>
      </c>
      <c r="B84" s="269" t="s">
        <v>5</v>
      </c>
      <c r="C84" s="270" t="s">
        <v>617</v>
      </c>
      <c r="D84" s="54">
        <v>4500</v>
      </c>
      <c r="E84" s="54">
        <v>100</v>
      </c>
      <c r="F84" s="93">
        <v>2017</v>
      </c>
      <c r="G84" s="105">
        <v>5.0021915406530786</v>
      </c>
      <c r="H84" s="105">
        <v>2022.002191540653</v>
      </c>
      <c r="I84" s="335">
        <v>30</v>
      </c>
      <c r="J84" s="271">
        <v>1811.0329095752811</v>
      </c>
      <c r="K84" s="74">
        <v>0</v>
      </c>
      <c r="L84" s="139">
        <v>0</v>
      </c>
      <c r="M84" s="139">
        <v>0</v>
      </c>
      <c r="N84" s="74">
        <v>36.450000000000003</v>
      </c>
      <c r="O84" s="321">
        <v>0.23127651029410384</v>
      </c>
      <c r="P84" s="105" t="s">
        <v>49</v>
      </c>
      <c r="Q84" s="353" t="s">
        <v>55</v>
      </c>
      <c r="R84" s="275"/>
      <c r="S84" s="354" t="s">
        <v>49</v>
      </c>
      <c r="T84" s="277" t="s">
        <v>49</v>
      </c>
      <c r="U84" s="277" t="s">
        <v>49</v>
      </c>
      <c r="V84" s="277" t="s">
        <v>49</v>
      </c>
      <c r="W84" s="278" t="s">
        <v>49</v>
      </c>
      <c r="Y84" s="543" t="str">
        <f t="shared" si="93"/>
        <v>2.0 MW turbine 38% CF ID, 2021</v>
      </c>
      <c r="Z84" s="468">
        <f t="shared" si="94"/>
        <v>4500</v>
      </c>
      <c r="AA84" s="469">
        <f t="shared" si="95"/>
        <v>1811.0329095752811</v>
      </c>
      <c r="AB84" s="43">
        <f>INDEX(LCF!$K:$K,MATCH($BC84,LCF!$B:$B,0))</f>
        <v>7.0674858624469455E-2</v>
      </c>
      <c r="AC84" s="450">
        <f t="shared" si="96"/>
        <v>127.99449484849457</v>
      </c>
      <c r="AD84" s="30">
        <f t="shared" si="97"/>
        <v>36.450000000000003</v>
      </c>
      <c r="AE84" s="223">
        <f>INDEX('Other Inputs'!$C:$C,MATCH($AZ84,'Other Inputs'!$A:$A,0))</f>
        <v>3.0605823621576617E-2</v>
      </c>
      <c r="AF84" s="30">
        <f t="shared" si="98"/>
        <v>1.1155822710064678</v>
      </c>
      <c r="AG84" s="30">
        <f>INDEX('Other Inputs'!$F:$F,MATCH($BB84,'Other Inputs'!$E:$E,0))</f>
        <v>0</v>
      </c>
      <c r="AH84" s="471">
        <f t="shared" si="99"/>
        <v>37.56558227100647</v>
      </c>
      <c r="AI84" s="500">
        <f t="shared" si="100"/>
        <v>165.56007711950105</v>
      </c>
      <c r="AJ84" s="473">
        <f t="shared" si="101"/>
        <v>0.35</v>
      </c>
      <c r="AK84" s="219">
        <f t="shared" si="102"/>
        <v>53.99872052168984</v>
      </c>
      <c r="AL84" s="220" t="str">
        <f>IF(OR($BC84={"Pumped Storage","Compressed Air Energy Storage (CAES)"}),$P84,"na")</f>
        <v>na</v>
      </c>
      <c r="AM84" s="221">
        <f>IF($BE84="Fuel",INDEX(Inputs!$C:$C,MATCH($BA84,Inputs!$D:$D,0)),0)</f>
        <v>0</v>
      </c>
      <c r="AN84" s="474">
        <f>IF(OR($BC84={"Pumped Storage","Compressed Air Energy Storage (CAES)"}),(AM84/100*BJ84/1000)/AL84, IF(ISNUMBER($P84),$AM84/100*$P84/1000,0))</f>
        <v>0</v>
      </c>
      <c r="AO84" s="30">
        <f t="shared" si="103"/>
        <v>0</v>
      </c>
      <c r="AP84" s="223">
        <f>INDEX('Other Inputs'!$B:$B,MATCH($AZ84,'Other Inputs'!$A:$A,0))</f>
        <v>0</v>
      </c>
      <c r="AQ84" s="30">
        <f t="shared" si="104"/>
        <v>0</v>
      </c>
      <c r="AR84" s="544">
        <f>INDEX(Inputs!$C:$C,MATCH($BH84,Inputs!$D:$D,0))</f>
        <v>0.57299999999999995</v>
      </c>
      <c r="AS84" s="475">
        <f t="shared" si="116"/>
        <v>0</v>
      </c>
      <c r="AT84" s="505">
        <f t="shared" si="105"/>
        <v>54.571720521689841</v>
      </c>
      <c r="AU84" s="477">
        <f>IF(BC84="Solar - Rooftop Photovoltaic", -AT84+AT120, IF($BG84="",0,-INDEX(Inputs!$C:$C,MATCH($BC84,Inputs!$D:$D,0))/(1-INDEX(Inputs!$C:$C,MATCH($BF84,Inputs!$D:$D,0)))*INDEX(Inputs!$C:$C,MATCH($BI84,Inputs!$D:$D,0))))</f>
        <v>-19.984206030717658</v>
      </c>
      <c r="AV84" s="505">
        <f t="shared" si="106"/>
        <v>34.587514490972183</v>
      </c>
      <c r="AX84" s="464">
        <v>100</v>
      </c>
      <c r="AY84" s="465" t="s">
        <v>490</v>
      </c>
      <c r="AZ84" s="402" t="s">
        <v>488</v>
      </c>
      <c r="BA84" s="414" t="str">
        <f>IF(AY84="","",INDEX(Reference!$E:$E,MATCH($AY84,Reference!D:D,0)))</f>
        <v>I_GO_</v>
      </c>
      <c r="BB84" s="414" t="str">
        <f t="shared" si="92"/>
        <v>I_GO_WD</v>
      </c>
      <c r="BC84" s="415" t="str">
        <f>IF(AZ84="","",INDEX(Reference!$B:$B,MATCH($AZ84,Reference!$A:$A,0)))</f>
        <v>Wind</v>
      </c>
      <c r="BF84" s="182" t="s">
        <v>543</v>
      </c>
      <c r="BG84" s="182" t="s">
        <v>551</v>
      </c>
      <c r="BH84" s="466" t="s">
        <v>92</v>
      </c>
      <c r="BI84" s="182" t="s">
        <v>593</v>
      </c>
      <c r="BJ84" s="466"/>
      <c r="BK84" s="542">
        <f t="shared" si="117"/>
        <v>54.571720521689841</v>
      </c>
      <c r="BL84" s="418">
        <v>136</v>
      </c>
      <c r="BM84" s="419">
        <v>0.35</v>
      </c>
    </row>
    <row r="85" spans="1:65">
      <c r="A85" s="437">
        <v>73</v>
      </c>
      <c r="B85" s="269" t="s">
        <v>5</v>
      </c>
      <c r="C85" s="270" t="s">
        <v>595</v>
      </c>
      <c r="D85" s="54">
        <v>4500</v>
      </c>
      <c r="E85" s="54">
        <v>100</v>
      </c>
      <c r="F85" s="93">
        <v>2017</v>
      </c>
      <c r="G85" s="105">
        <v>5.0021915406530786</v>
      </c>
      <c r="H85" s="105">
        <v>2022.002191540653</v>
      </c>
      <c r="I85" s="335">
        <v>30</v>
      </c>
      <c r="J85" s="271">
        <v>1735.3715559870404</v>
      </c>
      <c r="K85" s="74">
        <v>0</v>
      </c>
      <c r="L85" s="139">
        <v>0</v>
      </c>
      <c r="M85" s="139">
        <v>0</v>
      </c>
      <c r="N85" s="74">
        <v>36.450000000000003</v>
      </c>
      <c r="O85" s="321">
        <v>0.23127651029410384</v>
      </c>
      <c r="P85" s="105" t="s">
        <v>49</v>
      </c>
      <c r="Q85" s="353" t="s">
        <v>55</v>
      </c>
      <c r="R85" s="275"/>
      <c r="S85" s="354" t="s">
        <v>49</v>
      </c>
      <c r="T85" s="277" t="s">
        <v>49</v>
      </c>
      <c r="U85" s="277" t="s">
        <v>49</v>
      </c>
      <c r="V85" s="277" t="s">
        <v>49</v>
      </c>
      <c r="W85" s="278" t="s">
        <v>49</v>
      </c>
      <c r="Y85" s="543" t="str">
        <f t="shared" si="93"/>
        <v>2.0 MW turbine 31% CF UT, 2021</v>
      </c>
      <c r="Z85" s="468">
        <f t="shared" si="94"/>
        <v>4500</v>
      </c>
      <c r="AA85" s="469">
        <f t="shared" si="95"/>
        <v>1735.3715559870404</v>
      </c>
      <c r="AB85" s="43">
        <f>INDEX(LCF!$K:$K,MATCH($BC85,LCF!$B:$B,0))</f>
        <v>7.0674858624469455E-2</v>
      </c>
      <c r="AC85" s="450">
        <f t="shared" si="96"/>
        <v>122.64713938030967</v>
      </c>
      <c r="AD85" s="30">
        <f t="shared" si="97"/>
        <v>36.450000000000003</v>
      </c>
      <c r="AE85" s="223">
        <f>INDEX('Other Inputs'!$C:$C,MATCH($AZ85,'Other Inputs'!$A:$A,0))</f>
        <v>3.0605823621576617E-2</v>
      </c>
      <c r="AF85" s="30">
        <f t="shared" si="98"/>
        <v>1.1155822710064678</v>
      </c>
      <c r="AG85" s="30">
        <f>INDEX('Other Inputs'!$F:$F,MATCH($BB85,'Other Inputs'!$E:$E,0))</f>
        <v>0</v>
      </c>
      <c r="AH85" s="471">
        <f t="shared" si="99"/>
        <v>37.56558227100647</v>
      </c>
      <c r="AI85" s="500">
        <f t="shared" si="100"/>
        <v>160.21272165131614</v>
      </c>
      <c r="AJ85" s="473">
        <f t="shared" si="101"/>
        <v>0.31</v>
      </c>
      <c r="AK85" s="219">
        <f t="shared" si="102"/>
        <v>58.997172503798851</v>
      </c>
      <c r="AL85" s="220" t="str">
        <f>IF(OR($BC85={"Pumped Storage","Compressed Air Energy Storage (CAES)"}),$P85,"na")</f>
        <v>na</v>
      </c>
      <c r="AM85" s="221">
        <f>IF($BE85="Fuel",INDEX(Inputs!$C:$C,MATCH($BA85,Inputs!$D:$D,0)),0)</f>
        <v>0</v>
      </c>
      <c r="AN85" s="474">
        <f>IF(OR($BC85={"Pumped Storage","Compressed Air Energy Storage (CAES)"}),(AM85/100*BJ85/1000)/AL85, IF(ISNUMBER($P85),$AM85/100*$P85/1000,0))</f>
        <v>0</v>
      </c>
      <c r="AO85" s="30">
        <f t="shared" si="103"/>
        <v>0</v>
      </c>
      <c r="AP85" s="223">
        <f>INDEX('Other Inputs'!$B:$B,MATCH($AZ85,'Other Inputs'!$A:$A,0))</f>
        <v>0</v>
      </c>
      <c r="AQ85" s="30">
        <f t="shared" si="104"/>
        <v>0</v>
      </c>
      <c r="AR85" s="544">
        <f>INDEX(Inputs!$C:$C,MATCH($BH85,Inputs!$D:$D,0))</f>
        <v>0.57299999999999995</v>
      </c>
      <c r="AS85" s="475">
        <f t="shared" si="116"/>
        <v>0</v>
      </c>
      <c r="AT85" s="505">
        <f t="shared" si="105"/>
        <v>59.570172503798851</v>
      </c>
      <c r="AU85" s="477">
        <f>IF(BC85="Solar - Rooftop Photovoltaic", -AT85+AT121, IF($BG85="",0,-INDEX(Inputs!$C:$C,MATCH($BC85,Inputs!$D:$D,0))/(1-INDEX(Inputs!$C:$C,MATCH($BF85,Inputs!$D:$D,0)))*INDEX(Inputs!$C:$C,MATCH($BI85,Inputs!$D:$D,0))))</f>
        <v>-19.984206030717658</v>
      </c>
      <c r="AV85" s="505">
        <f t="shared" si="106"/>
        <v>39.585966473081193</v>
      </c>
      <c r="AX85" s="464">
        <v>101</v>
      </c>
      <c r="AY85" s="402" t="s">
        <v>498</v>
      </c>
      <c r="AZ85" s="402" t="s">
        <v>488</v>
      </c>
      <c r="BA85" s="414" t="str">
        <f>IF(AY85="","",INDEX(Reference!$E:$E,MATCH($AY85,Reference!D:D,0)))</f>
        <v>I_US_</v>
      </c>
      <c r="BB85" s="414" t="str">
        <f t="shared" si="92"/>
        <v>I_US_WD</v>
      </c>
      <c r="BC85" s="415" t="str">
        <f>IF(AZ85="","",INDEX(Reference!$B:$B,MATCH($AZ85,Reference!$A:$A,0)))</f>
        <v>Wind</v>
      </c>
      <c r="BF85" s="182" t="s">
        <v>543</v>
      </c>
      <c r="BG85" s="182" t="s">
        <v>551</v>
      </c>
      <c r="BH85" s="466" t="s">
        <v>92</v>
      </c>
      <c r="BI85" s="182" t="s">
        <v>593</v>
      </c>
      <c r="BJ85" s="466"/>
      <c r="BK85" s="542">
        <f t="shared" si="117"/>
        <v>59.570172503798851</v>
      </c>
      <c r="BL85" s="418">
        <v>137</v>
      </c>
      <c r="BM85" s="419">
        <v>0.31</v>
      </c>
    </row>
    <row r="86" spans="1:65" ht="15.75" thickBot="1">
      <c r="A86" s="437">
        <v>74</v>
      </c>
      <c r="B86" s="269" t="s">
        <v>5</v>
      </c>
      <c r="C86" s="270" t="s">
        <v>596</v>
      </c>
      <c r="D86" s="339">
        <v>6500</v>
      </c>
      <c r="E86" s="340">
        <v>100</v>
      </c>
      <c r="F86" s="479">
        <v>2017</v>
      </c>
      <c r="G86" s="344">
        <v>5.0021915406530786</v>
      </c>
      <c r="H86" s="344">
        <v>2022.002191540653</v>
      </c>
      <c r="I86" s="341">
        <v>30</v>
      </c>
      <c r="J86" s="342">
        <v>1737.2476650701883</v>
      </c>
      <c r="K86" s="343">
        <v>0.65</v>
      </c>
      <c r="L86" s="480">
        <v>0</v>
      </c>
      <c r="M86" s="480">
        <v>0</v>
      </c>
      <c r="N86" s="343">
        <v>36.450000000000003</v>
      </c>
      <c r="O86" s="481">
        <v>0.23127651029410384</v>
      </c>
      <c r="P86" s="344" t="s">
        <v>49</v>
      </c>
      <c r="Q86" s="355" t="s">
        <v>55</v>
      </c>
      <c r="R86" s="356"/>
      <c r="S86" s="357" t="s">
        <v>49</v>
      </c>
      <c r="T86" s="348" t="s">
        <v>49</v>
      </c>
      <c r="U86" s="348" t="s">
        <v>49</v>
      </c>
      <c r="V86" s="348" t="s">
        <v>49</v>
      </c>
      <c r="W86" s="349" t="s">
        <v>49</v>
      </c>
      <c r="Y86" s="543" t="str">
        <f t="shared" si="93"/>
        <v>3.3 MW turbine 43% CF WY, 2021</v>
      </c>
      <c r="Z86" s="468">
        <f t="shared" si="94"/>
        <v>6500</v>
      </c>
      <c r="AA86" s="469">
        <f t="shared" si="95"/>
        <v>1737.2476650701883</v>
      </c>
      <c r="AB86" s="43">
        <f>INDEX(LCF!$K:$K,MATCH($BC86,LCF!$B:$B,0))</f>
        <v>7.0674858624469455E-2</v>
      </c>
      <c r="AC86" s="450">
        <f t="shared" si="96"/>
        <v>122.77973312452522</v>
      </c>
      <c r="AD86" s="30">
        <f t="shared" si="97"/>
        <v>36.450000000000003</v>
      </c>
      <c r="AE86" s="223">
        <f>INDEX('Other Inputs'!$C:$C,MATCH($AZ86,'Other Inputs'!$A:$A,0))</f>
        <v>3.0605823621576617E-2</v>
      </c>
      <c r="AF86" s="30">
        <f t="shared" si="98"/>
        <v>1.1155822710064678</v>
      </c>
      <c r="AG86" s="30">
        <f>INDEX('Other Inputs'!$F:$F,MATCH($BB86,'Other Inputs'!$E:$E,0))</f>
        <v>0</v>
      </c>
      <c r="AH86" s="471">
        <f t="shared" si="99"/>
        <v>37.56558227100647</v>
      </c>
      <c r="AI86" s="500">
        <f t="shared" si="100"/>
        <v>160.34531539553168</v>
      </c>
      <c r="AJ86" s="473">
        <f t="shared" si="101"/>
        <v>0.43</v>
      </c>
      <c r="AK86" s="219">
        <f t="shared" si="102"/>
        <v>42.568045926391548</v>
      </c>
      <c r="AL86" s="220" t="str">
        <f>IF(OR($BC86={"Pumped Storage","Compressed Air Energy Storage (CAES)"}),$P86,"na")</f>
        <v>na</v>
      </c>
      <c r="AM86" s="221">
        <f>IF($BE86="Fuel",INDEX(Inputs!$C:$C,MATCH($BA86,Inputs!$D:$D,0)),0)</f>
        <v>0</v>
      </c>
      <c r="AN86" s="474">
        <f>IF(OR($BC86={"Pumped Storage","Compressed Air Energy Storage (CAES)"}),(AM86/100*BJ86/1000)/AL86, IF(ISNUMBER($P86),$AM86/100*$P86/1000,0))</f>
        <v>0</v>
      </c>
      <c r="AO86" s="30">
        <f t="shared" si="103"/>
        <v>0.65</v>
      </c>
      <c r="AP86" s="223">
        <f>INDEX('Other Inputs'!$B:$B,MATCH($AZ86,'Other Inputs'!$A:$A,0))</f>
        <v>0</v>
      </c>
      <c r="AQ86" s="30">
        <f t="shared" si="104"/>
        <v>0</v>
      </c>
      <c r="AR86" s="544">
        <f>INDEX(Inputs!$C:$C,MATCH($BH86,Inputs!$D:$D,0))</f>
        <v>0.57299999999999995</v>
      </c>
      <c r="AS86" s="475">
        <f t="shared" si="116"/>
        <v>0</v>
      </c>
      <c r="AT86" s="505">
        <f t="shared" si="105"/>
        <v>43.791045926391547</v>
      </c>
      <c r="AU86" s="477">
        <f>IF(BC86="Solar - Rooftop Photovoltaic", -AT86+AT122, IF($BG86="",0,-INDEX(Inputs!$C:$C,MATCH($BC86,Inputs!$D:$D,0))/(1-INDEX(Inputs!$C:$C,MATCH($BF86,Inputs!$D:$D,0)))*INDEX(Inputs!$C:$C,MATCH($BI86,Inputs!$D:$D,0))))</f>
        <v>-19.984206030717658</v>
      </c>
      <c r="AV86" s="505">
        <f t="shared" si="106"/>
        <v>23.806839895673889</v>
      </c>
      <c r="AX86" s="464">
        <v>102</v>
      </c>
      <c r="AY86" s="465" t="s">
        <v>492</v>
      </c>
      <c r="AZ86" s="402" t="s">
        <v>488</v>
      </c>
      <c r="BA86" s="414" t="str">
        <f>IF(AY86="","",INDEX(Reference!$E:$E,MATCH($AY86,Reference!D:D,0)))</f>
        <v>I_WAE_</v>
      </c>
      <c r="BB86" s="414" t="str">
        <f t="shared" si="92"/>
        <v>I_WAE_WD</v>
      </c>
      <c r="BC86" s="415" t="str">
        <f>IF(AZ86="","",INDEX(Reference!$B:$B,MATCH($AZ86,Reference!$A:$A,0)))</f>
        <v>Wind</v>
      </c>
      <c r="BF86" s="182" t="s">
        <v>543</v>
      </c>
      <c r="BG86" s="182" t="s">
        <v>551</v>
      </c>
      <c r="BH86" s="466" t="s">
        <v>92</v>
      </c>
      <c r="BI86" s="182" t="s">
        <v>593</v>
      </c>
      <c r="BJ86" s="466"/>
      <c r="BK86" s="542">
        <f t="shared" si="117"/>
        <v>43.791045926391547</v>
      </c>
      <c r="BL86" s="418">
        <v>138</v>
      </c>
      <c r="BM86" s="419">
        <v>0.43</v>
      </c>
    </row>
    <row r="87" spans="1:65">
      <c r="A87" s="437">
        <v>75</v>
      </c>
      <c r="B87" s="323" t="s">
        <v>5</v>
      </c>
      <c r="C87" s="506" t="s">
        <v>597</v>
      </c>
      <c r="D87" s="54">
        <f>D82</f>
        <v>1500</v>
      </c>
      <c r="E87" s="54">
        <f>E82</f>
        <v>100</v>
      </c>
      <c r="F87" s="105">
        <f>F82</f>
        <v>2017</v>
      </c>
      <c r="G87" s="54">
        <f>G82</f>
        <v>5.0021915406530786</v>
      </c>
      <c r="H87" s="105">
        <v>2023</v>
      </c>
      <c r="I87" s="326">
        <f>I82</f>
        <v>30</v>
      </c>
      <c r="J87" s="369">
        <f t="shared" ref="J87:W87" si="118">J82</f>
        <v>1799.7506374078596</v>
      </c>
      <c r="K87" s="74">
        <v>0</v>
      </c>
      <c r="L87" s="358">
        <f t="shared" si="118"/>
        <v>0</v>
      </c>
      <c r="M87" s="358">
        <f t="shared" si="118"/>
        <v>0</v>
      </c>
      <c r="N87" s="74">
        <v>36.450000000000003</v>
      </c>
      <c r="O87" s="539">
        <f t="shared" si="118"/>
        <v>0.23127651029410384</v>
      </c>
      <c r="P87" s="105" t="s">
        <v>49</v>
      </c>
      <c r="Q87" s="350" t="str">
        <f t="shared" si="118"/>
        <v>Included with CF</v>
      </c>
      <c r="R87" s="351"/>
      <c r="S87" s="352" t="str">
        <f t="shared" si="118"/>
        <v>n/a</v>
      </c>
      <c r="T87" s="332" t="str">
        <f t="shared" si="118"/>
        <v>n/a</v>
      </c>
      <c r="U87" s="332" t="str">
        <f t="shared" si="118"/>
        <v>n/a</v>
      </c>
      <c r="V87" s="332" t="str">
        <f t="shared" si="118"/>
        <v>n/a</v>
      </c>
      <c r="W87" s="333" t="str">
        <f t="shared" si="118"/>
        <v>n/a</v>
      </c>
      <c r="Y87" s="543" t="str">
        <f t="shared" si="93"/>
        <v>2.0 MW turbine 38% CF WA,2024</v>
      </c>
      <c r="Z87" s="468">
        <f t="shared" si="94"/>
        <v>1500</v>
      </c>
      <c r="AA87" s="469">
        <f t="shared" si="95"/>
        <v>1799.7506374078596</v>
      </c>
      <c r="AB87" s="43">
        <f>INDEX(LCF!$K:$K,MATCH($BC87,LCF!$B:$B,0))</f>
        <v>7.0674858624469455E-2</v>
      </c>
      <c r="AC87" s="450">
        <f t="shared" si="96"/>
        <v>127.19712185809927</v>
      </c>
      <c r="AD87" s="30">
        <f t="shared" si="97"/>
        <v>36.450000000000003</v>
      </c>
      <c r="AE87" s="223">
        <f>INDEX('Other Inputs'!$C:$C,MATCH($AZ87,'Other Inputs'!$A:$A,0))</f>
        <v>3.0605823621576617E-2</v>
      </c>
      <c r="AF87" s="30">
        <f t="shared" si="98"/>
        <v>1.1155822710064678</v>
      </c>
      <c r="AG87" s="30">
        <f>INDEX('Other Inputs'!$F:$F,MATCH($BB87,'Other Inputs'!$E:$E,0))</f>
        <v>0</v>
      </c>
      <c r="AH87" s="471">
        <f t="shared" si="99"/>
        <v>37.56558227100647</v>
      </c>
      <c r="AI87" s="500">
        <f t="shared" si="100"/>
        <v>164.76270412910574</v>
      </c>
      <c r="AJ87" s="473">
        <f t="shared" si="101"/>
        <v>0.38</v>
      </c>
      <c r="AK87" s="219">
        <f t="shared" si="102"/>
        <v>49.49612597005099</v>
      </c>
      <c r="AL87" s="220" t="str">
        <f>IF(OR($BC87={"Pumped Storage","Compressed Air Energy Storage (CAES)"}),$P87,"na")</f>
        <v>na</v>
      </c>
      <c r="AM87" s="221">
        <f>IF($BE87="Fuel",INDEX(Inputs!$C:$C,MATCH($BA87,Inputs!$D:$D,0)),0)</f>
        <v>0</v>
      </c>
      <c r="AN87" s="474">
        <f>IF(OR($BC87={"Pumped Storage","Compressed Air Energy Storage (CAES)"}),(AM87/100*BJ87/1000)/AL87, IF(ISNUMBER($P87),$AM87/100*$P87/1000,0))</f>
        <v>0</v>
      </c>
      <c r="AO87" s="30">
        <f t="shared" si="103"/>
        <v>0</v>
      </c>
      <c r="AP87" s="223">
        <f>INDEX('Other Inputs'!$B:$B,MATCH($AZ87,'Other Inputs'!$A:$A,0))</f>
        <v>0</v>
      </c>
      <c r="AQ87" s="30">
        <f t="shared" si="104"/>
        <v>0</v>
      </c>
      <c r="AR87" s="544">
        <f>INDEX(Inputs!$C:$C,MATCH($BH87,Inputs!$D:$D,0))</f>
        <v>0.57299999999999995</v>
      </c>
      <c r="AS87" s="475">
        <f t="shared" si="116"/>
        <v>0</v>
      </c>
      <c r="AT87" s="505">
        <f t="shared" si="105"/>
        <v>50.06912597005099</v>
      </c>
      <c r="AU87" s="477">
        <f>IF(BC87="Solar - Rooftop Photovoltaic", -AT87+AT123, IF($BG87="",0,-INDEX(Inputs!$C:$C,MATCH($BC87,Inputs!$D:$D,0))/(1-INDEX(Inputs!$C:$C,MATCH($BF87,Inputs!$D:$D,0)))*INDEX(Inputs!$C:$C,MATCH($BI87,Inputs!$D:$D,0))))</f>
        <v>-7.9936824122870638</v>
      </c>
      <c r="AV87" s="505">
        <f t="shared" si="106"/>
        <v>42.075443557763926</v>
      </c>
      <c r="AX87" s="464">
        <v>103</v>
      </c>
      <c r="AY87" s="465" t="s">
        <v>487</v>
      </c>
      <c r="AZ87" s="402" t="s">
        <v>488</v>
      </c>
      <c r="BA87" s="414" t="str">
        <f>IF(AY87="","",INDEX(Reference!$E:$E,MATCH($AY87,Reference!D:D,0)))</f>
        <v>I_YK_</v>
      </c>
      <c r="BB87" s="414" t="str">
        <f t="shared" si="92"/>
        <v>I_YK_WD</v>
      </c>
      <c r="BC87" s="415" t="str">
        <f>IF(AZ87="","",INDEX(Reference!$B:$B,MATCH($AZ87,Reference!$A:$A,0)))</f>
        <v>Wind</v>
      </c>
      <c r="BF87" s="182" t="s">
        <v>543</v>
      </c>
      <c r="BG87" s="182" t="s">
        <v>551</v>
      </c>
      <c r="BH87" s="466" t="s">
        <v>92</v>
      </c>
      <c r="BI87" s="182" t="s">
        <v>546</v>
      </c>
      <c r="BJ87" s="466"/>
      <c r="BK87" s="542">
        <f t="shared" si="117"/>
        <v>50.06912597005099</v>
      </c>
      <c r="BL87" s="418">
        <v>139</v>
      </c>
      <c r="BM87" s="419">
        <v>0.38</v>
      </c>
    </row>
    <row r="88" spans="1:65">
      <c r="A88" s="437">
        <v>76</v>
      </c>
      <c r="B88" s="269" t="s">
        <v>5</v>
      </c>
      <c r="C88" s="270" t="s">
        <v>598</v>
      </c>
      <c r="D88" s="54">
        <f t="shared" ref="D88:I91" si="119">D83</f>
        <v>1500</v>
      </c>
      <c r="E88" s="54">
        <f t="shared" si="119"/>
        <v>100</v>
      </c>
      <c r="F88" s="105">
        <f t="shared" si="119"/>
        <v>2017</v>
      </c>
      <c r="G88" s="54">
        <f t="shared" si="119"/>
        <v>5.0021915406530786</v>
      </c>
      <c r="H88" s="105">
        <v>2023</v>
      </c>
      <c r="I88" s="335">
        <f t="shared" si="119"/>
        <v>30</v>
      </c>
      <c r="J88" s="271">
        <f t="shared" ref="J88:W88" si="120">J83</f>
        <v>1773.9008266018413</v>
      </c>
      <c r="K88" s="74">
        <v>0</v>
      </c>
      <c r="L88" s="358">
        <f t="shared" si="120"/>
        <v>0</v>
      </c>
      <c r="M88" s="358">
        <f t="shared" si="120"/>
        <v>0</v>
      </c>
      <c r="N88" s="74">
        <v>36.450000000000003</v>
      </c>
      <c r="O88" s="321">
        <f t="shared" si="120"/>
        <v>0.23127651029410384</v>
      </c>
      <c r="P88" s="105" t="s">
        <v>49</v>
      </c>
      <c r="Q88" s="353" t="str">
        <f t="shared" si="120"/>
        <v>Included with CF</v>
      </c>
      <c r="R88" s="275"/>
      <c r="S88" s="354" t="str">
        <f t="shared" si="120"/>
        <v>n/a</v>
      </c>
      <c r="T88" s="277" t="str">
        <f t="shared" si="120"/>
        <v>n/a</v>
      </c>
      <c r="U88" s="277" t="str">
        <f t="shared" si="120"/>
        <v>n/a</v>
      </c>
      <c r="V88" s="277" t="str">
        <f t="shared" si="120"/>
        <v>n/a</v>
      </c>
      <c r="W88" s="278" t="str">
        <f t="shared" si="120"/>
        <v>n/a</v>
      </c>
      <c r="Y88" s="543" t="str">
        <f t="shared" si="93"/>
        <v>2.0 MW turbine 38% CF OR, 2024</v>
      </c>
      <c r="Z88" s="468">
        <f t="shared" si="94"/>
        <v>1500</v>
      </c>
      <c r="AA88" s="469">
        <f t="shared" si="95"/>
        <v>1773.9008266018413</v>
      </c>
      <c r="AB88" s="43">
        <f>INDEX(LCF!$K:$K,MATCH($BC88,LCF!$B:$B,0))</f>
        <v>7.0674858624469455E-2</v>
      </c>
      <c r="AC88" s="450">
        <f t="shared" si="96"/>
        <v>125.37019013391465</v>
      </c>
      <c r="AD88" s="30">
        <f t="shared" si="97"/>
        <v>36.450000000000003</v>
      </c>
      <c r="AE88" s="223">
        <f>INDEX('Other Inputs'!$C:$C,MATCH($AZ88,'Other Inputs'!$A:$A,0))</f>
        <v>3.0605823621576617E-2</v>
      </c>
      <c r="AF88" s="30">
        <f t="shared" si="98"/>
        <v>1.1155822710064678</v>
      </c>
      <c r="AG88" s="30">
        <f>INDEX('Other Inputs'!$F:$F,MATCH($BB88,'Other Inputs'!$E:$E,0))</f>
        <v>0</v>
      </c>
      <c r="AH88" s="471">
        <f t="shared" si="99"/>
        <v>37.56558227100647</v>
      </c>
      <c r="AI88" s="500">
        <f t="shared" si="100"/>
        <v>162.93577240492112</v>
      </c>
      <c r="AJ88" s="473">
        <f t="shared" si="101"/>
        <v>0.38</v>
      </c>
      <c r="AK88" s="219">
        <f t="shared" si="102"/>
        <v>48.947300049543713</v>
      </c>
      <c r="AL88" s="220" t="str">
        <f>IF(OR($BC88={"Pumped Storage","Compressed Air Energy Storage (CAES)"}),$P88,"na")</f>
        <v>na</v>
      </c>
      <c r="AM88" s="221">
        <f>IF($BE88="Fuel",INDEX(Inputs!$C:$C,MATCH($BA88,Inputs!$D:$D,0)),0)</f>
        <v>0</v>
      </c>
      <c r="AN88" s="474">
        <f>IF(OR($BC88={"Pumped Storage","Compressed Air Energy Storage (CAES)"}),(AM88/100*BJ88/1000)/AL88, IF(ISNUMBER($P88),$AM88/100*$P88/1000,0))</f>
        <v>0</v>
      </c>
      <c r="AO88" s="30">
        <f t="shared" si="103"/>
        <v>0</v>
      </c>
      <c r="AP88" s="223">
        <f>INDEX('Other Inputs'!$B:$B,MATCH($AZ88,'Other Inputs'!$A:$A,0))</f>
        <v>0</v>
      </c>
      <c r="AQ88" s="30">
        <f t="shared" si="104"/>
        <v>0</v>
      </c>
      <c r="AR88" s="544">
        <f>INDEX(Inputs!$C:$C,MATCH($BH88,Inputs!$D:$D,0))</f>
        <v>0.57299999999999995</v>
      </c>
      <c r="AS88" s="475">
        <f t="shared" si="116"/>
        <v>0</v>
      </c>
      <c r="AT88" s="505">
        <f t="shared" si="105"/>
        <v>49.520300049543714</v>
      </c>
      <c r="AU88" s="477">
        <f>IF(BC88="Solar - Rooftop Photovoltaic", -AT88+AT124, IF($BG88="",0,-INDEX(Inputs!$C:$C,MATCH($BC88,Inputs!$D:$D,0))/(1-INDEX(Inputs!$C:$C,MATCH($BF88,Inputs!$D:$D,0)))*INDEX(Inputs!$C:$C,MATCH($BI88,Inputs!$D:$D,0))))</f>
        <v>-7.9936824122870638</v>
      </c>
      <c r="AV88" s="505">
        <f t="shared" si="106"/>
        <v>41.526617637256649</v>
      </c>
      <c r="AX88" s="464">
        <v>104</v>
      </c>
      <c r="AY88" s="465" t="s">
        <v>472</v>
      </c>
      <c r="AZ88" s="402" t="s">
        <v>489</v>
      </c>
      <c r="BA88" s="414" t="str">
        <f>IF(AY88="","",INDEX(Reference!$E:$E,MATCH($AY88,Reference!D:D,0)))</f>
        <v>I_SO_</v>
      </c>
      <c r="BB88" s="414" t="str">
        <f t="shared" si="92"/>
        <v>I_SO_WD_T</v>
      </c>
      <c r="BC88" s="415" t="str">
        <f>IF(AZ88="","",INDEX(Reference!$B:$B,MATCH($AZ88,Reference!$A:$A,0)))</f>
        <v>Wind</v>
      </c>
      <c r="BF88" s="182" t="s">
        <v>543</v>
      </c>
      <c r="BG88" s="182" t="s">
        <v>551</v>
      </c>
      <c r="BH88" s="466" t="s">
        <v>92</v>
      </c>
      <c r="BI88" s="182" t="s">
        <v>546</v>
      </c>
      <c r="BJ88" s="466"/>
      <c r="BK88" s="542">
        <f t="shared" si="117"/>
        <v>49.520300049543714</v>
      </c>
      <c r="BL88" s="418">
        <v>140</v>
      </c>
      <c r="BM88" s="419">
        <v>0.38</v>
      </c>
    </row>
    <row r="89" spans="1:65">
      <c r="A89" s="437">
        <v>77</v>
      </c>
      <c r="B89" s="269" t="s">
        <v>5</v>
      </c>
      <c r="C89" s="270" t="s">
        <v>599</v>
      </c>
      <c r="D89" s="54">
        <f t="shared" si="119"/>
        <v>4500</v>
      </c>
      <c r="E89" s="54">
        <f t="shared" si="119"/>
        <v>100</v>
      </c>
      <c r="F89" s="105">
        <f t="shared" si="119"/>
        <v>2017</v>
      </c>
      <c r="G89" s="54">
        <f t="shared" si="119"/>
        <v>5.0021915406530786</v>
      </c>
      <c r="H89" s="105">
        <v>2023</v>
      </c>
      <c r="I89" s="335">
        <f t="shared" si="119"/>
        <v>30</v>
      </c>
      <c r="J89" s="271">
        <f t="shared" ref="J89:W89" si="121">J84</f>
        <v>1811.0329095752811</v>
      </c>
      <c r="K89" s="74">
        <v>0</v>
      </c>
      <c r="L89" s="358">
        <f t="shared" si="121"/>
        <v>0</v>
      </c>
      <c r="M89" s="358">
        <f t="shared" si="121"/>
        <v>0</v>
      </c>
      <c r="N89" s="74">
        <v>36.450000000000003</v>
      </c>
      <c r="O89" s="321">
        <f t="shared" si="121"/>
        <v>0.23127651029410384</v>
      </c>
      <c r="P89" s="105" t="s">
        <v>49</v>
      </c>
      <c r="Q89" s="353" t="str">
        <f t="shared" si="121"/>
        <v>Included with CF</v>
      </c>
      <c r="R89" s="275"/>
      <c r="S89" s="354" t="str">
        <f t="shared" si="121"/>
        <v>n/a</v>
      </c>
      <c r="T89" s="277" t="str">
        <f t="shared" si="121"/>
        <v>n/a</v>
      </c>
      <c r="U89" s="277" t="str">
        <f t="shared" si="121"/>
        <v>n/a</v>
      </c>
      <c r="V89" s="277" t="str">
        <f t="shared" si="121"/>
        <v>n/a</v>
      </c>
      <c r="W89" s="278" t="str">
        <f t="shared" si="121"/>
        <v>n/a</v>
      </c>
      <c r="Y89" s="543" t="str">
        <f t="shared" si="93"/>
        <v>2.0 MW turbine 38% CF ID, 2024</v>
      </c>
      <c r="Z89" s="468">
        <f t="shared" si="94"/>
        <v>4500</v>
      </c>
      <c r="AA89" s="469">
        <f t="shared" si="95"/>
        <v>1811.0329095752811</v>
      </c>
      <c r="AB89" s="43">
        <f>INDEX(LCF!$K:$K,MATCH($BC89,LCF!$B:$B,0))</f>
        <v>7.0674858624469455E-2</v>
      </c>
      <c r="AC89" s="450">
        <f t="shared" si="96"/>
        <v>127.99449484849457</v>
      </c>
      <c r="AD89" s="30">
        <f t="shared" si="97"/>
        <v>36.450000000000003</v>
      </c>
      <c r="AE89" s="223">
        <f>INDEX('Other Inputs'!$C:$C,MATCH($AZ89,'Other Inputs'!$A:$A,0))</f>
        <v>3.0605823621576617E-2</v>
      </c>
      <c r="AF89" s="30">
        <f t="shared" si="98"/>
        <v>1.1155822710064678</v>
      </c>
      <c r="AG89" s="30">
        <f>INDEX('Other Inputs'!$F:$F,MATCH($BB89,'Other Inputs'!$E:$E,0))</f>
        <v>0</v>
      </c>
      <c r="AH89" s="471">
        <f t="shared" si="99"/>
        <v>37.56558227100647</v>
      </c>
      <c r="AI89" s="500">
        <f t="shared" si="100"/>
        <v>165.56007711950105</v>
      </c>
      <c r="AJ89" s="473">
        <f t="shared" si="101"/>
        <v>0.38</v>
      </c>
      <c r="AK89" s="219">
        <f t="shared" si="102"/>
        <v>49.735663638398528</v>
      </c>
      <c r="AL89" s="220" t="str">
        <f>IF(OR($BC89={"Pumped Storage","Compressed Air Energy Storage (CAES)"}),$P89,"na")</f>
        <v>na</v>
      </c>
      <c r="AM89" s="221">
        <f>IF($BE89="Fuel",INDEX(Inputs!$C:$C,MATCH($BA89,Inputs!$D:$D,0)),0)</f>
        <v>0</v>
      </c>
      <c r="AN89" s="474">
        <f>IF(OR($BC89={"Pumped Storage","Compressed Air Energy Storage (CAES)"}),(AM89/100*BJ89/1000)/AL89, IF(ISNUMBER($P89),$AM89/100*$P89/1000,0))</f>
        <v>0</v>
      </c>
      <c r="AO89" s="30">
        <f t="shared" si="103"/>
        <v>0</v>
      </c>
      <c r="AP89" s="223">
        <f>INDEX('Other Inputs'!$B:$B,MATCH($AZ89,'Other Inputs'!$A:$A,0))</f>
        <v>0</v>
      </c>
      <c r="AQ89" s="30">
        <f t="shared" si="104"/>
        <v>0</v>
      </c>
      <c r="AR89" s="544">
        <f>INDEX(Inputs!$C:$C,MATCH($BH89,Inputs!$D:$D,0))</f>
        <v>0.57299999999999995</v>
      </c>
      <c r="AS89" s="475">
        <f t="shared" si="116"/>
        <v>0</v>
      </c>
      <c r="AT89" s="505">
        <f t="shared" si="105"/>
        <v>50.308663638398528</v>
      </c>
      <c r="AU89" s="477">
        <f>IF(BC89="Solar - Rooftop Photovoltaic", -AT89+AT125, IF($BG89="",0,-INDEX(Inputs!$C:$C,MATCH($BC89,Inputs!$D:$D,0))/(1-INDEX(Inputs!$C:$C,MATCH($BF89,Inputs!$D:$D,0)))*INDEX(Inputs!$C:$C,MATCH($BI89,Inputs!$D:$D,0))))</f>
        <v>-7.9936824122870638</v>
      </c>
      <c r="AV89" s="505">
        <f t="shared" si="106"/>
        <v>42.314981226111463</v>
      </c>
      <c r="AX89" s="464">
        <v>105</v>
      </c>
      <c r="AY89" s="465" t="s">
        <v>490</v>
      </c>
      <c r="AZ89" s="402" t="s">
        <v>488</v>
      </c>
      <c r="BA89" s="414" t="str">
        <f>IF(AY89="","",INDEX(Reference!$E:$E,MATCH($AY89,Reference!D:D,0)))</f>
        <v>I_GO_</v>
      </c>
      <c r="BB89" s="414" t="str">
        <f t="shared" si="92"/>
        <v>I_GO_WD</v>
      </c>
      <c r="BC89" s="415" t="str">
        <f>IF(AZ89="","",INDEX(Reference!$B:$B,MATCH($AZ89,Reference!$A:$A,0)))</f>
        <v>Wind</v>
      </c>
      <c r="BF89" s="182" t="s">
        <v>543</v>
      </c>
      <c r="BG89" s="182" t="s">
        <v>551</v>
      </c>
      <c r="BH89" s="466" t="s">
        <v>92</v>
      </c>
      <c r="BI89" s="182" t="s">
        <v>546</v>
      </c>
      <c r="BJ89" s="466"/>
      <c r="BK89" s="542">
        <f t="shared" si="117"/>
        <v>50.308663638398528</v>
      </c>
      <c r="BL89" s="418">
        <v>141</v>
      </c>
      <c r="BM89" s="419">
        <v>0.38</v>
      </c>
    </row>
    <row r="90" spans="1:65">
      <c r="A90" s="437">
        <v>78</v>
      </c>
      <c r="B90" s="269" t="s">
        <v>5</v>
      </c>
      <c r="C90" s="270" t="s">
        <v>600</v>
      </c>
      <c r="D90" s="54">
        <f t="shared" si="119"/>
        <v>4500</v>
      </c>
      <c r="E90" s="54">
        <f t="shared" si="119"/>
        <v>100</v>
      </c>
      <c r="F90" s="105">
        <f t="shared" si="119"/>
        <v>2017</v>
      </c>
      <c r="G90" s="54">
        <f t="shared" si="119"/>
        <v>5.0021915406530786</v>
      </c>
      <c r="H90" s="105">
        <v>2023</v>
      </c>
      <c r="I90" s="335">
        <f t="shared" si="119"/>
        <v>30</v>
      </c>
      <c r="J90" s="271">
        <f t="shared" ref="J90:W90" si="122">J85</f>
        <v>1735.3715559870404</v>
      </c>
      <c r="K90" s="74">
        <v>0</v>
      </c>
      <c r="L90" s="358">
        <f t="shared" si="122"/>
        <v>0</v>
      </c>
      <c r="M90" s="358">
        <f t="shared" si="122"/>
        <v>0</v>
      </c>
      <c r="N90" s="74">
        <v>36.450000000000003</v>
      </c>
      <c r="O90" s="321">
        <f t="shared" si="122"/>
        <v>0.23127651029410384</v>
      </c>
      <c r="P90" s="105" t="s">
        <v>49</v>
      </c>
      <c r="Q90" s="353" t="str">
        <f t="shared" si="122"/>
        <v>Included with CF</v>
      </c>
      <c r="R90" s="275"/>
      <c r="S90" s="354" t="str">
        <f t="shared" si="122"/>
        <v>n/a</v>
      </c>
      <c r="T90" s="277" t="str">
        <f t="shared" si="122"/>
        <v>n/a</v>
      </c>
      <c r="U90" s="277" t="str">
        <f t="shared" si="122"/>
        <v>n/a</v>
      </c>
      <c r="V90" s="277" t="str">
        <f t="shared" si="122"/>
        <v>n/a</v>
      </c>
      <c r="W90" s="278" t="str">
        <f t="shared" si="122"/>
        <v>n/a</v>
      </c>
      <c r="Y90" s="543" t="str">
        <f t="shared" si="93"/>
        <v>2.0 MW turbine 31% CF UT, 2024</v>
      </c>
      <c r="Z90" s="468">
        <f t="shared" si="94"/>
        <v>4500</v>
      </c>
      <c r="AA90" s="469">
        <f t="shared" si="95"/>
        <v>1735.3715559870404</v>
      </c>
      <c r="AB90" s="43">
        <f>INDEX(LCF!$K:$K,MATCH($BC90,LCF!$B:$B,0))</f>
        <v>7.0674858624469455E-2</v>
      </c>
      <c r="AC90" s="450">
        <f t="shared" si="96"/>
        <v>122.64713938030967</v>
      </c>
      <c r="AD90" s="30">
        <f t="shared" si="97"/>
        <v>36.450000000000003</v>
      </c>
      <c r="AE90" s="223">
        <f>INDEX('Other Inputs'!$C:$C,MATCH($AZ90,'Other Inputs'!$A:$A,0))</f>
        <v>3.0605823621576617E-2</v>
      </c>
      <c r="AF90" s="30">
        <f t="shared" si="98"/>
        <v>1.1155822710064678</v>
      </c>
      <c r="AG90" s="30">
        <f>INDEX('Other Inputs'!$F:$F,MATCH($BB90,'Other Inputs'!$E:$E,0))</f>
        <v>0</v>
      </c>
      <c r="AH90" s="471">
        <f t="shared" si="99"/>
        <v>37.56558227100647</v>
      </c>
      <c r="AI90" s="500">
        <f t="shared" si="100"/>
        <v>160.21272165131614</v>
      </c>
      <c r="AJ90" s="473">
        <f t="shared" si="101"/>
        <v>0.31</v>
      </c>
      <c r="AK90" s="219">
        <f t="shared" si="102"/>
        <v>58.997172503798851</v>
      </c>
      <c r="AL90" s="220" t="str">
        <f>IF(OR($BC90={"Pumped Storage","Compressed Air Energy Storage (CAES)"}),$P90,"na")</f>
        <v>na</v>
      </c>
      <c r="AM90" s="221">
        <f>IF($BE90="Fuel",INDEX(Inputs!$C:$C,MATCH($BA90,Inputs!$D:$D,0)),0)</f>
        <v>0</v>
      </c>
      <c r="AN90" s="474">
        <f>IF(OR($BC90={"Pumped Storage","Compressed Air Energy Storage (CAES)"}),(AM90/100*BJ90/1000)/AL90, IF(ISNUMBER($P90),$AM90/100*$P90/1000,0))</f>
        <v>0</v>
      </c>
      <c r="AO90" s="30">
        <f t="shared" si="103"/>
        <v>0</v>
      </c>
      <c r="AP90" s="223">
        <f>INDEX('Other Inputs'!$B:$B,MATCH($AZ90,'Other Inputs'!$A:$A,0))</f>
        <v>0</v>
      </c>
      <c r="AQ90" s="30">
        <f t="shared" si="104"/>
        <v>0</v>
      </c>
      <c r="AR90" s="544">
        <f>INDEX(Inputs!$C:$C,MATCH($BH90,Inputs!$D:$D,0))</f>
        <v>0.57299999999999995</v>
      </c>
      <c r="AS90" s="475">
        <f t="shared" si="116"/>
        <v>0</v>
      </c>
      <c r="AT90" s="505">
        <f t="shared" si="105"/>
        <v>59.570172503798851</v>
      </c>
      <c r="AU90" s="477">
        <f>IF(BC90="Solar - Rooftop Photovoltaic", -AT90+AT126, IF($BG90="",0,-INDEX(Inputs!$C:$C,MATCH($BC90,Inputs!$D:$D,0))/(1-INDEX(Inputs!$C:$C,MATCH($BF90,Inputs!$D:$D,0)))*INDEX(Inputs!$C:$C,MATCH($BI90,Inputs!$D:$D,0))))</f>
        <v>-7.9936824122870638</v>
      </c>
      <c r="AV90" s="505">
        <f t="shared" si="106"/>
        <v>51.576490091511786</v>
      </c>
      <c r="AX90" s="464">
        <v>106</v>
      </c>
      <c r="AY90" s="402" t="s">
        <v>498</v>
      </c>
      <c r="AZ90" s="402" t="s">
        <v>488</v>
      </c>
      <c r="BA90" s="414" t="str">
        <f>IF(AY90="","",INDEX(Reference!$E:$E,MATCH($AY90,Reference!D:D,0)))</f>
        <v>I_US_</v>
      </c>
      <c r="BB90" s="414" t="str">
        <f t="shared" si="92"/>
        <v>I_US_WD</v>
      </c>
      <c r="BC90" s="415" t="str">
        <f>IF(AZ90="","",INDEX(Reference!$B:$B,MATCH($AZ90,Reference!$A:$A,0)))</f>
        <v>Wind</v>
      </c>
      <c r="BF90" s="182" t="s">
        <v>543</v>
      </c>
      <c r="BG90" s="182" t="s">
        <v>551</v>
      </c>
      <c r="BH90" s="466" t="s">
        <v>92</v>
      </c>
      <c r="BI90" s="182" t="s">
        <v>546</v>
      </c>
      <c r="BJ90" s="466"/>
      <c r="BK90" s="542">
        <f t="shared" si="117"/>
        <v>59.570172503798851</v>
      </c>
      <c r="BL90" s="418">
        <v>142</v>
      </c>
      <c r="BM90" s="419">
        <v>0.31</v>
      </c>
    </row>
    <row r="91" spans="1:65" ht="15.75" thickBot="1">
      <c r="A91" s="437">
        <v>79</v>
      </c>
      <c r="B91" s="338" t="s">
        <v>5</v>
      </c>
      <c r="C91" s="478" t="s">
        <v>601</v>
      </c>
      <c r="D91" s="339">
        <f t="shared" si="119"/>
        <v>6500</v>
      </c>
      <c r="E91" s="340">
        <f t="shared" si="119"/>
        <v>100</v>
      </c>
      <c r="F91" s="344">
        <f t="shared" si="119"/>
        <v>2017</v>
      </c>
      <c r="G91" s="340">
        <f t="shared" si="119"/>
        <v>5.0021915406530786</v>
      </c>
      <c r="H91" s="344">
        <v>2023</v>
      </c>
      <c r="I91" s="341">
        <f t="shared" si="119"/>
        <v>30</v>
      </c>
      <c r="J91" s="342">
        <f t="shared" ref="J91:W91" si="123">J86</f>
        <v>1737.2476650701883</v>
      </c>
      <c r="K91" s="343">
        <v>0.65</v>
      </c>
      <c r="L91" s="359">
        <f t="shared" si="123"/>
        <v>0</v>
      </c>
      <c r="M91" s="359">
        <f t="shared" si="123"/>
        <v>0</v>
      </c>
      <c r="N91" s="343">
        <v>36.450000000000003</v>
      </c>
      <c r="O91" s="481">
        <f t="shared" si="123"/>
        <v>0.23127651029410384</v>
      </c>
      <c r="P91" s="344" t="s">
        <v>49</v>
      </c>
      <c r="Q91" s="355" t="str">
        <f t="shared" si="123"/>
        <v>Included with CF</v>
      </c>
      <c r="R91" s="356"/>
      <c r="S91" s="357" t="str">
        <f t="shared" si="123"/>
        <v>n/a</v>
      </c>
      <c r="T91" s="348" t="str">
        <f t="shared" si="123"/>
        <v>n/a</v>
      </c>
      <c r="U91" s="348" t="str">
        <f t="shared" si="123"/>
        <v>n/a</v>
      </c>
      <c r="V91" s="348" t="str">
        <f t="shared" si="123"/>
        <v>n/a</v>
      </c>
      <c r="W91" s="349" t="str">
        <f t="shared" si="123"/>
        <v>n/a</v>
      </c>
      <c r="Y91" s="545" t="str">
        <f t="shared" si="93"/>
        <v>3.3 MW turbine 43% CF WY, 2024</v>
      </c>
      <c r="Z91" s="484">
        <f t="shared" si="94"/>
        <v>6500</v>
      </c>
      <c r="AA91" s="485">
        <f t="shared" si="95"/>
        <v>1737.2476650701883</v>
      </c>
      <c r="AB91" s="486">
        <f>INDEX(LCF!$K:$K,MATCH($BC91,LCF!$B:$B,0))</f>
        <v>7.0674858624469455E-2</v>
      </c>
      <c r="AC91" s="487">
        <f t="shared" si="96"/>
        <v>122.77973312452522</v>
      </c>
      <c r="AD91" s="488">
        <f t="shared" si="97"/>
        <v>36.450000000000003</v>
      </c>
      <c r="AE91" s="489">
        <f>INDEX('Other Inputs'!$C:$C,MATCH($AZ91,'Other Inputs'!$A:$A,0))</f>
        <v>3.0605823621576617E-2</v>
      </c>
      <c r="AF91" s="371">
        <f t="shared" si="98"/>
        <v>1.1155822710064678</v>
      </c>
      <c r="AG91" s="371">
        <f>INDEX('Other Inputs'!$F:$F,MATCH($BB91,'Other Inputs'!$E:$E,0))</f>
        <v>0</v>
      </c>
      <c r="AH91" s="490">
        <f t="shared" si="99"/>
        <v>37.56558227100647</v>
      </c>
      <c r="AI91" s="502">
        <f t="shared" si="100"/>
        <v>160.34531539553168</v>
      </c>
      <c r="AJ91" s="492">
        <f t="shared" si="101"/>
        <v>0.43</v>
      </c>
      <c r="AK91" s="493">
        <f t="shared" si="102"/>
        <v>42.568045926391548</v>
      </c>
      <c r="AL91" s="494" t="str">
        <f>IF(OR($BC91={"Pumped Storage","Compressed Air Energy Storage (CAES)"}),$P91,"na")</f>
        <v>na</v>
      </c>
      <c r="AM91" s="495">
        <f>IF($BE91="Fuel",INDEX(Inputs!$C:$C,MATCH($BA91,Inputs!$D:$D,0)),0)</f>
        <v>0</v>
      </c>
      <c r="AN91" s="496">
        <f>IF(OR($BC91={"Pumped Storage","Compressed Air Energy Storage (CAES)"}),(AM91/100*BJ91/1000)/AL91, IF(ISNUMBER($P91),$AM91/100*$P91/1000,0))</f>
        <v>0</v>
      </c>
      <c r="AO91" s="488">
        <f t="shared" si="103"/>
        <v>0.65</v>
      </c>
      <c r="AP91" s="489">
        <f>INDEX('Other Inputs'!$B:$B,MATCH($AZ91,'Other Inputs'!$A:$A,0))</f>
        <v>0</v>
      </c>
      <c r="AQ91" s="371">
        <f t="shared" si="104"/>
        <v>0</v>
      </c>
      <c r="AR91" s="546">
        <f>INDEX(Inputs!$C:$C,MATCH($BH91,Inputs!$D:$D,0))</f>
        <v>0.57299999999999995</v>
      </c>
      <c r="AS91" s="497">
        <f t="shared" si="116"/>
        <v>0</v>
      </c>
      <c r="AT91" s="498">
        <f t="shared" si="105"/>
        <v>43.791045926391547</v>
      </c>
      <c r="AU91" s="499">
        <f>IF(BC91="Solar - Rooftop Photovoltaic", -AT91+AT127, IF($BG91="",0,-INDEX(Inputs!$C:$C,MATCH($BC91,Inputs!$D:$D,0))/(1-INDEX(Inputs!$C:$C,MATCH($BF91,Inputs!$D:$D,0)))*INDEX(Inputs!$C:$C,MATCH($BI91,Inputs!$D:$D,0))))</f>
        <v>-7.9936824122870638</v>
      </c>
      <c r="AV91" s="498">
        <f t="shared" si="106"/>
        <v>35.797363514104482</v>
      </c>
      <c r="AX91" s="464">
        <v>107</v>
      </c>
      <c r="AY91" s="465" t="s">
        <v>492</v>
      </c>
      <c r="AZ91" s="402" t="s">
        <v>488</v>
      </c>
      <c r="BA91" s="414" t="str">
        <f>IF(AY91="","",INDEX(Reference!$E:$E,MATCH($AY91,Reference!D:D,0)))</f>
        <v>I_WAE_</v>
      </c>
      <c r="BB91" s="414" t="str">
        <f t="shared" si="92"/>
        <v>I_WAE_WD</v>
      </c>
      <c r="BC91" s="415" t="str">
        <f>IF(AZ91="","",INDEX(Reference!$B:$B,MATCH($AZ91,Reference!$A:$A,0)))</f>
        <v>Wind</v>
      </c>
      <c r="BF91" s="182" t="s">
        <v>543</v>
      </c>
      <c r="BG91" s="182" t="s">
        <v>551</v>
      </c>
      <c r="BH91" s="466" t="s">
        <v>92</v>
      </c>
      <c r="BI91" s="182" t="s">
        <v>546</v>
      </c>
      <c r="BJ91" s="466"/>
      <c r="BK91" s="542">
        <f t="shared" si="117"/>
        <v>43.791045926391547</v>
      </c>
      <c r="BL91" s="418">
        <v>143</v>
      </c>
      <c r="BM91" s="419">
        <v>0.43</v>
      </c>
    </row>
    <row r="92" spans="1:65" ht="15.75" thickBot="1">
      <c r="A92" s="437" t="s">
        <v>552</v>
      </c>
      <c r="B92" s="269"/>
      <c r="C92" s="270"/>
      <c r="D92" s="54"/>
      <c r="E92" s="54"/>
      <c r="F92" s="105"/>
      <c r="G92" s="54"/>
      <c r="H92" s="105"/>
      <c r="I92" s="335"/>
      <c r="J92" s="271"/>
      <c r="K92" s="74"/>
      <c r="L92" s="358"/>
      <c r="M92" s="358"/>
      <c r="N92" s="74"/>
      <c r="O92" s="321"/>
      <c r="P92" s="105"/>
      <c r="Q92" s="353"/>
      <c r="R92" s="275"/>
      <c r="S92" s="354"/>
      <c r="T92" s="277"/>
      <c r="U92" s="277"/>
      <c r="V92" s="277"/>
      <c r="W92" s="278"/>
      <c r="Y92" s="269"/>
      <c r="Z92" s="468"/>
      <c r="AA92" s="469"/>
      <c r="AB92" s="43"/>
      <c r="AC92" s="450"/>
      <c r="AD92" s="470"/>
      <c r="AE92" s="223"/>
      <c r="AF92" s="30"/>
      <c r="AG92" s="30"/>
      <c r="AH92" s="471"/>
      <c r="AI92" s="500"/>
      <c r="AJ92" s="473"/>
      <c r="AK92" s="219"/>
      <c r="AL92" s="220"/>
      <c r="AM92" s="221"/>
      <c r="AN92" s="474"/>
      <c r="AO92" s="470"/>
      <c r="AP92" s="223"/>
      <c r="AQ92" s="30"/>
      <c r="AR92" s="544"/>
      <c r="AS92" s="475"/>
      <c r="AT92" s="476"/>
      <c r="AU92" s="477"/>
      <c r="AV92" s="476"/>
      <c r="AX92" s="464">
        <v>108</v>
      </c>
      <c r="AY92" s="465"/>
      <c r="BH92" s="466"/>
      <c r="BI92" s="182"/>
      <c r="BJ92" s="466"/>
      <c r="BK92" s="542"/>
    </row>
    <row r="93" spans="1:65">
      <c r="A93" s="437">
        <v>80</v>
      </c>
      <c r="B93" s="323" t="s">
        <v>7</v>
      </c>
      <c r="C93" s="506" t="s">
        <v>343</v>
      </c>
      <c r="D93" s="325">
        <v>4500</v>
      </c>
      <c r="E93" s="360">
        <v>50</v>
      </c>
      <c r="F93" s="507">
        <v>2017</v>
      </c>
      <c r="G93" s="328">
        <v>1.9997808459346922</v>
      </c>
      <c r="H93" s="328">
        <v>2018.9997808459348</v>
      </c>
      <c r="I93" s="326">
        <v>25</v>
      </c>
      <c r="J93" s="369">
        <v>1723.7488455788441</v>
      </c>
      <c r="K93" s="327">
        <v>0</v>
      </c>
      <c r="L93" s="508">
        <v>0</v>
      </c>
      <c r="M93" s="508">
        <v>0</v>
      </c>
      <c r="N93" s="327">
        <v>18.45</v>
      </c>
      <c r="O93" s="509">
        <v>0.12467139562430396</v>
      </c>
      <c r="P93" s="328" t="s">
        <v>49</v>
      </c>
      <c r="Q93" s="350" t="s">
        <v>55</v>
      </c>
      <c r="R93" s="351"/>
      <c r="S93" s="352" t="s">
        <v>49</v>
      </c>
      <c r="T93" s="332" t="s">
        <v>49</v>
      </c>
      <c r="U93" s="332" t="s">
        <v>49</v>
      </c>
      <c r="V93" s="332" t="s">
        <v>49</v>
      </c>
      <c r="W93" s="333" t="s">
        <v>49</v>
      </c>
      <c r="Y93" s="323" t="str">
        <f t="shared" si="93"/>
        <v>PV Poly-Si Fixed Tilt 26.8% AC CF (1.35 MWdc/Mwac) UT, 2019</v>
      </c>
      <c r="Z93" s="511">
        <f t="shared" si="94"/>
        <v>4500</v>
      </c>
      <c r="AA93" s="449">
        <f t="shared" si="95"/>
        <v>1723.7488455788441</v>
      </c>
      <c r="AB93" s="512">
        <f>INDEX(LCF!$K:$K,MATCH($BC93,LCF!$B:$B,0))</f>
        <v>7.7156780177252568E-2</v>
      </c>
      <c r="AC93" s="513">
        <f t="shared" si="96"/>
        <v>132.99891075911975</v>
      </c>
      <c r="AD93" s="451">
        <f t="shared" si="97"/>
        <v>18.45</v>
      </c>
      <c r="AE93" s="514">
        <f>INDEX('Other Inputs'!$C:$C,MATCH($AZ93,'Other Inputs'!$A:$A,0))</f>
        <v>1.460884388355786E-2</v>
      </c>
      <c r="AF93" s="453">
        <f t="shared" si="98"/>
        <v>0.26953316965164253</v>
      </c>
      <c r="AG93" s="453">
        <f>INDEX('Other Inputs'!$F:$F,MATCH($BB93,'Other Inputs'!$E:$E,0))</f>
        <v>0</v>
      </c>
      <c r="AH93" s="454">
        <f t="shared" si="99"/>
        <v>18.71953316965164</v>
      </c>
      <c r="AI93" s="515">
        <f t="shared" si="100"/>
        <v>151.71844392877139</v>
      </c>
      <c r="AJ93" s="456">
        <f t="shared" si="101"/>
        <v>0.26800000000000002</v>
      </c>
      <c r="AK93" s="457">
        <f t="shared" si="102"/>
        <v>64.624839811546465</v>
      </c>
      <c r="AL93" s="458" t="str">
        <f>IF(OR($BC93={"Pumped Storage","Compressed Air Energy Storage (CAES)"}),$P93,"na")</f>
        <v>na</v>
      </c>
      <c r="AM93" s="459">
        <f>IF($BE93="Fuel",INDEX(Inputs!$C:$C,MATCH($BA93,Inputs!$D:$D,0)),0)</f>
        <v>0</v>
      </c>
      <c r="AN93" s="460">
        <f>IF(OR($BC93={"Pumped Storage","Compressed Air Energy Storage (CAES)"}),(AM93/100*BJ93/1000)/AL93, IF(ISNUMBER($P93),$AM93/100*$P93/1000,0))</f>
        <v>0</v>
      </c>
      <c r="AO93" s="451">
        <f t="shared" si="103"/>
        <v>0</v>
      </c>
      <c r="AP93" s="514">
        <f>INDEX('Other Inputs'!$B:$B,MATCH($AZ93,'Other Inputs'!$A:$A,0))</f>
        <v>0</v>
      </c>
      <c r="AQ93" s="453">
        <f t="shared" si="104"/>
        <v>0</v>
      </c>
      <c r="AR93" s="457">
        <f>INDEX(Inputs!$C:$C,MATCH($BH93,Inputs!$D:$D,0))</f>
        <v>0.60299999999999998</v>
      </c>
      <c r="AS93" s="461">
        <f t="shared" ref="AS93:AS100" si="124">IF(ISNUMBER(P93),+($P93/1000*$W93*$B$143/2000),0)</f>
        <v>0</v>
      </c>
      <c r="AT93" s="462">
        <f t="shared" si="105"/>
        <v>65.22783981154646</v>
      </c>
      <c r="AU93" s="463">
        <f>IF(BC93="Solar - Rooftop Photovoltaic", -AT93+AT128, IF($BG93="",0,-INDEX(Inputs!$C:$C,MATCH($BC93,Inputs!$D:$D,0))/(1-INDEX(Inputs!$C:$C,MATCH($BF93,Inputs!$D:$D,0)))*INDEX(Inputs!$C:$C,MATCH($BI93,Inputs!$D:$D,0))))</f>
        <v>-8.8399829852177731</v>
      </c>
      <c r="AV93" s="462">
        <f t="shared" si="106"/>
        <v>56.387856826328687</v>
      </c>
      <c r="AX93" s="464">
        <v>109</v>
      </c>
      <c r="AY93" s="402" t="s">
        <v>498</v>
      </c>
      <c r="AZ93" s="402" t="s">
        <v>494</v>
      </c>
      <c r="BA93" s="414" t="str">
        <f>IF(AY93="","",INDEX(Reference!$E:$E,MATCH($AY93,Reference!D:D,0)))</f>
        <v>I_US_</v>
      </c>
      <c r="BB93" s="414" t="str">
        <f t="shared" ref="BB93:BB104" si="125">BA93&amp;AZ93</f>
        <v>I_US_PV50FT</v>
      </c>
      <c r="BC93" s="415" t="str">
        <f>IF(AZ93="","",INDEX(Reference!$B:$B,MATCH($AZ93,Reference!$A:$A,0)))</f>
        <v>Solar - Rooftop Photovoltaic</v>
      </c>
      <c r="BF93" s="182" t="s">
        <v>543</v>
      </c>
      <c r="BG93" s="182" t="s">
        <v>551</v>
      </c>
      <c r="BH93" s="466" t="s">
        <v>93</v>
      </c>
      <c r="BI93" s="547"/>
      <c r="BJ93" s="466"/>
      <c r="BK93" s="542">
        <f t="shared" ref="BK93:BK100" si="126">INDEX($AT:$AT,MATCH($BL93,$AX:$AX,0))</f>
        <v>56.387856826328687</v>
      </c>
      <c r="BL93" s="418">
        <v>144</v>
      </c>
      <c r="BM93" s="419">
        <v>0.26800000000000002</v>
      </c>
    </row>
    <row r="94" spans="1:65">
      <c r="A94" s="437">
        <v>81</v>
      </c>
      <c r="B94" s="269" t="s">
        <v>7</v>
      </c>
      <c r="C94" s="270" t="s">
        <v>344</v>
      </c>
      <c r="D94" s="54">
        <v>4500</v>
      </c>
      <c r="E94" s="108">
        <v>50</v>
      </c>
      <c r="F94" s="93">
        <v>2017</v>
      </c>
      <c r="G94" s="105">
        <v>1.9997808459346922</v>
      </c>
      <c r="H94" s="105">
        <v>2018.9997808459348</v>
      </c>
      <c r="I94" s="335">
        <v>25</v>
      </c>
      <c r="J94" s="271">
        <v>1822.4072122157659</v>
      </c>
      <c r="K94" s="74">
        <v>0</v>
      </c>
      <c r="L94" s="139">
        <v>0</v>
      </c>
      <c r="M94" s="139">
        <v>0</v>
      </c>
      <c r="N94" s="74">
        <v>19.41</v>
      </c>
      <c r="O94" s="321">
        <v>0.11850638688308424</v>
      </c>
      <c r="P94" s="105" t="s">
        <v>49</v>
      </c>
      <c r="Q94" s="353" t="s">
        <v>55</v>
      </c>
      <c r="R94" s="275"/>
      <c r="S94" s="354" t="s">
        <v>49</v>
      </c>
      <c r="T94" s="277" t="s">
        <v>49</v>
      </c>
      <c r="U94" s="277" t="s">
        <v>49</v>
      </c>
      <c r="V94" s="277" t="s">
        <v>49</v>
      </c>
      <c r="W94" s="278" t="s">
        <v>49</v>
      </c>
      <c r="Y94" s="269" t="str">
        <f t="shared" si="93"/>
        <v>PV Poly-Si Single Tracking 31.1% AC CF (1.25 MWdc/Mwac) UT, 2019</v>
      </c>
      <c r="Z94" s="468">
        <f t="shared" si="94"/>
        <v>4500</v>
      </c>
      <c r="AA94" s="469">
        <f t="shared" si="95"/>
        <v>1822.4072122157659</v>
      </c>
      <c r="AB94" s="43">
        <f>INDEX(LCF!$K:$K,MATCH($BC94,LCF!$B:$B,0))</f>
        <v>7.7156780177252568E-2</v>
      </c>
      <c r="AC94" s="450">
        <f t="shared" si="96"/>
        <v>140.61107266637151</v>
      </c>
      <c r="AD94" s="470">
        <f t="shared" si="97"/>
        <v>19.41</v>
      </c>
      <c r="AE94" s="223">
        <f>INDEX('Other Inputs'!$C:$C,MATCH($AZ94,'Other Inputs'!$A:$A,0))</f>
        <v>1.4608843883557859E-2</v>
      </c>
      <c r="AF94" s="30">
        <f t="shared" si="98"/>
        <v>0.28355765977985803</v>
      </c>
      <c r="AG94" s="30">
        <f>INDEX('Other Inputs'!$F:$F,MATCH($BB94,'Other Inputs'!$E:$E,0))</f>
        <v>0</v>
      </c>
      <c r="AH94" s="471">
        <f t="shared" si="99"/>
        <v>19.693557659779859</v>
      </c>
      <c r="AI94" s="500">
        <f t="shared" si="100"/>
        <v>160.30463032615137</v>
      </c>
      <c r="AJ94" s="473">
        <f t="shared" si="101"/>
        <v>0.311</v>
      </c>
      <c r="AK94" s="219">
        <f t="shared" si="102"/>
        <v>58.841206861850623</v>
      </c>
      <c r="AL94" s="220" t="str">
        <f>IF(OR($BC94={"Pumped Storage","Compressed Air Energy Storage (CAES)"}),$P94,"na")</f>
        <v>na</v>
      </c>
      <c r="AM94" s="221">
        <f>IF($BE94="Fuel",INDEX(Inputs!$C:$C,MATCH($BA94,Inputs!$D:$D,0)),0)</f>
        <v>0</v>
      </c>
      <c r="AN94" s="474">
        <f>IF(OR($BC94={"Pumped Storage","Compressed Air Energy Storage (CAES)"}),(AM94/100*BJ94/1000)/AL94, IF(ISNUMBER($P94),$AM94/100*$P94/1000,0))</f>
        <v>0</v>
      </c>
      <c r="AO94" s="470">
        <f t="shared" si="103"/>
        <v>0</v>
      </c>
      <c r="AP94" s="223">
        <f>INDEX('Other Inputs'!$B:$B,MATCH($AZ94,'Other Inputs'!$A:$A,0))</f>
        <v>0</v>
      </c>
      <c r="AQ94" s="30">
        <f t="shared" si="104"/>
        <v>0</v>
      </c>
      <c r="AR94" s="219">
        <f>INDEX(Inputs!$C:$C,MATCH($BH94,Inputs!$D:$D,0))</f>
        <v>0.60299999999999998</v>
      </c>
      <c r="AS94" s="475">
        <f t="shared" si="124"/>
        <v>0</v>
      </c>
      <c r="AT94" s="476">
        <f t="shared" si="105"/>
        <v>59.444206861850624</v>
      </c>
      <c r="AU94" s="477">
        <f>IF(BC94="Solar - Rooftop Photovoltaic", -AT94+AT129, IF($BG94="",0,-INDEX(Inputs!$C:$C,MATCH($BC94,Inputs!$D:$D,0))/(1-INDEX(Inputs!$C:$C,MATCH($BF94,Inputs!$D:$D,0)))*INDEX(Inputs!$C:$C,MATCH($BI94,Inputs!$D:$D,0))))</f>
        <v>-8.0537338086721277</v>
      </c>
      <c r="AV94" s="476">
        <f t="shared" si="106"/>
        <v>51.390473053178496</v>
      </c>
      <c r="AX94" s="464">
        <v>110</v>
      </c>
      <c r="AY94" s="402" t="s">
        <v>498</v>
      </c>
      <c r="AZ94" s="402" t="s">
        <v>495</v>
      </c>
      <c r="BA94" s="414" t="str">
        <f>IF(AY94="","",INDEX(Reference!$E:$E,MATCH($AY94,Reference!D:D,0)))</f>
        <v>I_US_</v>
      </c>
      <c r="BB94" s="414" t="str">
        <f t="shared" si="125"/>
        <v>I_US_PV50ST</v>
      </c>
      <c r="BC94" s="415" t="str">
        <f>IF(AZ94="","",INDEX(Reference!$B:$B,MATCH($AZ94,Reference!$A:$A,0)))</f>
        <v>Solar - Rooftop Photovoltaic</v>
      </c>
      <c r="BF94" s="182" t="s">
        <v>543</v>
      </c>
      <c r="BG94" s="182" t="s">
        <v>551</v>
      </c>
      <c r="BH94" s="466" t="s">
        <v>93</v>
      </c>
      <c r="BI94" s="467"/>
      <c r="BJ94" s="466"/>
      <c r="BK94" s="542">
        <f t="shared" si="126"/>
        <v>51.390473053178496</v>
      </c>
      <c r="BL94" s="418">
        <v>145</v>
      </c>
      <c r="BM94" s="419">
        <v>0.311</v>
      </c>
    </row>
    <row r="95" spans="1:65">
      <c r="A95" s="437">
        <v>82</v>
      </c>
      <c r="B95" s="269" t="s">
        <v>7</v>
      </c>
      <c r="C95" s="270" t="s">
        <v>345</v>
      </c>
      <c r="D95" s="54">
        <v>4800</v>
      </c>
      <c r="E95" s="108">
        <v>50</v>
      </c>
      <c r="F95" s="93">
        <v>2017</v>
      </c>
      <c r="G95" s="105">
        <v>2</v>
      </c>
      <c r="H95" s="105">
        <v>2019</v>
      </c>
      <c r="I95" s="335">
        <v>25</v>
      </c>
      <c r="J95" s="271">
        <v>1761.8947998896474</v>
      </c>
      <c r="K95" s="74">
        <v>0</v>
      </c>
      <c r="L95" s="139">
        <v>0</v>
      </c>
      <c r="M95" s="139">
        <v>0</v>
      </c>
      <c r="N95" s="74">
        <v>18.47</v>
      </c>
      <c r="O95" s="321">
        <v>0.1245134261140587</v>
      </c>
      <c r="P95" s="105" t="s">
        <v>49</v>
      </c>
      <c r="Q95" s="353" t="s">
        <v>55</v>
      </c>
      <c r="R95" s="275"/>
      <c r="S95" s="354" t="s">
        <v>49</v>
      </c>
      <c r="T95" s="277" t="s">
        <v>49</v>
      </c>
      <c r="U95" s="277" t="s">
        <v>49</v>
      </c>
      <c r="V95" s="277" t="s">
        <v>49</v>
      </c>
      <c r="W95" s="278" t="s">
        <v>49</v>
      </c>
      <c r="Y95" s="269" t="str">
        <f t="shared" si="93"/>
        <v>PV Poly-Si Fixed Tilt 24.9% AC CF (1.35 MWdc/Mwac) OR, 2019</v>
      </c>
      <c r="Z95" s="468">
        <f t="shared" si="94"/>
        <v>4800</v>
      </c>
      <c r="AA95" s="469">
        <f t="shared" si="95"/>
        <v>1761.8947998896474</v>
      </c>
      <c r="AB95" s="43">
        <f>INDEX(LCF!$K:$K,MATCH($BC95,LCF!$B:$B,0))</f>
        <v>7.7156780177252568E-2</v>
      </c>
      <c r="AC95" s="450">
        <f t="shared" si="96"/>
        <v>135.94212977052993</v>
      </c>
      <c r="AD95" s="470">
        <f t="shared" si="97"/>
        <v>18.47</v>
      </c>
      <c r="AE95" s="223">
        <f>INDEX('Other Inputs'!$C:$C,MATCH($AZ95,'Other Inputs'!$A:$A,0))</f>
        <v>1.460884388355786E-2</v>
      </c>
      <c r="AF95" s="30">
        <f t="shared" si="98"/>
        <v>0.26982534652931367</v>
      </c>
      <c r="AG95" s="30">
        <f>INDEX('Other Inputs'!$F:$F,MATCH($BB95,'Other Inputs'!$E:$E,0))</f>
        <v>0</v>
      </c>
      <c r="AH95" s="471">
        <f t="shared" si="99"/>
        <v>18.739825346529312</v>
      </c>
      <c r="AI95" s="500">
        <f t="shared" si="100"/>
        <v>154.68195511705923</v>
      </c>
      <c r="AJ95" s="473">
        <f t="shared" si="101"/>
        <v>0.249</v>
      </c>
      <c r="AK95" s="219">
        <f t="shared" si="102"/>
        <v>70.914688487768075</v>
      </c>
      <c r="AL95" s="220" t="str">
        <f>IF(OR($BC95={"Pumped Storage","Compressed Air Energy Storage (CAES)"}),$P95,"na")</f>
        <v>na</v>
      </c>
      <c r="AM95" s="221">
        <f>IF($BE95="Fuel",INDEX(Inputs!$C:$C,MATCH($BA95,Inputs!$D:$D,0)),0)</f>
        <v>0</v>
      </c>
      <c r="AN95" s="474">
        <f>IF(OR($BC95={"Pumped Storage","Compressed Air Energy Storage (CAES)"}),(AM95/100*BJ95/1000)/AL95, IF(ISNUMBER($P95),$AM95/100*$P95/1000,0))</f>
        <v>0</v>
      </c>
      <c r="AO95" s="470">
        <f t="shared" si="103"/>
        <v>0</v>
      </c>
      <c r="AP95" s="223">
        <f>INDEX('Other Inputs'!$B:$B,MATCH($AZ95,'Other Inputs'!$A:$A,0))</f>
        <v>0</v>
      </c>
      <c r="AQ95" s="30">
        <f t="shared" si="104"/>
        <v>0</v>
      </c>
      <c r="AR95" s="219">
        <f>INDEX(Inputs!$C:$C,MATCH($BH95,Inputs!$D:$D,0))</f>
        <v>0.60299999999999998</v>
      </c>
      <c r="AS95" s="475">
        <f t="shared" si="124"/>
        <v>0</v>
      </c>
      <c r="AT95" s="476">
        <f t="shared" si="105"/>
        <v>71.517688487768069</v>
      </c>
      <c r="AU95" s="477">
        <f>IF(BC95="Solar - Rooftop Photovoltaic", -AT95+AT130, IF($BG95="",0,-INDEX(Inputs!$C:$C,MATCH($BC95,Inputs!$D:$D,0))/(1-INDEX(Inputs!$C:$C,MATCH($BF95,Inputs!$D:$D,0)))*INDEX(Inputs!$C:$C,MATCH($BI95,Inputs!$D:$D,0))))</f>
        <v>-9.7250728095790961</v>
      </c>
      <c r="AV95" s="476">
        <f t="shared" si="106"/>
        <v>61.792615678188973</v>
      </c>
      <c r="AX95" s="464">
        <v>111</v>
      </c>
      <c r="AY95" s="465" t="s">
        <v>472</v>
      </c>
      <c r="AZ95" s="402" t="s">
        <v>494</v>
      </c>
      <c r="BA95" s="414" t="str">
        <f>IF(AY95="","",INDEX(Reference!$E:$E,MATCH($AY95,Reference!D:D,0)))</f>
        <v>I_SO_</v>
      </c>
      <c r="BB95" s="414" t="str">
        <f t="shared" si="125"/>
        <v>I_SO_PV50FT</v>
      </c>
      <c r="BC95" s="415" t="str">
        <f>IF(AZ95="","",INDEX(Reference!$B:$B,MATCH($AZ95,Reference!$A:$A,0)))</f>
        <v>Solar - Rooftop Photovoltaic</v>
      </c>
      <c r="BF95" s="182" t="s">
        <v>543</v>
      </c>
      <c r="BG95" s="182" t="s">
        <v>551</v>
      </c>
      <c r="BH95" s="466" t="s">
        <v>93</v>
      </c>
      <c r="BI95" s="467"/>
      <c r="BJ95" s="466"/>
      <c r="BK95" s="542">
        <f t="shared" si="126"/>
        <v>61.792615678188973</v>
      </c>
      <c r="BL95" s="418">
        <v>146</v>
      </c>
      <c r="BM95" s="419">
        <v>0.249</v>
      </c>
    </row>
    <row r="96" spans="1:65" ht="15.75" thickBot="1">
      <c r="A96" s="437">
        <v>83</v>
      </c>
      <c r="B96" s="338" t="s">
        <v>7</v>
      </c>
      <c r="C96" s="478" t="s">
        <v>346</v>
      </c>
      <c r="D96" s="340">
        <v>4800</v>
      </c>
      <c r="E96" s="361">
        <v>50</v>
      </c>
      <c r="F96" s="479">
        <v>2017</v>
      </c>
      <c r="G96" s="344">
        <v>2</v>
      </c>
      <c r="H96" s="344">
        <v>2019</v>
      </c>
      <c r="I96" s="341">
        <v>25</v>
      </c>
      <c r="J96" s="342">
        <v>1856.7385710954891</v>
      </c>
      <c r="K96" s="343">
        <v>0</v>
      </c>
      <c r="L96" s="480">
        <v>0</v>
      </c>
      <c r="M96" s="480">
        <v>0</v>
      </c>
      <c r="N96" s="343">
        <v>19.440000000000001</v>
      </c>
      <c r="O96" s="481">
        <v>0.11833499635400156</v>
      </c>
      <c r="P96" s="344" t="s">
        <v>49</v>
      </c>
      <c r="Q96" s="355" t="s">
        <v>55</v>
      </c>
      <c r="R96" s="356"/>
      <c r="S96" s="357" t="s">
        <v>49</v>
      </c>
      <c r="T96" s="348" t="s">
        <v>49</v>
      </c>
      <c r="U96" s="348" t="s">
        <v>49</v>
      </c>
      <c r="V96" s="348" t="s">
        <v>49</v>
      </c>
      <c r="W96" s="349" t="s">
        <v>49</v>
      </c>
      <c r="Y96" s="269" t="str">
        <f t="shared" si="93"/>
        <v>PV Poly-Si Single Tracking 28.8% AC CF (1.25 MWdc/Mwac) OR, 2019</v>
      </c>
      <c r="Z96" s="468">
        <f t="shared" si="94"/>
        <v>4800</v>
      </c>
      <c r="AA96" s="469">
        <f t="shared" si="95"/>
        <v>1856.7385710954891</v>
      </c>
      <c r="AB96" s="43">
        <f>INDEX(LCF!$K:$K,MATCH($BC96,LCF!$B:$B,0))</f>
        <v>7.7156780177252568E-2</v>
      </c>
      <c r="AC96" s="450">
        <f t="shared" si="96"/>
        <v>143.2599697766407</v>
      </c>
      <c r="AD96" s="470">
        <f t="shared" si="97"/>
        <v>19.440000000000001</v>
      </c>
      <c r="AE96" s="223">
        <f>INDEX('Other Inputs'!$C:$C,MATCH($AZ96,'Other Inputs'!$A:$A,0))</f>
        <v>1.4608843883557859E-2</v>
      </c>
      <c r="AF96" s="30">
        <f t="shared" si="98"/>
        <v>0.28399592509636479</v>
      </c>
      <c r="AG96" s="30">
        <f>INDEX('Other Inputs'!$F:$F,MATCH($BB96,'Other Inputs'!$E:$E,0))</f>
        <v>0</v>
      </c>
      <c r="AH96" s="471">
        <f t="shared" si="99"/>
        <v>19.723995925096364</v>
      </c>
      <c r="AI96" s="500">
        <f t="shared" si="100"/>
        <v>162.98396570173708</v>
      </c>
      <c r="AJ96" s="473">
        <f t="shared" si="101"/>
        <v>0.28799999999999998</v>
      </c>
      <c r="AK96" s="219">
        <f t="shared" si="102"/>
        <v>64.602345613638818</v>
      </c>
      <c r="AL96" s="220" t="str">
        <f>IF(OR($BC96={"Pumped Storage","Compressed Air Energy Storage (CAES)"}),$P96,"na")</f>
        <v>na</v>
      </c>
      <c r="AM96" s="221">
        <f>IF($BE96="Fuel",INDEX(Inputs!$C:$C,MATCH($BA96,Inputs!$D:$D,0)),0)</f>
        <v>0</v>
      </c>
      <c r="AN96" s="474">
        <f>IF(OR($BC96={"Pumped Storage","Compressed Air Energy Storage (CAES)"}),(AM96/100*BJ96/1000)/AL96, IF(ISNUMBER($P96),$AM96/100*$P96/1000,0))</f>
        <v>0</v>
      </c>
      <c r="AO96" s="470">
        <f t="shared" si="103"/>
        <v>0</v>
      </c>
      <c r="AP96" s="223">
        <f>INDEX('Other Inputs'!$B:$B,MATCH($AZ96,'Other Inputs'!$A:$A,0))</f>
        <v>0</v>
      </c>
      <c r="AQ96" s="30">
        <f t="shared" si="104"/>
        <v>0</v>
      </c>
      <c r="AR96" s="219">
        <f>INDEX(Inputs!$C:$C,MATCH($BH96,Inputs!$D:$D,0))</f>
        <v>0.60299999999999998</v>
      </c>
      <c r="AS96" s="475">
        <f t="shared" si="124"/>
        <v>0</v>
      </c>
      <c r="AT96" s="476">
        <f t="shared" si="105"/>
        <v>65.205345613638812</v>
      </c>
      <c r="AU96" s="477">
        <f>IF(BC96="Solar - Rooftop Photovoltaic", -AT96+AT131, IF($BG96="",0,-INDEX(Inputs!$C:$C,MATCH($BC96,Inputs!$D:$D,0))/(1-INDEX(Inputs!$C:$C,MATCH($BF96,Inputs!$D:$D,0)))*INDEX(Inputs!$C:$C,MATCH($BI96,Inputs!$D:$D,0))))</f>
        <v>-8.860750469059667</v>
      </c>
      <c r="AV96" s="476">
        <f t="shared" si="106"/>
        <v>56.344595144579145</v>
      </c>
      <c r="AX96" s="464">
        <v>112</v>
      </c>
      <c r="AY96" s="465" t="s">
        <v>472</v>
      </c>
      <c r="AZ96" s="402" t="s">
        <v>495</v>
      </c>
      <c r="BA96" s="414" t="str">
        <f>IF(AY96="","",INDEX(Reference!$E:$E,MATCH($AY96,Reference!D:D,0)))</f>
        <v>I_SO_</v>
      </c>
      <c r="BB96" s="414" t="str">
        <f t="shared" si="125"/>
        <v>I_SO_PV50ST</v>
      </c>
      <c r="BC96" s="415" t="str">
        <f>IF(AZ96="","",INDEX(Reference!$B:$B,MATCH($AZ96,Reference!$A:$A,0)))</f>
        <v>Solar - Rooftop Photovoltaic</v>
      </c>
      <c r="BF96" s="182" t="s">
        <v>543</v>
      </c>
      <c r="BG96" s="182" t="s">
        <v>551</v>
      </c>
      <c r="BH96" s="466" t="s">
        <v>93</v>
      </c>
      <c r="BI96" s="467"/>
      <c r="BJ96" s="466"/>
      <c r="BK96" s="542">
        <f t="shared" si="126"/>
        <v>56.344595144579145</v>
      </c>
      <c r="BL96" s="418">
        <v>147</v>
      </c>
      <c r="BM96" s="419">
        <v>0.28799999999999998</v>
      </c>
    </row>
    <row r="97" spans="1:65">
      <c r="A97" s="437">
        <v>84</v>
      </c>
      <c r="B97" s="269" t="s">
        <v>7</v>
      </c>
      <c r="C97" s="270" t="s">
        <v>347</v>
      </c>
      <c r="D97" s="54">
        <f>D93</f>
        <v>4500</v>
      </c>
      <c r="E97" s="108">
        <f>E93</f>
        <v>50</v>
      </c>
      <c r="F97" s="105">
        <f>F93</f>
        <v>2017</v>
      </c>
      <c r="G97" s="105">
        <f>G93</f>
        <v>1.9997808459346922</v>
      </c>
      <c r="H97" s="105">
        <v>2023</v>
      </c>
      <c r="I97" s="335">
        <f>I93</f>
        <v>25</v>
      </c>
      <c r="J97" s="271">
        <f>J93</f>
        <v>1723.7488455788441</v>
      </c>
      <c r="K97" s="74">
        <v>0</v>
      </c>
      <c r="L97" s="139">
        <f>L93</f>
        <v>0</v>
      </c>
      <c r="M97" s="139">
        <f>M93</f>
        <v>0</v>
      </c>
      <c r="N97" s="74">
        <v>18.45</v>
      </c>
      <c r="O97" s="321">
        <f t="shared" ref="O97:W97" si="127">O93</f>
        <v>0.12467139562430396</v>
      </c>
      <c r="P97" s="105" t="s">
        <v>49</v>
      </c>
      <c r="Q97" s="353" t="str">
        <f t="shared" si="127"/>
        <v>Included with CF</v>
      </c>
      <c r="R97" s="275"/>
      <c r="S97" s="354" t="str">
        <f t="shared" si="127"/>
        <v>n/a</v>
      </c>
      <c r="T97" s="277" t="str">
        <f t="shared" si="127"/>
        <v>n/a</v>
      </c>
      <c r="U97" s="277" t="str">
        <f t="shared" si="127"/>
        <v>n/a</v>
      </c>
      <c r="V97" s="277" t="str">
        <f t="shared" si="127"/>
        <v>n/a</v>
      </c>
      <c r="W97" s="278" t="str">
        <f t="shared" si="127"/>
        <v>n/a</v>
      </c>
      <c r="Y97" s="269" t="str">
        <f t="shared" si="93"/>
        <v>PV Poly-Si Fixed Tilt 26.8% AC CF (1.35 MWdc/Mwac) UT, 2023</v>
      </c>
      <c r="Z97" s="468">
        <f t="shared" si="94"/>
        <v>4500</v>
      </c>
      <c r="AA97" s="469">
        <f t="shared" si="95"/>
        <v>1723.7488455788441</v>
      </c>
      <c r="AB97" s="43">
        <f>INDEX(LCF!$K:$K,MATCH($BC97,LCF!$B:$B,0))</f>
        <v>7.7156780177252568E-2</v>
      </c>
      <c r="AC97" s="450">
        <f t="shared" si="96"/>
        <v>132.99891075911975</v>
      </c>
      <c r="AD97" s="470">
        <f t="shared" si="97"/>
        <v>18.45</v>
      </c>
      <c r="AE97" s="223">
        <f>INDEX('Other Inputs'!$C:$C,MATCH($AZ97,'Other Inputs'!$A:$A,0))</f>
        <v>1.460884388355786E-2</v>
      </c>
      <c r="AF97" s="30">
        <f t="shared" si="98"/>
        <v>0.26953316965164253</v>
      </c>
      <c r="AG97" s="30">
        <f>INDEX('Other Inputs'!$F:$F,MATCH($BB97,'Other Inputs'!$E:$E,0))</f>
        <v>0</v>
      </c>
      <c r="AH97" s="471">
        <f t="shared" si="99"/>
        <v>18.71953316965164</v>
      </c>
      <c r="AI97" s="500">
        <f t="shared" si="100"/>
        <v>151.71844392877139</v>
      </c>
      <c r="AJ97" s="473">
        <f t="shared" si="101"/>
        <v>0.26800000000000002</v>
      </c>
      <c r="AK97" s="219">
        <f t="shared" si="102"/>
        <v>64.624839811546465</v>
      </c>
      <c r="AL97" s="220" t="str">
        <f>IF(OR($BC97={"Pumped Storage","Compressed Air Energy Storage (CAES)"}),$P97,"na")</f>
        <v>na</v>
      </c>
      <c r="AM97" s="221">
        <f>IF($BE97="Fuel",INDEX(Inputs!$C:$C,MATCH($BA97,Inputs!$D:$D,0)),0)</f>
        <v>0</v>
      </c>
      <c r="AN97" s="474">
        <f>IF(OR($BC97={"Pumped Storage","Compressed Air Energy Storage (CAES)"}),(AM97/100*BJ97/1000)/AL97, IF(ISNUMBER($P97),$AM97/100*$P97/1000,0))</f>
        <v>0</v>
      </c>
      <c r="AO97" s="470">
        <f t="shared" si="103"/>
        <v>0</v>
      </c>
      <c r="AP97" s="223">
        <f>INDEX('Other Inputs'!$B:$B,MATCH($AZ97,'Other Inputs'!$A:$A,0))</f>
        <v>0</v>
      </c>
      <c r="AQ97" s="30">
        <f t="shared" si="104"/>
        <v>0</v>
      </c>
      <c r="AR97" s="219">
        <f>INDEX(Inputs!$C:$C,MATCH($BH97,Inputs!$D:$D,0))</f>
        <v>0.60299999999999998</v>
      </c>
      <c r="AS97" s="475">
        <f t="shared" si="124"/>
        <v>0</v>
      </c>
      <c r="AT97" s="476">
        <f t="shared" si="105"/>
        <v>65.22783981154646</v>
      </c>
      <c r="AU97" s="477">
        <f>IF(BC97="Solar - Rooftop Photovoltaic", -AT97+AT132, IF($BG97="",0,-INDEX(Inputs!$C:$C,MATCH($BC97,Inputs!$D:$D,0))/(1-INDEX(Inputs!$C:$C,MATCH($BF97,Inputs!$D:$D,0)))*INDEX(Inputs!$C:$C,MATCH($BI97,Inputs!$D:$D,0))))</f>
        <v>-5.9118644414823507</v>
      </c>
      <c r="AV97" s="476">
        <f t="shared" si="106"/>
        <v>59.315975370064109</v>
      </c>
      <c r="AX97" s="464">
        <v>113</v>
      </c>
      <c r="AY97" s="402" t="s">
        <v>498</v>
      </c>
      <c r="AZ97" s="402" t="s">
        <v>494</v>
      </c>
      <c r="BA97" s="414" t="str">
        <f>IF(AY97="","",INDEX(Reference!$E:$E,MATCH($AY97,Reference!D:D,0)))</f>
        <v>I_US_</v>
      </c>
      <c r="BB97" s="414" t="str">
        <f t="shared" si="125"/>
        <v>I_US_PV50FT</v>
      </c>
      <c r="BC97" s="415" t="str">
        <f>IF(AZ97="","",INDEX(Reference!$B:$B,MATCH($AZ97,Reference!$A:$A,0)))</f>
        <v>Solar - Rooftop Photovoltaic</v>
      </c>
      <c r="BF97" s="182" t="s">
        <v>543</v>
      </c>
      <c r="BG97" s="182" t="s">
        <v>551</v>
      </c>
      <c r="BH97" s="466" t="s">
        <v>93</v>
      </c>
      <c r="BI97" s="467"/>
      <c r="BJ97" s="466"/>
      <c r="BK97" s="542">
        <f t="shared" si="126"/>
        <v>59.315975370064109</v>
      </c>
      <c r="BL97" s="418">
        <v>148</v>
      </c>
      <c r="BM97" s="419">
        <v>0.26800000000000002</v>
      </c>
    </row>
    <row r="98" spans="1:65">
      <c r="A98" s="437">
        <v>85</v>
      </c>
      <c r="B98" s="269" t="s">
        <v>7</v>
      </c>
      <c r="C98" s="270" t="s">
        <v>348</v>
      </c>
      <c r="D98" s="54">
        <f t="shared" ref="D98:J100" si="128">D94</f>
        <v>4500</v>
      </c>
      <c r="E98" s="108">
        <f t="shared" si="128"/>
        <v>50</v>
      </c>
      <c r="F98" s="105">
        <f t="shared" si="128"/>
        <v>2017</v>
      </c>
      <c r="G98" s="105">
        <f t="shared" si="128"/>
        <v>1.9997808459346922</v>
      </c>
      <c r="H98" s="105">
        <v>2023</v>
      </c>
      <c r="I98" s="335">
        <f t="shared" si="128"/>
        <v>25</v>
      </c>
      <c r="J98" s="271">
        <f t="shared" si="128"/>
        <v>1822.4072122157659</v>
      </c>
      <c r="K98" s="74">
        <v>0</v>
      </c>
      <c r="L98" s="139">
        <f t="shared" ref="L98:M100" si="129">L94</f>
        <v>0</v>
      </c>
      <c r="M98" s="139">
        <f t="shared" si="129"/>
        <v>0</v>
      </c>
      <c r="N98" s="74">
        <v>19.41</v>
      </c>
      <c r="O98" s="321">
        <f t="shared" ref="O98:W98" si="130">O94</f>
        <v>0.11850638688308424</v>
      </c>
      <c r="P98" s="105" t="s">
        <v>49</v>
      </c>
      <c r="Q98" s="353" t="str">
        <f t="shared" si="130"/>
        <v>Included with CF</v>
      </c>
      <c r="R98" s="275"/>
      <c r="S98" s="354" t="str">
        <f t="shared" si="130"/>
        <v>n/a</v>
      </c>
      <c r="T98" s="277" t="str">
        <f t="shared" si="130"/>
        <v>n/a</v>
      </c>
      <c r="U98" s="277" t="str">
        <f t="shared" si="130"/>
        <v>n/a</v>
      </c>
      <c r="V98" s="277" t="str">
        <f t="shared" si="130"/>
        <v>n/a</v>
      </c>
      <c r="W98" s="278" t="str">
        <f t="shared" si="130"/>
        <v>n/a</v>
      </c>
      <c r="Y98" s="269" t="str">
        <f t="shared" si="93"/>
        <v>PV Poly-Si Single Tracking 31.1% AC CF (1.25 MWdc/Mwac) UT, 2023</v>
      </c>
      <c r="Z98" s="468">
        <f t="shared" si="94"/>
        <v>4500</v>
      </c>
      <c r="AA98" s="469">
        <f t="shared" si="95"/>
        <v>1822.4072122157659</v>
      </c>
      <c r="AB98" s="43">
        <f>INDEX(LCF!$K:$K,MATCH($BC98,LCF!$B:$B,0))</f>
        <v>7.7156780177252568E-2</v>
      </c>
      <c r="AC98" s="450">
        <f t="shared" si="96"/>
        <v>140.61107266637151</v>
      </c>
      <c r="AD98" s="470">
        <f t="shared" si="97"/>
        <v>19.41</v>
      </c>
      <c r="AE98" s="223">
        <f>INDEX('Other Inputs'!$C:$C,MATCH($AZ98,'Other Inputs'!$A:$A,0))</f>
        <v>1.4608843883557859E-2</v>
      </c>
      <c r="AF98" s="30">
        <f t="shared" si="98"/>
        <v>0.28355765977985803</v>
      </c>
      <c r="AG98" s="30">
        <f>INDEX('Other Inputs'!$F:$F,MATCH($BB98,'Other Inputs'!$E:$E,0))</f>
        <v>0</v>
      </c>
      <c r="AH98" s="471">
        <f t="shared" si="99"/>
        <v>19.693557659779859</v>
      </c>
      <c r="AI98" s="500">
        <f t="shared" si="100"/>
        <v>160.30463032615137</v>
      </c>
      <c r="AJ98" s="473">
        <f t="shared" si="101"/>
        <v>0.311</v>
      </c>
      <c r="AK98" s="219">
        <f t="shared" si="102"/>
        <v>58.841206861850623</v>
      </c>
      <c r="AL98" s="220" t="str">
        <f>IF(OR($BC98={"Pumped Storage","Compressed Air Energy Storage (CAES)"}),$P98,"na")</f>
        <v>na</v>
      </c>
      <c r="AM98" s="221">
        <f>IF($BE98="Fuel",INDEX(Inputs!$C:$C,MATCH($BA98,Inputs!$D:$D,0)),0)</f>
        <v>0</v>
      </c>
      <c r="AN98" s="474">
        <f>IF(OR($BC98={"Pumped Storage","Compressed Air Energy Storage (CAES)"}),(AM98/100*BJ98/1000)/AL98, IF(ISNUMBER($P98),$AM98/100*$P98/1000,0))</f>
        <v>0</v>
      </c>
      <c r="AO98" s="470">
        <f t="shared" si="103"/>
        <v>0</v>
      </c>
      <c r="AP98" s="223">
        <f>INDEX('Other Inputs'!$B:$B,MATCH($AZ98,'Other Inputs'!$A:$A,0))</f>
        <v>0</v>
      </c>
      <c r="AQ98" s="30">
        <f t="shared" si="104"/>
        <v>0</v>
      </c>
      <c r="AR98" s="219">
        <f>INDEX(Inputs!$C:$C,MATCH($BH98,Inputs!$D:$D,0))</f>
        <v>0.60299999999999998</v>
      </c>
      <c r="AS98" s="475">
        <f t="shared" si="124"/>
        <v>0</v>
      </c>
      <c r="AT98" s="476">
        <f t="shared" si="105"/>
        <v>59.444206861850624</v>
      </c>
      <c r="AU98" s="477">
        <f>IF(BC98="Solar - Rooftop Photovoltaic", -AT98+AT133, IF($BG98="",0,-INDEX(Inputs!$C:$C,MATCH($BC98,Inputs!$D:$D,0))/(1-INDEX(Inputs!$C:$C,MATCH($BF98,Inputs!$D:$D,0)))*INDEX(Inputs!$C:$C,MATCH($BI98,Inputs!$D:$D,0))))</f>
        <v>-5.3860491139259778</v>
      </c>
      <c r="AV98" s="476">
        <f t="shared" si="106"/>
        <v>54.058157747924646</v>
      </c>
      <c r="AX98" s="464">
        <v>114</v>
      </c>
      <c r="AY98" s="402" t="s">
        <v>498</v>
      </c>
      <c r="AZ98" s="402" t="s">
        <v>495</v>
      </c>
      <c r="BA98" s="414" t="str">
        <f>IF(AY98="","",INDEX(Reference!$E:$E,MATCH($AY98,Reference!D:D,0)))</f>
        <v>I_US_</v>
      </c>
      <c r="BB98" s="414" t="str">
        <f t="shared" si="125"/>
        <v>I_US_PV50ST</v>
      </c>
      <c r="BC98" s="415" t="str">
        <f>IF(AZ98="","",INDEX(Reference!$B:$B,MATCH($AZ98,Reference!$A:$A,0)))</f>
        <v>Solar - Rooftop Photovoltaic</v>
      </c>
      <c r="BF98" s="182" t="s">
        <v>543</v>
      </c>
      <c r="BG98" s="182" t="s">
        <v>551</v>
      </c>
      <c r="BH98" s="466" t="s">
        <v>93</v>
      </c>
      <c r="BI98" s="467"/>
      <c r="BJ98" s="466"/>
      <c r="BK98" s="542">
        <f t="shared" si="126"/>
        <v>54.058157747924646</v>
      </c>
      <c r="BL98" s="418">
        <v>149</v>
      </c>
      <c r="BM98" s="419">
        <v>0.311</v>
      </c>
    </row>
    <row r="99" spans="1:65">
      <c r="A99" s="437">
        <v>86</v>
      </c>
      <c r="B99" s="269" t="s">
        <v>7</v>
      </c>
      <c r="C99" s="270" t="s">
        <v>349</v>
      </c>
      <c r="D99" s="54">
        <f t="shared" si="128"/>
        <v>4800</v>
      </c>
      <c r="E99" s="108">
        <f t="shared" si="128"/>
        <v>50</v>
      </c>
      <c r="F99" s="105">
        <f t="shared" si="128"/>
        <v>2017</v>
      </c>
      <c r="G99" s="105">
        <f t="shared" si="128"/>
        <v>2</v>
      </c>
      <c r="H99" s="105">
        <v>2023</v>
      </c>
      <c r="I99" s="335">
        <f t="shared" si="128"/>
        <v>25</v>
      </c>
      <c r="J99" s="271">
        <f t="shared" si="128"/>
        <v>1761.8947998896474</v>
      </c>
      <c r="K99" s="74">
        <v>0</v>
      </c>
      <c r="L99" s="139">
        <f t="shared" si="129"/>
        <v>0</v>
      </c>
      <c r="M99" s="139">
        <f t="shared" si="129"/>
        <v>0</v>
      </c>
      <c r="N99" s="74">
        <v>18.47</v>
      </c>
      <c r="O99" s="321">
        <f t="shared" ref="O99:W99" si="131">O95</f>
        <v>0.1245134261140587</v>
      </c>
      <c r="P99" s="105" t="s">
        <v>49</v>
      </c>
      <c r="Q99" s="353" t="str">
        <f t="shared" si="131"/>
        <v>Included with CF</v>
      </c>
      <c r="R99" s="275"/>
      <c r="S99" s="354" t="str">
        <f t="shared" si="131"/>
        <v>n/a</v>
      </c>
      <c r="T99" s="277" t="str">
        <f t="shared" si="131"/>
        <v>n/a</v>
      </c>
      <c r="U99" s="277" t="str">
        <f t="shared" si="131"/>
        <v>n/a</v>
      </c>
      <c r="V99" s="277" t="str">
        <f t="shared" si="131"/>
        <v>n/a</v>
      </c>
      <c r="W99" s="278" t="str">
        <f t="shared" si="131"/>
        <v>n/a</v>
      </c>
      <c r="Y99" s="269" t="str">
        <f t="shared" si="93"/>
        <v>PV Poly-Si Fixed Tilt 24.9% AC CF (1.35 MWdc/Mwac) OR, 2023</v>
      </c>
      <c r="Z99" s="468">
        <f t="shared" si="94"/>
        <v>4800</v>
      </c>
      <c r="AA99" s="469">
        <f t="shared" si="95"/>
        <v>1761.8947998896474</v>
      </c>
      <c r="AB99" s="43">
        <f>INDEX(LCF!$K:$K,MATCH($BC99,LCF!$B:$B,0))</f>
        <v>7.7156780177252568E-2</v>
      </c>
      <c r="AC99" s="450">
        <f t="shared" si="96"/>
        <v>135.94212977052993</v>
      </c>
      <c r="AD99" s="470">
        <f t="shared" si="97"/>
        <v>18.47</v>
      </c>
      <c r="AE99" s="223">
        <f>INDEX('Other Inputs'!$C:$C,MATCH($AZ99,'Other Inputs'!$A:$A,0))</f>
        <v>1.460884388355786E-2</v>
      </c>
      <c r="AF99" s="30">
        <f t="shared" si="98"/>
        <v>0.26982534652931367</v>
      </c>
      <c r="AG99" s="30">
        <f>INDEX('Other Inputs'!$F:$F,MATCH($BB99,'Other Inputs'!$E:$E,0))</f>
        <v>0</v>
      </c>
      <c r="AH99" s="471">
        <f t="shared" si="99"/>
        <v>18.739825346529312</v>
      </c>
      <c r="AI99" s="500">
        <f t="shared" si="100"/>
        <v>154.68195511705923</v>
      </c>
      <c r="AJ99" s="473">
        <f t="shared" si="101"/>
        <v>0.249</v>
      </c>
      <c r="AK99" s="219">
        <f t="shared" si="102"/>
        <v>70.914688487768075</v>
      </c>
      <c r="AL99" s="220" t="str">
        <f>IF(OR($BC99={"Pumped Storage","Compressed Air Energy Storage (CAES)"}),$P99,"na")</f>
        <v>na</v>
      </c>
      <c r="AM99" s="221">
        <f>IF($BE99="Fuel",INDEX(Inputs!$C:$C,MATCH($BA99,Inputs!$D:$D,0)),0)</f>
        <v>0</v>
      </c>
      <c r="AN99" s="474">
        <f>IF(OR($BC99={"Pumped Storage","Compressed Air Energy Storage (CAES)"}),(AM99/100*BJ99/1000)/AL99, IF(ISNUMBER($P99),$AM99/100*$P99/1000,0))</f>
        <v>0</v>
      </c>
      <c r="AO99" s="470">
        <f t="shared" si="103"/>
        <v>0</v>
      </c>
      <c r="AP99" s="223">
        <f>INDEX('Other Inputs'!$B:$B,MATCH($AZ99,'Other Inputs'!$A:$A,0))</f>
        <v>0</v>
      </c>
      <c r="AQ99" s="30">
        <f t="shared" si="104"/>
        <v>0</v>
      </c>
      <c r="AR99" s="219">
        <f>INDEX(Inputs!$C:$C,MATCH($BH99,Inputs!$D:$D,0))</f>
        <v>0.60299999999999998</v>
      </c>
      <c r="AS99" s="475">
        <f t="shared" si="124"/>
        <v>0</v>
      </c>
      <c r="AT99" s="476">
        <f t="shared" si="105"/>
        <v>71.517688487768069</v>
      </c>
      <c r="AU99" s="477">
        <f>IF(BC99="Solar - Rooftop Photovoltaic", -AT99+AT134, IF($BG99="",0,-INDEX(Inputs!$C:$C,MATCH($BC99,Inputs!$D:$D,0))/(1-INDEX(Inputs!$C:$C,MATCH($BF99,Inputs!$D:$D,0)))*INDEX(Inputs!$C:$C,MATCH($BI99,Inputs!$D:$D,0))))</f>
        <v>-6.5037808590715684</v>
      </c>
      <c r="AV99" s="476">
        <f t="shared" si="106"/>
        <v>65.013907628696501</v>
      </c>
      <c r="AX99" s="464">
        <v>115</v>
      </c>
      <c r="AY99" s="465" t="s">
        <v>472</v>
      </c>
      <c r="AZ99" s="402" t="s">
        <v>494</v>
      </c>
      <c r="BA99" s="414" t="str">
        <f>IF(AY99="","",INDEX(Reference!$E:$E,MATCH($AY99,Reference!D:D,0)))</f>
        <v>I_SO_</v>
      </c>
      <c r="BB99" s="414" t="str">
        <f t="shared" si="125"/>
        <v>I_SO_PV50FT</v>
      </c>
      <c r="BC99" s="415" t="str">
        <f>IF(AZ99="","",INDEX(Reference!$B:$B,MATCH($AZ99,Reference!$A:$A,0)))</f>
        <v>Solar - Rooftop Photovoltaic</v>
      </c>
      <c r="BF99" s="182" t="s">
        <v>543</v>
      </c>
      <c r="BG99" s="182" t="s">
        <v>551</v>
      </c>
      <c r="BH99" s="466" t="s">
        <v>93</v>
      </c>
      <c r="BI99" s="467"/>
      <c r="BJ99" s="466"/>
      <c r="BK99" s="542">
        <f t="shared" si="126"/>
        <v>65.013907628696501</v>
      </c>
      <c r="BL99" s="418">
        <v>150</v>
      </c>
      <c r="BM99" s="419">
        <v>0.249</v>
      </c>
    </row>
    <row r="100" spans="1:65">
      <c r="A100" s="437">
        <v>87</v>
      </c>
      <c r="B100" s="269" t="s">
        <v>7</v>
      </c>
      <c r="C100" s="270" t="s">
        <v>350</v>
      </c>
      <c r="D100" s="54">
        <f t="shared" si="128"/>
        <v>4800</v>
      </c>
      <c r="E100" s="108">
        <f t="shared" si="128"/>
        <v>50</v>
      </c>
      <c r="F100" s="105">
        <f t="shared" si="128"/>
        <v>2017</v>
      </c>
      <c r="G100" s="105">
        <f t="shared" si="128"/>
        <v>2</v>
      </c>
      <c r="H100" s="105">
        <v>2023</v>
      </c>
      <c r="I100" s="335">
        <f t="shared" si="128"/>
        <v>25</v>
      </c>
      <c r="J100" s="271">
        <f t="shared" si="128"/>
        <v>1856.7385710954891</v>
      </c>
      <c r="K100" s="74">
        <v>0</v>
      </c>
      <c r="L100" s="139">
        <f t="shared" si="129"/>
        <v>0</v>
      </c>
      <c r="M100" s="139">
        <f t="shared" si="129"/>
        <v>0</v>
      </c>
      <c r="N100" s="74">
        <v>19.440000000000001</v>
      </c>
      <c r="O100" s="321">
        <f t="shared" ref="O100:W100" si="132">O96</f>
        <v>0.11833499635400156</v>
      </c>
      <c r="P100" s="105" t="s">
        <v>49</v>
      </c>
      <c r="Q100" s="353" t="str">
        <f t="shared" si="132"/>
        <v>Included with CF</v>
      </c>
      <c r="R100" s="275"/>
      <c r="S100" s="354" t="str">
        <f t="shared" si="132"/>
        <v>n/a</v>
      </c>
      <c r="T100" s="277" t="str">
        <f t="shared" si="132"/>
        <v>n/a</v>
      </c>
      <c r="U100" s="277" t="str">
        <f t="shared" si="132"/>
        <v>n/a</v>
      </c>
      <c r="V100" s="277" t="str">
        <f t="shared" si="132"/>
        <v>n/a</v>
      </c>
      <c r="W100" s="278" t="str">
        <f t="shared" si="132"/>
        <v>n/a</v>
      </c>
      <c r="Y100" s="269" t="str">
        <f t="shared" si="93"/>
        <v>PV Poly-Si Single Tracking 28.8% AC CF (1.25 MWdc/Mwac) OR, 2023</v>
      </c>
      <c r="Z100" s="468">
        <f t="shared" si="94"/>
        <v>4800</v>
      </c>
      <c r="AA100" s="469">
        <f t="shared" si="95"/>
        <v>1856.7385710954891</v>
      </c>
      <c r="AB100" s="43">
        <f>INDEX(LCF!$K:$K,MATCH($BC100,LCF!$B:$B,0))</f>
        <v>7.7156780177252568E-2</v>
      </c>
      <c r="AC100" s="450">
        <f t="shared" si="96"/>
        <v>143.2599697766407</v>
      </c>
      <c r="AD100" s="470">
        <f t="shared" si="97"/>
        <v>19.440000000000001</v>
      </c>
      <c r="AE100" s="223">
        <f>INDEX('Other Inputs'!$C:$C,MATCH($AZ100,'Other Inputs'!$A:$A,0))</f>
        <v>1.4608843883557859E-2</v>
      </c>
      <c r="AF100" s="30">
        <f t="shared" si="98"/>
        <v>0.28399592509636479</v>
      </c>
      <c r="AG100" s="30">
        <f>INDEX('Other Inputs'!$F:$F,MATCH($BB100,'Other Inputs'!$E:$E,0))</f>
        <v>0</v>
      </c>
      <c r="AH100" s="471">
        <f t="shared" si="99"/>
        <v>19.723995925096364</v>
      </c>
      <c r="AI100" s="500">
        <f t="shared" si="100"/>
        <v>162.98396570173708</v>
      </c>
      <c r="AJ100" s="473">
        <f t="shared" si="101"/>
        <v>0.28799999999999998</v>
      </c>
      <c r="AK100" s="219">
        <f t="shared" si="102"/>
        <v>64.602345613638818</v>
      </c>
      <c r="AL100" s="220" t="str">
        <f>IF(OR($BC100={"Pumped Storage","Compressed Air Energy Storage (CAES)"}),$P100,"na")</f>
        <v>na</v>
      </c>
      <c r="AM100" s="221">
        <f>IF($BE100="Fuel",INDEX(Inputs!$C:$C,MATCH($BA100,Inputs!$D:$D,0)),0)</f>
        <v>0</v>
      </c>
      <c r="AN100" s="474">
        <f>IF(OR($BC100={"Pumped Storage","Compressed Air Energy Storage (CAES)"}),(AM100/100*BJ100/1000)/AL100, IF(ISNUMBER($P100),$AM100/100*$P100/1000,0))</f>
        <v>0</v>
      </c>
      <c r="AO100" s="470">
        <f t="shared" si="103"/>
        <v>0</v>
      </c>
      <c r="AP100" s="223">
        <f>INDEX('Other Inputs'!$B:$B,MATCH($AZ100,'Other Inputs'!$A:$A,0))</f>
        <v>0</v>
      </c>
      <c r="AQ100" s="30">
        <f t="shared" si="104"/>
        <v>0</v>
      </c>
      <c r="AR100" s="219">
        <f>INDEX(Inputs!$C:$C,MATCH($BH100,Inputs!$D:$D,0))</f>
        <v>0.60299999999999998</v>
      </c>
      <c r="AS100" s="475">
        <f t="shared" si="124"/>
        <v>0</v>
      </c>
      <c r="AT100" s="476">
        <f t="shared" si="105"/>
        <v>65.205345613638812</v>
      </c>
      <c r="AU100" s="477">
        <f>IF(BC100="Solar - Rooftop Photovoltaic", -AT100+AT135, IF($BG100="",0,-INDEX(Inputs!$C:$C,MATCH($BC100,Inputs!$D:$D,0))/(1-INDEX(Inputs!$C:$C,MATCH($BF100,Inputs!$D:$D,0)))*INDEX(Inputs!$C:$C,MATCH($BI100,Inputs!$D:$D,0))))</f>
        <v>-5.9257529918867249</v>
      </c>
      <c r="AV100" s="476">
        <f t="shared" si="106"/>
        <v>59.279592621752087</v>
      </c>
      <c r="AX100" s="464">
        <v>116</v>
      </c>
      <c r="AY100" s="465" t="s">
        <v>472</v>
      </c>
      <c r="AZ100" s="402" t="s">
        <v>495</v>
      </c>
      <c r="BA100" s="414" t="str">
        <f>IF(AY100="","",INDEX(Reference!$E:$E,MATCH($AY100,Reference!D:D,0)))</f>
        <v>I_SO_</v>
      </c>
      <c r="BB100" s="414" t="str">
        <f t="shared" si="125"/>
        <v>I_SO_PV50ST</v>
      </c>
      <c r="BC100" s="415" t="str">
        <f>IF(AZ100="","",INDEX(Reference!$B:$B,MATCH($AZ100,Reference!$A:$A,0)))</f>
        <v>Solar - Rooftop Photovoltaic</v>
      </c>
      <c r="BF100" s="182" t="s">
        <v>543</v>
      </c>
      <c r="BG100" s="182" t="s">
        <v>551</v>
      </c>
      <c r="BH100" s="466" t="s">
        <v>93</v>
      </c>
      <c r="BI100" s="467"/>
      <c r="BJ100" s="466"/>
      <c r="BK100" s="542">
        <f t="shared" si="126"/>
        <v>59.279592621752087</v>
      </c>
      <c r="BL100" s="418">
        <v>151</v>
      </c>
      <c r="BM100" s="419">
        <v>0.28799999999999998</v>
      </c>
    </row>
    <row r="101" spans="1:65" ht="15.75" thickBot="1">
      <c r="A101" s="437" t="s">
        <v>552</v>
      </c>
      <c r="B101" s="338" t="s">
        <v>7</v>
      </c>
      <c r="C101" s="478" t="s">
        <v>289</v>
      </c>
      <c r="D101" s="340">
        <v>0</v>
      </c>
      <c r="E101" s="361">
        <v>0</v>
      </c>
      <c r="F101" s="479"/>
      <c r="G101" s="344"/>
      <c r="H101" s="344">
        <v>0</v>
      </c>
      <c r="I101" s="341"/>
      <c r="J101" s="342"/>
      <c r="K101" s="343"/>
      <c r="L101" s="480"/>
      <c r="M101" s="480"/>
      <c r="N101" s="343"/>
      <c r="O101" s="481"/>
      <c r="P101" s="344"/>
      <c r="Q101" s="355"/>
      <c r="R101" s="356"/>
      <c r="S101" s="357"/>
      <c r="T101" s="348"/>
      <c r="U101" s="348"/>
      <c r="V101" s="348"/>
      <c r="W101" s="349"/>
      <c r="Y101" s="338" t="str">
        <f t="shared" ref="Y101:Y111" si="133">C101</f>
        <v>Not Used</v>
      </c>
      <c r="Z101" s="484" t="str">
        <f t="shared" ref="Z101" si="134">IF(NOT(ISERR(SEARCH("Not Used",$C101))),"",$D101)</f>
        <v/>
      </c>
      <c r="AA101" s="485">
        <f t="shared" ref="AA101:AA102" si="135">J101</f>
        <v>0</v>
      </c>
      <c r="AB101" s="486"/>
      <c r="AC101" s="487"/>
      <c r="AD101" s="488"/>
      <c r="AE101" s="489"/>
      <c r="AF101" s="371"/>
      <c r="AG101" s="371"/>
      <c r="AH101" s="490"/>
      <c r="AI101" s="502"/>
      <c r="AJ101" s="492"/>
      <c r="AK101" s="493"/>
      <c r="AL101" s="494"/>
      <c r="AM101" s="495"/>
      <c r="AN101" s="496"/>
      <c r="AO101" s="488"/>
      <c r="AP101" s="489"/>
      <c r="AQ101" s="371"/>
      <c r="AR101" s="493"/>
      <c r="AS101" s="497"/>
      <c r="AT101" s="498"/>
      <c r="AU101" s="499"/>
      <c r="AV101" s="498"/>
      <c r="AX101" s="464">
        <v>117</v>
      </c>
      <c r="AY101" s="465"/>
      <c r="AZ101" s="402" t="s">
        <v>552</v>
      </c>
      <c r="BA101" s="414" t="str">
        <f>IF(AY101="","",INDEX(Reference!$E:$E,MATCH($AY101,Reference!D:D,0)))</f>
        <v/>
      </c>
      <c r="BB101" s="414" t="str">
        <f t="shared" si="125"/>
        <v/>
      </c>
      <c r="BC101" s="415" t="str">
        <f>IF(AZ101="","",INDEX(Reference!$B:$B,MATCH($AZ101,Reference!$A:$A,0)))</f>
        <v/>
      </c>
      <c r="BH101" s="466"/>
      <c r="BI101" s="467"/>
      <c r="BJ101" s="466"/>
    </row>
    <row r="102" spans="1:65">
      <c r="A102" s="437">
        <v>88</v>
      </c>
      <c r="B102" s="269" t="s">
        <v>7</v>
      </c>
      <c r="C102" s="270" t="s">
        <v>299</v>
      </c>
      <c r="D102" s="54">
        <v>4500</v>
      </c>
      <c r="E102" s="54">
        <v>100</v>
      </c>
      <c r="F102" s="93">
        <v>2017</v>
      </c>
      <c r="G102" s="105">
        <v>5</v>
      </c>
      <c r="H102" s="105">
        <v>2022</v>
      </c>
      <c r="I102" s="335">
        <v>30</v>
      </c>
      <c r="J102" s="271">
        <v>6447.539712732083</v>
      </c>
      <c r="K102" s="74">
        <v>0</v>
      </c>
      <c r="L102" s="139">
        <v>0</v>
      </c>
      <c r="M102" s="139">
        <v>0</v>
      </c>
      <c r="N102" s="74">
        <v>68.464239073343975</v>
      </c>
      <c r="O102" s="321">
        <v>0.39302981999999992</v>
      </c>
      <c r="P102" s="105">
        <v>11750</v>
      </c>
      <c r="Q102" s="353" t="s">
        <v>55</v>
      </c>
      <c r="R102" s="275"/>
      <c r="S102" s="354">
        <v>725</v>
      </c>
      <c r="T102" s="277" t="s">
        <v>49</v>
      </c>
      <c r="U102" s="277" t="s">
        <v>49</v>
      </c>
      <c r="V102" s="277" t="s">
        <v>49</v>
      </c>
      <c r="W102" s="278" t="s">
        <v>49</v>
      </c>
      <c r="Y102" s="269" t="str">
        <f t="shared" si="133"/>
        <v>CSP Trough w Natural Gas</v>
      </c>
      <c r="Z102" s="468">
        <f t="shared" si="94"/>
        <v>4500</v>
      </c>
      <c r="AA102" s="469">
        <f t="shared" si="135"/>
        <v>6447.539712732083</v>
      </c>
      <c r="AB102" s="43">
        <f>INDEX(LCF!$K:$K,MATCH($BC102,LCF!$B:$B,0))</f>
        <v>7.0674858624469455E-2</v>
      </c>
      <c r="AC102" s="450">
        <f t="shared" ref="AC102" si="136">AA102*AB102</f>
        <v>455.6789576729924</v>
      </c>
      <c r="AD102" s="470">
        <f t="shared" ref="AD102" si="137">N102</f>
        <v>68.464239073343975</v>
      </c>
      <c r="AE102" s="452">
        <v>0</v>
      </c>
      <c r="AF102" s="30">
        <f t="shared" ref="AF102" si="138">AD102*AE102</f>
        <v>0</v>
      </c>
      <c r="AG102" s="30">
        <f>Inputs!C35</f>
        <v>17.899526999999999</v>
      </c>
      <c r="AH102" s="471">
        <f t="shared" ref="AH102" si="139">AD102+AF102+AG102</f>
        <v>86.363766073343982</v>
      </c>
      <c r="AI102" s="500">
        <f t="shared" ref="AI102" si="140">AC102+AH102</f>
        <v>542.04272374633638</v>
      </c>
      <c r="AJ102" s="473">
        <f t="shared" si="101"/>
        <v>0.33</v>
      </c>
      <c r="AK102" s="219">
        <f t="shared" ref="AK102" si="141">AI102/8760/AJ102*1000</f>
        <v>187.50613108701273</v>
      </c>
      <c r="AL102" s="220" t="s">
        <v>23</v>
      </c>
      <c r="AM102" s="221">
        <f>Inputs!$C$8</f>
        <v>293.95999999999998</v>
      </c>
      <c r="AN102" s="474">
        <f>AM102/100*BJ102/1000</f>
        <v>7.366904836363636</v>
      </c>
      <c r="AO102" s="470">
        <f t="shared" ref="AO102" si="142">K102</f>
        <v>0</v>
      </c>
      <c r="AP102" s="452">
        <v>0</v>
      </c>
      <c r="AQ102" s="30">
        <f t="shared" ref="AQ102" si="143">AO102*AP102</f>
        <v>0</v>
      </c>
      <c r="AR102" s="219">
        <f>Inputs!$C$30</f>
        <v>0.60299999999999998</v>
      </c>
      <c r="AS102" s="475">
        <v>0</v>
      </c>
      <c r="AT102" s="476">
        <f t="shared" ref="AT102" si="144">AK102+AN102+SUM(AO102,AQ102:AS102)</f>
        <v>195.47603592337637</v>
      </c>
      <c r="AU102" s="477">
        <f>(-AT102+AT137)</f>
        <v>-8.588163199262425</v>
      </c>
      <c r="AV102" s="476">
        <f t="shared" ref="AV102" si="145">AT102+AU102</f>
        <v>186.88787272411395</v>
      </c>
      <c r="AX102" s="464">
        <v>118</v>
      </c>
      <c r="AY102" s="465"/>
      <c r="AZ102" s="402" t="s">
        <v>552</v>
      </c>
      <c r="BA102" s="414" t="str">
        <f>IF(AY102="","",INDEX(Reference!$E:$E,MATCH($AY102,Reference!D:D,0)))</f>
        <v/>
      </c>
      <c r="BB102" s="414" t="str">
        <f t="shared" si="125"/>
        <v/>
      </c>
      <c r="BC102" s="322" t="s">
        <v>9</v>
      </c>
      <c r="BH102" s="466"/>
      <c r="BI102" s="467"/>
      <c r="BJ102" s="466">
        <f>$P$42*(33-24)/33</f>
        <v>2506.090909090909</v>
      </c>
      <c r="BM102" s="419">
        <v>0.33</v>
      </c>
    </row>
    <row r="103" spans="1:65">
      <c r="A103" s="437">
        <v>89</v>
      </c>
      <c r="B103" s="269" t="s">
        <v>7</v>
      </c>
      <c r="C103" s="270" t="s">
        <v>57</v>
      </c>
      <c r="D103" s="54">
        <v>4500</v>
      </c>
      <c r="E103" s="54">
        <v>100</v>
      </c>
      <c r="F103" s="93">
        <v>2017</v>
      </c>
      <c r="G103" s="105">
        <v>5</v>
      </c>
      <c r="H103" s="105">
        <v>2022</v>
      </c>
      <c r="I103" s="335">
        <v>30</v>
      </c>
      <c r="J103" s="271">
        <v>6141.4653505992019</v>
      </c>
      <c r="K103" s="74">
        <v>0</v>
      </c>
      <c r="L103" s="139">
        <v>0</v>
      </c>
      <c r="M103" s="139">
        <v>0</v>
      </c>
      <c r="N103" s="74">
        <v>68.464239073343975</v>
      </c>
      <c r="O103" s="321">
        <v>0.39302981999999992</v>
      </c>
      <c r="P103" s="105" t="s">
        <v>49</v>
      </c>
      <c r="Q103" s="353" t="s">
        <v>55</v>
      </c>
      <c r="R103" s="275"/>
      <c r="S103" s="354">
        <v>725</v>
      </c>
      <c r="T103" s="277" t="s">
        <v>49</v>
      </c>
      <c r="U103" s="277" t="s">
        <v>49</v>
      </c>
      <c r="V103" s="277" t="s">
        <v>49</v>
      </c>
      <c r="W103" s="278" t="s">
        <v>49</v>
      </c>
      <c r="Y103" s="269" t="str">
        <f t="shared" ref="Y103:Y104" si="146">C103</f>
        <v>CSP Tower 24% CF</v>
      </c>
      <c r="Z103" s="468">
        <f t="shared" si="94"/>
        <v>4500</v>
      </c>
      <c r="AA103" s="469">
        <f t="shared" ref="AA103:AA104" si="147">J103</f>
        <v>6141.4653505992019</v>
      </c>
      <c r="AB103" s="43">
        <f>INDEX(LCF!$K:$K,MATCH($BC103,LCF!$B:$B,0))</f>
        <v>7.0674858624469455E-2</v>
      </c>
      <c r="AC103" s="450">
        <f t="shared" ref="AC103:AC104" si="148">AA103*AB103</f>
        <v>434.04719540067634</v>
      </c>
      <c r="AD103" s="470">
        <f t="shared" ref="AD103:AD104" si="149">N103</f>
        <v>68.464239073343975</v>
      </c>
      <c r="AE103" s="452">
        <v>0</v>
      </c>
      <c r="AF103" s="30">
        <f t="shared" ref="AF103:AF104" si="150">AD103*AE103</f>
        <v>0</v>
      </c>
      <c r="AG103" s="30">
        <v>0</v>
      </c>
      <c r="AH103" s="471">
        <f t="shared" ref="AH103:AH104" si="151">AD103+AF103+AG103</f>
        <v>68.464239073343975</v>
      </c>
      <c r="AI103" s="500">
        <f t="shared" ref="AI103:AI104" si="152">AC103+AH103</f>
        <v>502.51143447402035</v>
      </c>
      <c r="AJ103" s="473">
        <f t="shared" si="101"/>
        <v>0.24</v>
      </c>
      <c r="AK103" s="219">
        <f t="shared" ref="AK103:AK104" si="153">AI103/8760/AJ103*1000</f>
        <v>239.01799584951499</v>
      </c>
      <c r="AL103" s="220" t="s">
        <v>23</v>
      </c>
      <c r="AM103" s="221">
        <v>0</v>
      </c>
      <c r="AN103" s="474">
        <v>0</v>
      </c>
      <c r="AO103" s="470">
        <f t="shared" ref="AO103:AO104" si="154">K103</f>
        <v>0</v>
      </c>
      <c r="AP103" s="452">
        <v>0</v>
      </c>
      <c r="AQ103" s="30">
        <f t="shared" ref="AQ103:AQ104" si="155">AO103*AP103</f>
        <v>0</v>
      </c>
      <c r="AR103" s="219">
        <f>Inputs!$C$30</f>
        <v>0.60299999999999998</v>
      </c>
      <c r="AS103" s="475">
        <v>0</v>
      </c>
      <c r="AT103" s="476">
        <f t="shared" ref="AT103:AT104" si="156">AK103+AN103+SUM(AO103,AQ103:AS103)</f>
        <v>239.620995849515</v>
      </c>
      <c r="AU103" s="477">
        <f t="shared" ref="AU103:AU104" si="157">(-AT103+AT138)</f>
        <v>-11.2481465741009</v>
      </c>
      <c r="AV103" s="476">
        <f t="shared" ref="AV103:AV104" si="158">AT103+AU103</f>
        <v>228.3728492754141</v>
      </c>
      <c r="AX103" s="464">
        <v>119</v>
      </c>
      <c r="AY103" s="465"/>
      <c r="AZ103" s="402" t="s">
        <v>552</v>
      </c>
      <c r="BA103" s="414" t="str">
        <f>IF(AY103="","",INDEX(Reference!$E:$E,MATCH($AY103,Reference!D:D,0)))</f>
        <v/>
      </c>
      <c r="BB103" s="414" t="str">
        <f t="shared" si="125"/>
        <v/>
      </c>
      <c r="BC103" s="322" t="s">
        <v>9</v>
      </c>
      <c r="BH103" s="466"/>
      <c r="BI103" s="467"/>
      <c r="BJ103" s="466"/>
      <c r="BM103" s="419">
        <v>0.24</v>
      </c>
    </row>
    <row r="104" spans="1:65" ht="15.75" thickBot="1">
      <c r="A104" s="437">
        <v>90</v>
      </c>
      <c r="B104" s="338" t="s">
        <v>7</v>
      </c>
      <c r="C104" s="478" t="s">
        <v>58</v>
      </c>
      <c r="D104" s="340">
        <v>4500</v>
      </c>
      <c r="E104" s="340">
        <v>100</v>
      </c>
      <c r="F104" s="479">
        <v>2017</v>
      </c>
      <c r="G104" s="344">
        <v>5</v>
      </c>
      <c r="H104" s="344">
        <v>2022</v>
      </c>
      <c r="I104" s="341">
        <v>30</v>
      </c>
      <c r="J104" s="342">
        <v>7367.0328172308537</v>
      </c>
      <c r="K104" s="343">
        <v>0</v>
      </c>
      <c r="L104" s="480">
        <v>0</v>
      </c>
      <c r="M104" s="480">
        <v>0</v>
      </c>
      <c r="N104" s="343">
        <v>68.464239073343975</v>
      </c>
      <c r="O104" s="481">
        <v>0.39302981999999992</v>
      </c>
      <c r="P104" s="344" t="s">
        <v>49</v>
      </c>
      <c r="Q104" s="355" t="s">
        <v>55</v>
      </c>
      <c r="R104" s="356"/>
      <c r="S104" s="357">
        <v>750</v>
      </c>
      <c r="T104" s="348" t="s">
        <v>49</v>
      </c>
      <c r="U104" s="348" t="s">
        <v>49</v>
      </c>
      <c r="V104" s="348" t="s">
        <v>49</v>
      </c>
      <c r="W104" s="349" t="s">
        <v>49</v>
      </c>
      <c r="Y104" s="269" t="str">
        <f t="shared" si="146"/>
        <v>CSP Tower Molten Salt 30% CF</v>
      </c>
      <c r="Z104" s="468">
        <f t="shared" si="94"/>
        <v>4500</v>
      </c>
      <c r="AA104" s="469">
        <f t="shared" si="147"/>
        <v>7367.0328172308537</v>
      </c>
      <c r="AB104" s="486">
        <f>INDEX(LCF!$K:$K,MATCH($BC104,LCF!$B:$B,0))</f>
        <v>7.0674858624469455E-2</v>
      </c>
      <c r="AC104" s="450">
        <f t="shared" si="148"/>
        <v>520.66400283961752</v>
      </c>
      <c r="AD104" s="470">
        <f t="shared" si="149"/>
        <v>68.464239073343975</v>
      </c>
      <c r="AE104" s="452">
        <v>0</v>
      </c>
      <c r="AF104" s="30">
        <f t="shared" si="150"/>
        <v>0</v>
      </c>
      <c r="AG104" s="30">
        <v>0</v>
      </c>
      <c r="AH104" s="471">
        <f t="shared" si="151"/>
        <v>68.464239073343975</v>
      </c>
      <c r="AI104" s="500">
        <f t="shared" si="152"/>
        <v>589.12824191296147</v>
      </c>
      <c r="AJ104" s="473">
        <f t="shared" si="101"/>
        <v>0.3</v>
      </c>
      <c r="AK104" s="219">
        <f t="shared" si="153"/>
        <v>224.17360803385139</v>
      </c>
      <c r="AL104" s="220" t="s">
        <v>23</v>
      </c>
      <c r="AM104" s="221">
        <v>0</v>
      </c>
      <c r="AN104" s="474">
        <v>0</v>
      </c>
      <c r="AO104" s="470">
        <f t="shared" si="154"/>
        <v>0</v>
      </c>
      <c r="AP104" s="452">
        <v>0</v>
      </c>
      <c r="AQ104" s="30">
        <f t="shared" si="155"/>
        <v>0</v>
      </c>
      <c r="AR104" s="219">
        <f>Inputs!$C$30</f>
        <v>0.60299999999999998</v>
      </c>
      <c r="AS104" s="475">
        <v>0</v>
      </c>
      <c r="AT104" s="476">
        <f t="shared" si="156"/>
        <v>224.7766080338514</v>
      </c>
      <c r="AU104" s="477">
        <f t="shared" si="157"/>
        <v>-10.794227138165212</v>
      </c>
      <c r="AV104" s="476">
        <f t="shared" si="158"/>
        <v>213.98238089568619</v>
      </c>
      <c r="AX104" s="464">
        <v>120</v>
      </c>
      <c r="AY104" s="465"/>
      <c r="AZ104" s="402" t="s">
        <v>552</v>
      </c>
      <c r="BA104" s="414" t="str">
        <f>IF(AY104="","",INDEX(Reference!$E:$E,MATCH($AY104,Reference!D:D,0)))</f>
        <v/>
      </c>
      <c r="BB104" s="414" t="str">
        <f t="shared" si="125"/>
        <v/>
      </c>
      <c r="BC104" s="322" t="s">
        <v>9</v>
      </c>
      <c r="BH104" s="466"/>
      <c r="BI104" s="467"/>
      <c r="BJ104" s="466"/>
      <c r="BM104" s="419">
        <v>0.3</v>
      </c>
    </row>
    <row r="105" spans="1:65" ht="15.75" thickBot="1">
      <c r="A105" s="437" t="s">
        <v>552</v>
      </c>
      <c r="B105" s="338"/>
      <c r="C105" s="478"/>
      <c r="D105" s="340"/>
      <c r="E105" s="340"/>
      <c r="F105" s="479"/>
      <c r="G105" s="344"/>
      <c r="H105" s="344"/>
      <c r="I105" s="341"/>
      <c r="J105" s="342"/>
      <c r="K105" s="343"/>
      <c r="L105" s="480"/>
      <c r="M105" s="480"/>
      <c r="N105" s="343"/>
      <c r="O105" s="481"/>
      <c r="P105" s="344"/>
      <c r="Q105" s="355"/>
      <c r="R105" s="356"/>
      <c r="S105" s="356"/>
      <c r="T105" s="348"/>
      <c r="U105" s="348"/>
      <c r="V105" s="348"/>
      <c r="W105" s="349"/>
      <c r="Y105" s="269"/>
      <c r="Z105" s="468"/>
      <c r="AA105" s="469"/>
      <c r="AB105" s="45"/>
      <c r="AC105" s="450"/>
      <c r="AD105" s="470"/>
      <c r="AE105" s="452"/>
      <c r="AF105" s="30"/>
      <c r="AG105" s="30"/>
      <c r="AH105" s="471"/>
      <c r="AI105" s="500"/>
      <c r="AJ105" s="473"/>
      <c r="AK105" s="219"/>
      <c r="AL105" s="220"/>
      <c r="AM105" s="221"/>
      <c r="AN105" s="474"/>
      <c r="AO105" s="470"/>
      <c r="AP105" s="452"/>
      <c r="AQ105" s="30"/>
      <c r="AR105" s="219"/>
      <c r="AS105" s="475"/>
      <c r="AT105" s="476"/>
      <c r="AU105" s="477"/>
      <c r="AV105" s="476"/>
      <c r="AX105" s="464">
        <v>121</v>
      </c>
      <c r="AY105" s="465"/>
      <c r="BH105" s="466"/>
      <c r="BI105" s="467"/>
      <c r="BJ105" s="466"/>
    </row>
    <row r="106" spans="1:65" ht="15.75" thickBot="1">
      <c r="A106" s="437">
        <v>91</v>
      </c>
      <c r="B106" s="372" t="s">
        <v>9</v>
      </c>
      <c r="C106" s="548" t="s">
        <v>39</v>
      </c>
      <c r="D106" s="374">
        <v>1500</v>
      </c>
      <c r="E106" s="374">
        <v>5</v>
      </c>
      <c r="F106" s="375">
        <v>2017</v>
      </c>
      <c r="G106" s="376">
        <v>5.0021915406530786</v>
      </c>
      <c r="H106" s="376">
        <v>2022.002191540653</v>
      </c>
      <c r="I106" s="549">
        <v>30</v>
      </c>
      <c r="J106" s="550">
        <v>4383.3024859428187</v>
      </c>
      <c r="K106" s="378">
        <v>0.99</v>
      </c>
      <c r="L106" s="379">
        <v>0</v>
      </c>
      <c r="M106" s="379">
        <v>0</v>
      </c>
      <c r="N106" s="378">
        <v>42.04</v>
      </c>
      <c r="O106" s="551">
        <v>0</v>
      </c>
      <c r="P106" s="376">
        <v>0</v>
      </c>
      <c r="Q106" s="381">
        <v>0</v>
      </c>
      <c r="R106" s="381">
        <v>0</v>
      </c>
      <c r="S106" s="381">
        <v>0</v>
      </c>
      <c r="T106" s="552">
        <v>0.1</v>
      </c>
      <c r="U106" s="383">
        <v>0.2</v>
      </c>
      <c r="V106" s="383">
        <v>0.4</v>
      </c>
      <c r="W106" s="384">
        <v>205</v>
      </c>
      <c r="Y106" s="372" t="str">
        <f t="shared" ref="Y106" si="159">C106</f>
        <v>Forestry Byproduct</v>
      </c>
      <c r="Z106" s="468">
        <f t="shared" si="94"/>
        <v>1500</v>
      </c>
      <c r="AA106" s="553">
        <f t="shared" ref="AA106" si="160">J106</f>
        <v>4383.3024859428187</v>
      </c>
      <c r="AB106" s="554">
        <f>INDEX(LCF!$K:$K,MATCH($BC106,LCF!$B:$B,0))</f>
        <v>7.0674858624469455E-2</v>
      </c>
      <c r="AC106" s="555">
        <f t="shared" ref="AC106" si="161">AA106*AB106</f>
        <v>309.78928350229421</v>
      </c>
      <c r="AD106" s="556">
        <f t="shared" ref="AD106" si="162">N106</f>
        <v>42.04</v>
      </c>
      <c r="AE106" s="557"/>
      <c r="AF106" s="385">
        <f t="shared" ref="AF106" si="163">AD106*AE106</f>
        <v>0</v>
      </c>
      <c r="AG106" s="385">
        <v>0</v>
      </c>
      <c r="AH106" s="558">
        <f t="shared" ref="AH106" si="164">AD106+AF106+AG106</f>
        <v>42.04</v>
      </c>
      <c r="AI106" s="559">
        <f t="shared" ref="AI106" si="165">AC106+AH106</f>
        <v>351.82928350229423</v>
      </c>
      <c r="AJ106" s="473">
        <f t="shared" si="101"/>
        <v>0.91</v>
      </c>
      <c r="AK106" s="560">
        <f t="shared" ref="AK106" si="166">AI106/8760/AJ106*1000</f>
        <v>44.135340897974594</v>
      </c>
      <c r="AL106" s="561" t="s">
        <v>23</v>
      </c>
      <c r="AM106" s="562"/>
      <c r="AN106" s="563"/>
      <c r="AO106" s="556">
        <f t="shared" ref="AO106" si="167">K106</f>
        <v>0.99</v>
      </c>
      <c r="AP106" s="557"/>
      <c r="AQ106" s="385"/>
      <c r="AR106" s="560"/>
      <c r="AS106" s="564"/>
      <c r="AT106" s="565" t="s">
        <v>264</v>
      </c>
      <c r="AU106" s="566">
        <v>0</v>
      </c>
      <c r="AV106" s="565" t="s">
        <v>264</v>
      </c>
      <c r="AX106" s="464">
        <v>122</v>
      </c>
      <c r="AY106" s="465"/>
      <c r="AZ106" s="402" t="s">
        <v>552</v>
      </c>
      <c r="BA106" s="414" t="str">
        <f>IF(AY106="","",INDEX(Reference!$E:$E,MATCH($AY106,Reference!D:D,0)))</f>
        <v/>
      </c>
      <c r="BB106" s="414" t="str">
        <f>BA106&amp;AZ106</f>
        <v/>
      </c>
      <c r="BC106" s="322" t="s">
        <v>9</v>
      </c>
      <c r="BH106" s="466"/>
      <c r="BI106" s="467"/>
      <c r="BJ106" s="466"/>
      <c r="BM106" s="419">
        <v>0.91</v>
      </c>
    </row>
    <row r="107" spans="1:65" ht="15.75" thickBot="1">
      <c r="A107" s="437" t="s">
        <v>552</v>
      </c>
      <c r="B107" s="269"/>
      <c r="C107" s="270"/>
      <c r="D107" s="54"/>
      <c r="E107" s="54"/>
      <c r="F107" s="93"/>
      <c r="G107" s="105"/>
      <c r="H107" s="105"/>
      <c r="I107" s="335"/>
      <c r="J107" s="271"/>
      <c r="K107" s="74"/>
      <c r="L107" s="139"/>
      <c r="M107" s="139"/>
      <c r="N107" s="74"/>
      <c r="O107" s="321"/>
      <c r="P107" s="105"/>
      <c r="Q107" s="275"/>
      <c r="R107" s="275"/>
      <c r="S107" s="275"/>
      <c r="T107" s="276"/>
      <c r="U107" s="277"/>
      <c r="V107" s="277"/>
      <c r="W107" s="278"/>
      <c r="Y107" s="269"/>
      <c r="Z107" s="468"/>
      <c r="AA107" s="469"/>
      <c r="AB107" s="43"/>
      <c r="AC107" s="450"/>
      <c r="AD107" s="470"/>
      <c r="AE107" s="223"/>
      <c r="AF107" s="30"/>
      <c r="AG107" s="30"/>
      <c r="AH107" s="471"/>
      <c r="AI107" s="500"/>
      <c r="AJ107" s="473"/>
      <c r="AK107" s="219"/>
      <c r="AL107" s="220"/>
      <c r="AM107" s="221"/>
      <c r="AN107" s="474"/>
      <c r="AO107" s="470"/>
      <c r="AP107" s="223"/>
      <c r="AQ107" s="30"/>
      <c r="AR107" s="219"/>
      <c r="AS107" s="475"/>
      <c r="AT107" s="523"/>
      <c r="AU107" s="477"/>
      <c r="AV107" s="523"/>
      <c r="AX107" s="464">
        <v>123</v>
      </c>
      <c r="AY107" s="465"/>
      <c r="BH107" s="466"/>
      <c r="BI107" s="467"/>
      <c r="BJ107" s="466"/>
    </row>
    <row r="108" spans="1:65">
      <c r="A108" s="437">
        <v>92</v>
      </c>
      <c r="B108" s="323" t="s">
        <v>22</v>
      </c>
      <c r="C108" s="506" t="s">
        <v>300</v>
      </c>
      <c r="D108" s="325">
        <v>4457</v>
      </c>
      <c r="E108" s="325">
        <v>393.3</v>
      </c>
      <c r="F108" s="507">
        <v>2017</v>
      </c>
      <c r="G108" s="328">
        <v>5.0021915406530786</v>
      </c>
      <c r="H108" s="328">
        <v>2022.002191540653</v>
      </c>
      <c r="I108" s="326">
        <v>50</v>
      </c>
      <c r="J108" s="369">
        <v>3468.3873263209621</v>
      </c>
      <c r="K108" s="327">
        <v>0</v>
      </c>
      <c r="L108" s="508">
        <v>0</v>
      </c>
      <c r="M108" s="508">
        <v>0</v>
      </c>
      <c r="N108" s="327">
        <v>21.1</v>
      </c>
      <c r="O108" s="509">
        <v>0</v>
      </c>
      <c r="P108" s="362">
        <v>0.77</v>
      </c>
      <c r="Q108" s="351">
        <v>3</v>
      </c>
      <c r="R108" s="351">
        <v>5.8</v>
      </c>
      <c r="S108" s="351">
        <v>0</v>
      </c>
      <c r="T108" s="363">
        <v>0</v>
      </c>
      <c r="U108" s="332">
        <v>0</v>
      </c>
      <c r="V108" s="332">
        <v>0</v>
      </c>
      <c r="W108" s="333">
        <v>0</v>
      </c>
      <c r="Y108" s="323" t="str">
        <f t="shared" ref="Y108:Y110" si="168">$C108</f>
        <v>Pumped Storage 1 (3,800 MWh)</v>
      </c>
      <c r="Z108" s="511">
        <f t="shared" ref="Z108:Z110" si="169">$D108</f>
        <v>4457</v>
      </c>
      <c r="AA108" s="449">
        <f t="shared" ref="AA108:AA110" si="170">$J108</f>
        <v>3468.3873263209621</v>
      </c>
      <c r="AB108" s="512">
        <f>INDEX(LCF!$K:$K,MATCH($BC108,LCF!$B:$B,0))</f>
        <v>6.5173505890567737E-2</v>
      </c>
      <c r="AC108" s="513">
        <f t="shared" ref="AC108:AC110" si="171">$AA108*$AB108</f>
        <v>226.04696184274971</v>
      </c>
      <c r="AD108" s="451">
        <f t="shared" ref="AD108:AD110" si="172">$N108</f>
        <v>21.1</v>
      </c>
      <c r="AE108" s="514">
        <f>INDEX('Other Inputs'!$C:$C,MATCH($AZ108,'Other Inputs'!$A:$A,0))</f>
        <v>0</v>
      </c>
      <c r="AF108" s="453">
        <f t="shared" ref="AF108:AF110" si="173">$AD108*$AE108</f>
        <v>0</v>
      </c>
      <c r="AG108" s="453">
        <f>INDEX('Other Inputs'!$F:$F,MATCH($BB108,'Other Inputs'!$E:$E,0))</f>
        <v>0</v>
      </c>
      <c r="AH108" s="454">
        <f t="shared" ref="AH108:AH110" si="174">$AD108+$AF108+$AG108</f>
        <v>21.1</v>
      </c>
      <c r="AI108" s="515">
        <f t="shared" ref="AI108:AI110" si="175">$AC108+$AH108</f>
        <v>247.1469618427497</v>
      </c>
      <c r="AJ108" s="456">
        <f t="shared" ref="AJ108:AJ110" si="176">$BM108</f>
        <v>0.40257648953301128</v>
      </c>
      <c r="AK108" s="457">
        <f t="shared" ref="AK108:AK110" si="177">$AI108/8760/$AJ108*1000</f>
        <v>70.081398769108475</v>
      </c>
      <c r="AL108" s="458">
        <f>IF(OR($BC108={"Pumped Storage","Compressed Air Energy Storage (CAES)"}),$P108,"na")</f>
        <v>0.77</v>
      </c>
      <c r="AM108" s="459">
        <f>IF($BE108="Fuel",INDEX(Inputs!$C:$C,MATCH($BA108,Inputs!$D:$D,0)),0)</f>
        <v>293.35000000000002</v>
      </c>
      <c r="AN108" s="460">
        <f>IF(OR($BC108={"Pumped Storage","Compressed Air Energy Storage (CAES)"}),(AM108/100*BJ108/1000)/AL108, IF(ISNUMBER($P108),$AM108/100*$P108/1000,0))</f>
        <v>24.031841558441563</v>
      </c>
      <c r="AO108" s="451">
        <f t="shared" ref="AO108:AO110" si="178">$K108</f>
        <v>0</v>
      </c>
      <c r="AP108" s="514">
        <f>INDEX('Other Inputs'!$B:$B,MATCH($AZ108,'Other Inputs'!$A:$A,0))</f>
        <v>0</v>
      </c>
      <c r="AQ108" s="453">
        <f t="shared" ref="AQ108:AQ110" si="179">$AO108*$AP108</f>
        <v>0</v>
      </c>
      <c r="AR108" s="457">
        <f>INDEX(Inputs!$C:$C,MATCH($BH108,Inputs!$D:$D,0))</f>
        <v>0</v>
      </c>
      <c r="AS108" s="461">
        <f>IF(ISNUMBER(P108),+($P108/1000*$W108*$B$143/2000),0)</f>
        <v>0</v>
      </c>
      <c r="AT108" s="462">
        <f t="shared" ref="AT108:AT110" si="180">$AK108+$AN108+SUM($AO108,$AQ108:$AS108)</f>
        <v>94.113240327550045</v>
      </c>
      <c r="AU108" s="463">
        <f>IF(BC108="Solar - Rooftop Photovoltaic", -AT108+AT267, IF($BG108="",0,-INDEX(Inputs!$C:$C,MATCH($BC108,Inputs!$D:$D,0))/(1-INDEX(Inputs!$C:$C,MATCH($BF108,Inputs!$D:$D,0)))*INDEX(Inputs!$C:$C,MATCH($BI108,Inputs!$D:$D,0))))</f>
        <v>0</v>
      </c>
      <c r="AV108" s="462">
        <f t="shared" ref="AV108:AV110" si="181">$AT108+$AU108</f>
        <v>94.113240327550045</v>
      </c>
      <c r="AX108" s="464">
        <v>124</v>
      </c>
      <c r="AY108" s="465" t="s">
        <v>472</v>
      </c>
      <c r="AZ108" s="402" t="s">
        <v>496</v>
      </c>
      <c r="BA108" s="414" t="str">
        <f>IF(AY108="","",INDEX(Reference!$E:$E,MATCH($AY108,Reference!D:D,0)))</f>
        <v>I_SO_</v>
      </c>
      <c r="BB108" s="414" t="str">
        <f t="shared" ref="BB108:BB113" si="182">BA108&amp;AZ108</f>
        <v>I_SO_PUMP</v>
      </c>
      <c r="BC108" s="415" t="str">
        <f>IF(AZ108="","",INDEX(Reference!$B:$B,MATCH($AZ108,Reference!$A:$A,0)))</f>
        <v>Pumped Storage</v>
      </c>
      <c r="BE108" s="416" t="s">
        <v>1</v>
      </c>
      <c r="BH108" s="466" t="s">
        <v>547</v>
      </c>
      <c r="BI108" s="467" t="s">
        <v>547</v>
      </c>
      <c r="BJ108" s="466">
        <f>$P$40</f>
        <v>6308</v>
      </c>
      <c r="BM108" s="419">
        <f>(3800*365)/(E108*8760)</f>
        <v>0.40257648953301128</v>
      </c>
    </row>
    <row r="109" spans="1:65">
      <c r="A109" s="437">
        <v>93</v>
      </c>
      <c r="B109" s="269" t="s">
        <v>22</v>
      </c>
      <c r="C109" s="270" t="s">
        <v>301</v>
      </c>
      <c r="D109" s="54">
        <v>580</v>
      </c>
      <c r="E109" s="54">
        <v>1200</v>
      </c>
      <c r="F109" s="93">
        <v>2017</v>
      </c>
      <c r="G109" s="105">
        <v>5.0021915406530786</v>
      </c>
      <c r="H109" s="105">
        <v>2022.002191540653</v>
      </c>
      <c r="I109" s="335">
        <v>50</v>
      </c>
      <c r="J109" s="271">
        <v>3600.6916021994666</v>
      </c>
      <c r="K109" s="74">
        <v>0</v>
      </c>
      <c r="L109" s="139">
        <v>0</v>
      </c>
      <c r="M109" s="139">
        <v>0</v>
      </c>
      <c r="N109" s="74">
        <v>15.58</v>
      </c>
      <c r="O109" s="321">
        <v>0</v>
      </c>
      <c r="P109" s="364">
        <v>0.77</v>
      </c>
      <c r="Q109" s="275">
        <v>3</v>
      </c>
      <c r="R109" s="275">
        <v>5.8</v>
      </c>
      <c r="S109" s="275">
        <v>0</v>
      </c>
      <c r="T109" s="276">
        <v>0</v>
      </c>
      <c r="U109" s="277">
        <v>0</v>
      </c>
      <c r="V109" s="277">
        <v>0</v>
      </c>
      <c r="W109" s="278">
        <v>0</v>
      </c>
      <c r="Y109" s="269" t="str">
        <f t="shared" si="168"/>
        <v>Pumped Storage 2 (12,000 MWh)</v>
      </c>
      <c r="Z109" s="468">
        <f t="shared" si="169"/>
        <v>580</v>
      </c>
      <c r="AA109" s="469">
        <f t="shared" si="170"/>
        <v>3600.6916021994666</v>
      </c>
      <c r="AB109" s="43">
        <f>INDEX(LCF!$K:$K,MATCH($BC109,LCF!$B:$B,0))</f>
        <v>6.5173505890567737E-2</v>
      </c>
      <c r="AC109" s="450">
        <f t="shared" si="171"/>
        <v>234.66969534606471</v>
      </c>
      <c r="AD109" s="470">
        <f t="shared" si="172"/>
        <v>15.58</v>
      </c>
      <c r="AE109" s="223">
        <f>INDEX('Other Inputs'!$C:$C,MATCH($AZ109,'Other Inputs'!$A:$A,0))</f>
        <v>0</v>
      </c>
      <c r="AF109" s="30">
        <f t="shared" si="173"/>
        <v>0</v>
      </c>
      <c r="AG109" s="30">
        <f>INDEX('Other Inputs'!$F:$F,MATCH($BB109,'Other Inputs'!$E:$E,0))</f>
        <v>0</v>
      </c>
      <c r="AH109" s="471">
        <f t="shared" si="174"/>
        <v>15.58</v>
      </c>
      <c r="AI109" s="500">
        <f t="shared" si="175"/>
        <v>250.24969534606473</v>
      </c>
      <c r="AJ109" s="473">
        <f t="shared" si="176"/>
        <v>0.41666666666666669</v>
      </c>
      <c r="AK109" s="219">
        <f t="shared" si="177"/>
        <v>68.561560368784853</v>
      </c>
      <c r="AL109" s="220">
        <f>IF(OR($BC109={"Pumped Storage","Compressed Air Energy Storage (CAES)"}),$P109,"na")</f>
        <v>0.77</v>
      </c>
      <c r="AM109" s="221">
        <f>IF($BE109="Fuel",INDEX(Inputs!$C:$C,MATCH($BA109,Inputs!$D:$D,0)),0)</f>
        <v>289.01</v>
      </c>
      <c r="AN109" s="474">
        <f>IF(OR($BC109={"Pumped Storage","Compressed Air Energy Storage (CAES)"}),(AM109/100*BJ109/1000)/AL109, IF(ISNUMBER($P109),$AM109/100*$P109/1000,0))</f>
        <v>23.67629974025974</v>
      </c>
      <c r="AO109" s="470">
        <f t="shared" si="178"/>
        <v>0</v>
      </c>
      <c r="AP109" s="223">
        <f>INDEX('Other Inputs'!$B:$B,MATCH($AZ109,'Other Inputs'!$A:$A,0))</f>
        <v>0</v>
      </c>
      <c r="AQ109" s="30">
        <f t="shared" si="179"/>
        <v>0</v>
      </c>
      <c r="AR109" s="219">
        <f>INDEX(Inputs!$C:$C,MATCH($BH109,Inputs!$D:$D,0))</f>
        <v>0</v>
      </c>
      <c r="AS109" s="475">
        <f>IF(ISNUMBER(P109),+($P109/1000*$W109*$B$143/2000),0)</f>
        <v>0</v>
      </c>
      <c r="AT109" s="476">
        <f t="shared" si="180"/>
        <v>92.23786010904459</v>
      </c>
      <c r="AU109" s="477">
        <f>IF(BC109="Solar - Rooftop Photovoltaic", -AT109+AT268, IF($BG109="",0,-INDEX(Inputs!$C:$C,MATCH($BC109,Inputs!$D:$D,0))/(1-INDEX(Inputs!$C:$C,MATCH($BF109,Inputs!$D:$D,0)))*INDEX(Inputs!$C:$C,MATCH($BI109,Inputs!$D:$D,0))))</f>
        <v>0</v>
      </c>
      <c r="AV109" s="476">
        <f t="shared" si="181"/>
        <v>92.23786010904459</v>
      </c>
      <c r="AX109" s="464">
        <v>125</v>
      </c>
      <c r="AY109" s="465" t="s">
        <v>473</v>
      </c>
      <c r="AZ109" s="402" t="s">
        <v>496</v>
      </c>
      <c r="BA109" s="414" t="str">
        <f>IF(AY109="","",INDEX(Reference!$E:$E,MATCH($AY109,Reference!D:D,0)))</f>
        <v>I_WSW_</v>
      </c>
      <c r="BB109" s="414" t="str">
        <f t="shared" si="182"/>
        <v>I_WSW_PUMP</v>
      </c>
      <c r="BC109" s="415" t="str">
        <f>IF(AZ109="","",INDEX(Reference!$B:$B,MATCH($AZ109,Reference!$A:$A,0)))</f>
        <v>Pumped Storage</v>
      </c>
      <c r="BE109" s="416" t="s">
        <v>1</v>
      </c>
      <c r="BH109" s="466" t="s">
        <v>547</v>
      </c>
      <c r="BI109" s="467" t="s">
        <v>547</v>
      </c>
      <c r="BJ109" s="466">
        <f t="shared" ref="BJ109:BJ110" si="183">$P$40</f>
        <v>6308</v>
      </c>
      <c r="BM109" s="419">
        <f>(12000*365)/(E109*8760)</f>
        <v>0.41666666666666669</v>
      </c>
    </row>
    <row r="110" spans="1:65" ht="15.75" thickBot="1">
      <c r="A110" s="437">
        <v>94</v>
      </c>
      <c r="B110" s="338" t="s">
        <v>22</v>
      </c>
      <c r="C110" s="478" t="s">
        <v>302</v>
      </c>
      <c r="D110" s="340">
        <v>6359</v>
      </c>
      <c r="E110" s="340">
        <v>700</v>
      </c>
      <c r="F110" s="479">
        <v>2017</v>
      </c>
      <c r="G110" s="344">
        <v>0</v>
      </c>
      <c r="H110" s="344">
        <v>2017</v>
      </c>
      <c r="I110" s="341">
        <v>50</v>
      </c>
      <c r="J110" s="342">
        <v>2860.7142857142858</v>
      </c>
      <c r="K110" s="343">
        <v>0</v>
      </c>
      <c r="L110" s="480">
        <v>0</v>
      </c>
      <c r="M110" s="480">
        <v>0</v>
      </c>
      <c r="N110" s="343">
        <v>16.86</v>
      </c>
      <c r="O110" s="481">
        <v>0</v>
      </c>
      <c r="P110" s="365">
        <v>0.77</v>
      </c>
      <c r="Q110" s="356">
        <v>3</v>
      </c>
      <c r="R110" s="356">
        <v>5.8</v>
      </c>
      <c r="S110" s="356">
        <v>0</v>
      </c>
      <c r="T110" s="366">
        <v>0</v>
      </c>
      <c r="U110" s="348">
        <v>0</v>
      </c>
      <c r="V110" s="348">
        <v>0</v>
      </c>
      <c r="W110" s="349">
        <v>0</v>
      </c>
      <c r="Y110" s="338" t="str">
        <f t="shared" si="168"/>
        <v>Pumped Storage 3 (7,000 MWh)</v>
      </c>
      <c r="Z110" s="484">
        <f t="shared" si="169"/>
        <v>6359</v>
      </c>
      <c r="AA110" s="485">
        <f t="shared" si="170"/>
        <v>2860.7142857142858</v>
      </c>
      <c r="AB110" s="486">
        <f>INDEX(LCF!$K:$K,MATCH($BC110,LCF!$B:$B,0))</f>
        <v>6.5173505890567737E-2</v>
      </c>
      <c r="AC110" s="487">
        <f t="shared" si="171"/>
        <v>186.44277935123128</v>
      </c>
      <c r="AD110" s="488">
        <f t="shared" si="172"/>
        <v>16.86</v>
      </c>
      <c r="AE110" s="489">
        <f>INDEX('Other Inputs'!$C:$C,MATCH($AZ110,'Other Inputs'!$A:$A,0))</f>
        <v>0</v>
      </c>
      <c r="AF110" s="371">
        <f t="shared" si="173"/>
        <v>0</v>
      </c>
      <c r="AG110" s="371">
        <f>INDEX('Other Inputs'!$F:$F,MATCH($BB110,'Other Inputs'!$E:$E,0))</f>
        <v>0</v>
      </c>
      <c r="AH110" s="490">
        <f t="shared" si="174"/>
        <v>16.86</v>
      </c>
      <c r="AI110" s="502">
        <f t="shared" si="175"/>
        <v>203.30277935123127</v>
      </c>
      <c r="AJ110" s="492">
        <f t="shared" si="176"/>
        <v>0.41666666666666669</v>
      </c>
      <c r="AK110" s="493">
        <f t="shared" si="177"/>
        <v>55.699391603077061</v>
      </c>
      <c r="AL110" s="494">
        <f>IF(OR($BC110={"Pumped Storage","Compressed Air Energy Storage (CAES)"}),$P110,"na")</f>
        <v>0.77</v>
      </c>
      <c r="AM110" s="495">
        <f>IF($BE110="Fuel",INDEX(Inputs!$C:$C,MATCH($BA110,Inputs!$D:$D,0)),0)</f>
        <v>294.97000000000003</v>
      </c>
      <c r="AN110" s="496">
        <f>IF(OR($BC110={"Pumped Storage","Compressed Air Energy Storage (CAES)"}),(AM110/100*BJ110/1000)/AL110, IF(ISNUMBER($P110),$AM110/100*$P110/1000,0))</f>
        <v>24.164555324675323</v>
      </c>
      <c r="AO110" s="488">
        <f t="shared" si="178"/>
        <v>0</v>
      </c>
      <c r="AP110" s="489">
        <f>INDEX('Other Inputs'!$B:$B,MATCH($AZ110,'Other Inputs'!$A:$A,0))</f>
        <v>0</v>
      </c>
      <c r="AQ110" s="371">
        <f t="shared" si="179"/>
        <v>0</v>
      </c>
      <c r="AR110" s="493">
        <f>INDEX(Inputs!$C:$C,MATCH($BH110,Inputs!$D:$D,0))</f>
        <v>0</v>
      </c>
      <c r="AS110" s="497">
        <f>IF(ISNUMBER(P110),+($P110/1000*$W110*$B$143/2000),0)</f>
        <v>0</v>
      </c>
      <c r="AT110" s="498">
        <f t="shared" si="180"/>
        <v>79.86394692775238</v>
      </c>
      <c r="AU110" s="499">
        <f>IF(BC110="Solar - Rooftop Photovoltaic", -AT110+AT269, IF($BG110="",0,-INDEX(Inputs!$C:$C,MATCH($BC110,Inputs!$D:$D,0))/(1-INDEX(Inputs!$C:$C,MATCH($BF110,Inputs!$D:$D,0)))*INDEX(Inputs!$C:$C,MATCH($BI110,Inputs!$D:$D,0))))</f>
        <v>0</v>
      </c>
      <c r="AV110" s="498">
        <f t="shared" si="181"/>
        <v>79.86394692775238</v>
      </c>
      <c r="AX110" s="464">
        <v>126</v>
      </c>
      <c r="AY110" s="465" t="s">
        <v>466</v>
      </c>
      <c r="AZ110" s="402" t="s">
        <v>496</v>
      </c>
      <c r="BA110" s="414" t="str">
        <f>IF(AY110="","",INDEX(Reference!$E:$E,MATCH($AY110,Reference!D:D,0)))</f>
        <v>I_WW_</v>
      </c>
      <c r="BB110" s="414" t="str">
        <f t="shared" si="182"/>
        <v>I_WW_PUMP</v>
      </c>
      <c r="BC110" s="415" t="str">
        <f>IF(AZ110="","",INDEX(Reference!$B:$B,MATCH($AZ110,Reference!$A:$A,0)))</f>
        <v>Pumped Storage</v>
      </c>
      <c r="BE110" s="416" t="s">
        <v>1</v>
      </c>
      <c r="BH110" s="466" t="s">
        <v>547</v>
      </c>
      <c r="BI110" s="467" t="s">
        <v>547</v>
      </c>
      <c r="BJ110" s="466">
        <f t="shared" si="183"/>
        <v>6308</v>
      </c>
      <c r="BM110" s="419">
        <f>(7000*365)/(E110*8760)</f>
        <v>0.41666666666666669</v>
      </c>
    </row>
    <row r="111" spans="1:65">
      <c r="A111" s="437" t="s">
        <v>552</v>
      </c>
      <c r="B111" s="269" t="s">
        <v>22</v>
      </c>
      <c r="C111" s="270" t="s">
        <v>289</v>
      </c>
      <c r="D111" s="54"/>
      <c r="E111" s="54">
        <v>0</v>
      </c>
      <c r="F111" s="93">
        <v>2017</v>
      </c>
      <c r="G111" s="105">
        <v>0</v>
      </c>
      <c r="H111" s="105">
        <v>2017</v>
      </c>
      <c r="I111" s="335">
        <v>0</v>
      </c>
      <c r="J111" s="271"/>
      <c r="K111" s="74"/>
      <c r="L111" s="139"/>
      <c r="M111" s="139"/>
      <c r="N111" s="321"/>
      <c r="O111" s="321"/>
      <c r="P111" s="367"/>
      <c r="Q111" s="275"/>
      <c r="R111" s="275"/>
      <c r="S111" s="275"/>
      <c r="T111" s="276"/>
      <c r="U111" s="277"/>
      <c r="V111" s="277"/>
      <c r="W111" s="278"/>
      <c r="Y111" s="323" t="str">
        <f t="shared" si="133"/>
        <v>Not Used</v>
      </c>
      <c r="Z111" s="511"/>
      <c r="AA111" s="449"/>
      <c r="AB111" s="512"/>
      <c r="AC111" s="513"/>
      <c r="AD111" s="451"/>
      <c r="AE111" s="514"/>
      <c r="AF111" s="453"/>
      <c r="AG111" s="453"/>
      <c r="AH111" s="454"/>
      <c r="AI111" s="515"/>
      <c r="AJ111" s="456"/>
      <c r="AK111" s="457"/>
      <c r="AL111" s="458"/>
      <c r="AM111" s="459"/>
      <c r="AN111" s="460"/>
      <c r="AO111" s="451"/>
      <c r="AP111" s="514"/>
      <c r="AQ111" s="453"/>
      <c r="AR111" s="457"/>
      <c r="AS111" s="461"/>
      <c r="AT111" s="462"/>
      <c r="AU111" s="463"/>
      <c r="AV111" s="462"/>
      <c r="AX111" s="464">
        <v>127</v>
      </c>
      <c r="AY111" s="465"/>
      <c r="AZ111" s="402" t="s">
        <v>552</v>
      </c>
      <c r="BA111" s="414" t="str">
        <f>IF(AY111="","",INDEX(Reference!$E:$E,MATCH($AY111,Reference!D:D,0)))</f>
        <v/>
      </c>
      <c r="BB111" s="414" t="str">
        <f t="shared" si="182"/>
        <v/>
      </c>
      <c r="BC111" s="415" t="str">
        <f>IF(AZ111="","",INDEX(Reference!$B:$B,MATCH($AZ111,Reference!$A:$A,0)))</f>
        <v/>
      </c>
      <c r="BH111" s="466"/>
      <c r="BI111" s="467"/>
      <c r="BJ111" s="466"/>
    </row>
    <row r="112" spans="1:65">
      <c r="A112" s="437" t="s">
        <v>552</v>
      </c>
      <c r="B112" s="269" t="s">
        <v>22</v>
      </c>
      <c r="C112" s="270" t="s">
        <v>289</v>
      </c>
      <c r="D112" s="54"/>
      <c r="E112" s="54">
        <v>0</v>
      </c>
      <c r="F112" s="93">
        <v>2017</v>
      </c>
      <c r="G112" s="105">
        <v>0</v>
      </c>
      <c r="H112" s="105">
        <v>2017</v>
      </c>
      <c r="I112" s="335">
        <v>0</v>
      </c>
      <c r="J112" s="271"/>
      <c r="K112" s="74"/>
      <c r="L112" s="139"/>
      <c r="M112" s="139"/>
      <c r="N112" s="321"/>
      <c r="O112" s="321"/>
      <c r="P112" s="367"/>
      <c r="Q112" s="275"/>
      <c r="R112" s="275"/>
      <c r="S112" s="275"/>
      <c r="T112" s="276"/>
      <c r="U112" s="277"/>
      <c r="V112" s="277"/>
      <c r="W112" s="278"/>
      <c r="Y112" s="269" t="str">
        <f>C112</f>
        <v>Not Used</v>
      </c>
      <c r="Z112" s="468"/>
      <c r="AA112" s="469"/>
      <c r="AB112" s="43"/>
      <c r="AC112" s="450"/>
      <c r="AD112" s="470"/>
      <c r="AE112" s="223"/>
      <c r="AF112" s="30"/>
      <c r="AG112" s="30"/>
      <c r="AH112" s="471"/>
      <c r="AI112" s="500"/>
      <c r="AJ112" s="473"/>
      <c r="AK112" s="219"/>
      <c r="AL112" s="220"/>
      <c r="AM112" s="221"/>
      <c r="AN112" s="474"/>
      <c r="AO112" s="470"/>
      <c r="AP112" s="223"/>
      <c r="AQ112" s="30"/>
      <c r="AR112" s="219"/>
      <c r="AS112" s="475"/>
      <c r="AT112" s="476"/>
      <c r="AU112" s="477"/>
      <c r="AV112" s="476"/>
      <c r="AX112" s="464">
        <v>128</v>
      </c>
      <c r="AY112" s="465"/>
      <c r="AZ112" s="402" t="s">
        <v>552</v>
      </c>
      <c r="BA112" s="414" t="str">
        <f>IF(AY112="","",INDEX(Reference!$E:$E,MATCH($AY112,Reference!D:D,0)))</f>
        <v/>
      </c>
      <c r="BB112" s="414" t="str">
        <f t="shared" si="182"/>
        <v/>
      </c>
      <c r="BC112" s="415" t="str">
        <f>IF(AZ112="","",INDEX(Reference!$B:$B,MATCH($AZ112,Reference!$A:$A,0)))</f>
        <v/>
      </c>
      <c r="BH112" s="466"/>
      <c r="BI112" s="467"/>
      <c r="BJ112" s="466"/>
    </row>
    <row r="113" spans="1:67" ht="15.75" thickBot="1">
      <c r="A113" s="437">
        <v>95</v>
      </c>
      <c r="B113" s="338" t="s">
        <v>22</v>
      </c>
      <c r="C113" s="478" t="s">
        <v>303</v>
      </c>
      <c r="D113" s="340">
        <v>4640</v>
      </c>
      <c r="E113" s="340">
        <v>320</v>
      </c>
      <c r="F113" s="479">
        <v>2018</v>
      </c>
      <c r="G113" s="344">
        <v>3.0024106947183871</v>
      </c>
      <c r="H113" s="344">
        <v>2021.0024106947185</v>
      </c>
      <c r="I113" s="341">
        <v>30</v>
      </c>
      <c r="J113" s="342">
        <v>2138.2485565523652</v>
      </c>
      <c r="K113" s="343">
        <v>0.77</v>
      </c>
      <c r="L113" s="480">
        <v>0.41</v>
      </c>
      <c r="M113" s="480">
        <v>0</v>
      </c>
      <c r="N113" s="481">
        <v>18.899999999999999</v>
      </c>
      <c r="O113" s="481">
        <v>0</v>
      </c>
      <c r="P113" s="368">
        <v>4227</v>
      </c>
      <c r="Q113" s="356">
        <v>3</v>
      </c>
      <c r="R113" s="356">
        <v>1.5</v>
      </c>
      <c r="S113" s="356">
        <v>0</v>
      </c>
      <c r="T113" s="366">
        <v>1E-3</v>
      </c>
      <c r="U113" s="348">
        <v>8.9999999999999993E-3</v>
      </c>
      <c r="V113" s="348">
        <v>0</v>
      </c>
      <c r="W113" s="349">
        <v>117</v>
      </c>
      <c r="Y113" s="338" t="str">
        <f t="shared" ref="Y113:Y116" si="184">$C113</f>
        <v>CAES (15,360 MWh)</v>
      </c>
      <c r="Z113" s="484">
        <f t="shared" ref="Z113:Z116" si="185">$D113</f>
        <v>4640</v>
      </c>
      <c r="AA113" s="485">
        <f t="shared" ref="AA113:AA116" si="186">$J113</f>
        <v>2138.2485565523652</v>
      </c>
      <c r="AB113" s="486">
        <f>INDEX(LCF!$K:$K,MATCH($BC113,LCF!$B:$B,0))</f>
        <v>7.871096688691899E-2</v>
      </c>
      <c r="AC113" s="487">
        <f t="shared" ref="AC113:AC116" si="187">$AA113*$AB113</f>
        <v>168.30361133079555</v>
      </c>
      <c r="AD113" s="488">
        <f t="shared" ref="AD113:AD116" si="188">$N113</f>
        <v>18.899999999999999</v>
      </c>
      <c r="AE113" s="489">
        <f>INDEX('Other Inputs'!$C:$C,MATCH($AZ113,'Other Inputs'!$A:$A,0))</f>
        <v>0</v>
      </c>
      <c r="AF113" s="371">
        <f t="shared" ref="AF113:AF116" si="189">$AD113*$AE113</f>
        <v>0</v>
      </c>
      <c r="AG113" s="371">
        <f>INDEX('Other Inputs'!$F:$F,MATCH($BB113,'Other Inputs'!$E:$E,0))</f>
        <v>0</v>
      </c>
      <c r="AH113" s="490">
        <f t="shared" ref="AH113:AH116" si="190">$AD113+$AF113+$AG113</f>
        <v>18.899999999999999</v>
      </c>
      <c r="AI113" s="502">
        <f t="shared" ref="AI113:AI116" si="191">$AC113+$AH113</f>
        <v>187.20361133079555</v>
      </c>
      <c r="AJ113" s="492">
        <f t="shared" ref="AJ113:AJ116" si="192">$BM113</f>
        <v>0.3</v>
      </c>
      <c r="AK113" s="493">
        <f t="shared" ref="AK113:AK116" si="193">$AI113/8760/$AJ113*1000</f>
        <v>71.234250886908498</v>
      </c>
      <c r="AL113" s="494">
        <f>Inputs!C34</f>
        <v>0.5</v>
      </c>
      <c r="AM113" s="495">
        <f>IF($BE113="Fuel",INDEX(Inputs!$C:$C,MATCH($BA113,Inputs!$D:$D,0)),0)</f>
        <v>294.97000000000003</v>
      </c>
      <c r="AN113" s="496">
        <f>IF(OR($BC113={"Pumped Storage","Compressed Air Energy Storage (CAES)"}),(AM113/100*BJ113/1000)/AL113, IF(ISNUMBER($P113),$AM113/100*$P113/1000,0))</f>
        <v>24.936763800000005</v>
      </c>
      <c r="AO113" s="488">
        <f t="shared" ref="AO113:AO116" si="194">$K113</f>
        <v>0.77</v>
      </c>
      <c r="AP113" s="489">
        <f>INDEX('Other Inputs'!$B:$B,MATCH($AZ113,'Other Inputs'!$A:$A,0))</f>
        <v>5.4558207325419279E-2</v>
      </c>
      <c r="AQ113" s="371">
        <f t="shared" ref="AQ113:AQ116" si="195">$AO113*$AP113</f>
        <v>4.2009819640572849E-2</v>
      </c>
      <c r="AR113" s="493">
        <f>INDEX(Inputs!$C:$C,MATCH($BH113,Inputs!$D:$D,0))</f>
        <v>0</v>
      </c>
      <c r="AS113" s="497">
        <f>IF(ISNUMBER(P113),+($P113/1000*$W113*$B$143/2000),0)</f>
        <v>0</v>
      </c>
      <c r="AT113" s="498">
        <f>$AK113+$AN113+SUM($AO113,$AQ113:$AS113)</f>
        <v>96.983024506549086</v>
      </c>
      <c r="AU113" s="499">
        <f>IF(BC113="Solar - Rooftop Photovoltaic", -AT113+AT272, IF($BG113="",0,-INDEX(Inputs!$C:$C,MATCH($BC113,Inputs!$D:$D,0))/(1-INDEX(Inputs!$C:$C,MATCH($BF113,Inputs!$D:$D,0)))*INDEX(Inputs!$C:$C,MATCH($BI113,Inputs!$D:$D,0))))</f>
        <v>0</v>
      </c>
      <c r="AV113" s="498">
        <f t="shared" ref="AV113:AV116" si="196">$AT113+$AU113</f>
        <v>96.983024506549086</v>
      </c>
      <c r="AX113" s="464">
        <v>129</v>
      </c>
      <c r="AY113" s="465" t="s">
        <v>498</v>
      </c>
      <c r="AZ113" s="402" t="s">
        <v>364</v>
      </c>
      <c r="BA113" s="414" t="str">
        <f>IF(AY113="","",INDEX(Reference!$E:$E,MATCH($AY113,Reference!D:D,0)))</f>
        <v>I_US_</v>
      </c>
      <c r="BB113" s="414" t="str">
        <f t="shared" si="182"/>
        <v>I_US_CAES</v>
      </c>
      <c r="BC113" s="415" t="str">
        <f>IF(AZ113="","",INDEX(Reference!$B:$B,MATCH($AZ113,Reference!$A:$A,0)))</f>
        <v>Compressed Air Energy Storage (CAES)</v>
      </c>
      <c r="BE113" s="416" t="s">
        <v>1</v>
      </c>
      <c r="BH113" s="466" t="s">
        <v>547</v>
      </c>
      <c r="BI113" s="467" t="s">
        <v>547</v>
      </c>
      <c r="BJ113" s="466">
        <f>P113</f>
        <v>4227</v>
      </c>
      <c r="BM113" s="419">
        <v>0.3</v>
      </c>
      <c r="BO113" s="411" t="s">
        <v>602</v>
      </c>
    </row>
    <row r="114" spans="1:67" ht="15.75" thickBot="1">
      <c r="A114" s="437" t="s">
        <v>552</v>
      </c>
      <c r="B114" s="269"/>
      <c r="C114" s="270"/>
      <c r="D114" s="54"/>
      <c r="E114" s="54"/>
      <c r="F114" s="93"/>
      <c r="G114" s="105"/>
      <c r="H114" s="105"/>
      <c r="I114" s="335"/>
      <c r="J114" s="271"/>
      <c r="K114" s="74"/>
      <c r="L114" s="139"/>
      <c r="M114" s="139"/>
      <c r="N114" s="321"/>
      <c r="O114" s="321"/>
      <c r="P114" s="274"/>
      <c r="Q114" s="275"/>
      <c r="R114" s="275"/>
      <c r="S114" s="275"/>
      <c r="T114" s="277"/>
      <c r="U114" s="277"/>
      <c r="V114" s="277"/>
      <c r="W114" s="278"/>
      <c r="Y114" s="269"/>
      <c r="Z114" s="468"/>
      <c r="AA114" s="469"/>
      <c r="AB114" s="43"/>
      <c r="AC114" s="450"/>
      <c r="AD114" s="30"/>
      <c r="AE114" s="223"/>
      <c r="AF114" s="30"/>
      <c r="AG114" s="30"/>
      <c r="AH114" s="471"/>
      <c r="AI114" s="500"/>
      <c r="AJ114" s="473"/>
      <c r="AK114" s="219"/>
      <c r="AL114" s="220"/>
      <c r="AM114" s="221"/>
      <c r="AN114" s="474"/>
      <c r="AO114" s="30"/>
      <c r="AP114" s="223"/>
      <c r="AQ114" s="30"/>
      <c r="AR114" s="219"/>
      <c r="AS114" s="475"/>
      <c r="AT114" s="505"/>
      <c r="AU114" s="477"/>
      <c r="AV114" s="505"/>
      <c r="AX114" s="464">
        <v>130</v>
      </c>
      <c r="AY114" s="465"/>
      <c r="BH114" s="466"/>
      <c r="BI114" s="467"/>
      <c r="BJ114" s="466"/>
    </row>
    <row r="115" spans="1:67">
      <c r="A115" s="437">
        <v>96</v>
      </c>
      <c r="B115" s="323" t="s">
        <v>8</v>
      </c>
      <c r="C115" s="506" t="s">
        <v>10</v>
      </c>
      <c r="D115" s="325">
        <v>5000</v>
      </c>
      <c r="E115" s="325">
        <v>2234</v>
      </c>
      <c r="F115" s="507">
        <v>2020</v>
      </c>
      <c r="G115" s="328">
        <v>4.7501643655489802</v>
      </c>
      <c r="H115" s="328">
        <v>2024.7501643655489</v>
      </c>
      <c r="I115" s="326">
        <v>40</v>
      </c>
      <c r="J115" s="369">
        <v>6524.157349332655</v>
      </c>
      <c r="K115" s="327">
        <v>11.37</v>
      </c>
      <c r="L115" s="508">
        <v>0</v>
      </c>
      <c r="M115" s="508">
        <v>0</v>
      </c>
      <c r="N115" s="509">
        <v>98.35</v>
      </c>
      <c r="O115" s="509">
        <v>0.38</v>
      </c>
      <c r="P115" s="370">
        <v>10710</v>
      </c>
      <c r="Q115" s="351">
        <v>7.7</v>
      </c>
      <c r="R115" s="351">
        <v>7.3</v>
      </c>
      <c r="S115" s="331">
        <v>96.002843199999987</v>
      </c>
      <c r="T115" s="332">
        <v>0</v>
      </c>
      <c r="U115" s="332">
        <v>0</v>
      </c>
      <c r="V115" s="332">
        <v>0</v>
      </c>
      <c r="W115" s="333">
        <v>0</v>
      </c>
      <c r="Y115" s="323" t="str">
        <f t="shared" si="184"/>
        <v>Advanced Fission</v>
      </c>
      <c r="Z115" s="511">
        <f t="shared" si="185"/>
        <v>5000</v>
      </c>
      <c r="AA115" s="567">
        <f t="shared" si="186"/>
        <v>6524.157349332655</v>
      </c>
      <c r="AB115" s="512">
        <f>INDEX(LCF!$K:$K,MATCH($BC115,LCF!$B:$B,0))</f>
        <v>7.0183151854788808E-2</v>
      </c>
      <c r="AC115" s="513">
        <f t="shared" si="187"/>
        <v>457.88592597275016</v>
      </c>
      <c r="AD115" s="453">
        <f t="shared" si="188"/>
        <v>98.35</v>
      </c>
      <c r="AE115" s="514">
        <f>INDEX('Other Inputs'!$C:$C,MATCH($AZ115,'Other Inputs'!$A:$A,0))</f>
        <v>5.8157597585990053E-2</v>
      </c>
      <c r="AF115" s="453">
        <f t="shared" si="189"/>
        <v>5.7197997225821213</v>
      </c>
      <c r="AG115" s="453">
        <f>INDEX('Other Inputs'!$F:$F,MATCH($BB115,'Other Inputs'!$E:$E,0))</f>
        <v>0</v>
      </c>
      <c r="AH115" s="454">
        <f t="shared" si="190"/>
        <v>104.06979972258212</v>
      </c>
      <c r="AI115" s="513">
        <f t="shared" si="191"/>
        <v>561.95572569533226</v>
      </c>
      <c r="AJ115" s="568">
        <f t="shared" si="192"/>
        <v>0.85562099999999996</v>
      </c>
      <c r="AK115" s="457">
        <f t="shared" si="193"/>
        <v>74.975014635199528</v>
      </c>
      <c r="AL115" s="458" t="str">
        <f>IF(OR($BC115={"Pumped Storage","Compressed Air Energy Storage (CAES)"}),$P115,"na")</f>
        <v>na</v>
      </c>
      <c r="AM115" s="459">
        <f>IF($BE115="Fuel",INDEX(Inputs!$C:$C,MATCH($BA115,Inputs!$D:$D,0)),0)</f>
        <v>0</v>
      </c>
      <c r="AN115" s="460">
        <f>IF(OR($BC115={"Pumped Storage","Compressed Air Energy Storage (CAES)"}),(AM115/100*BJ115/1000)/AL115, IF(ISNUMBER($P115),$AM115/100*$P115/1000,0))</f>
        <v>0</v>
      </c>
      <c r="AO115" s="453">
        <f t="shared" si="194"/>
        <v>11.37</v>
      </c>
      <c r="AP115" s="514">
        <f>INDEX('Other Inputs'!$B:$B,MATCH($AZ115,'Other Inputs'!$A:$A,0))</f>
        <v>0</v>
      </c>
      <c r="AQ115" s="453">
        <f t="shared" si="195"/>
        <v>0</v>
      </c>
      <c r="AR115" s="457">
        <f>INDEX(Inputs!$C:$C,MATCH($BH115,Inputs!$D:$D,0))</f>
        <v>0</v>
      </c>
      <c r="AS115" s="461">
        <f>IF(ISNUMBER(P115),+($P115/1000*$W115*$B$143/2000),0)</f>
        <v>0</v>
      </c>
      <c r="AT115" s="569">
        <f t="shared" ref="AT115:AT116" si="197">$AK115+$AN115+SUM($AO115,$AQ115:$AS115)</f>
        <v>86.345014635199533</v>
      </c>
      <c r="AU115" s="570">
        <f>IF(BC115="Solar - Rooftop Photovoltaic", -AT115+AT274, IF($BG115="",0,-INDEX(Inputs!$C:$C,MATCH($BC115,Inputs!$D:$D,0))/(1-INDEX(Inputs!$C:$C,MATCH($BF115,Inputs!$D:$D,0)))*INDEX(Inputs!$C:$C,MATCH($BI115,Inputs!$D:$D,0))))</f>
        <v>0</v>
      </c>
      <c r="AV115" s="569">
        <f t="shared" si="196"/>
        <v>86.345014635199533</v>
      </c>
      <c r="AX115" s="464">
        <v>131</v>
      </c>
      <c r="AY115" s="465" t="s">
        <v>473</v>
      </c>
      <c r="AZ115" s="402" t="s">
        <v>477</v>
      </c>
      <c r="BA115" s="414" t="str">
        <f>IF(AY115="","",INDEX(Reference!$E:$E,MATCH($AY115,Reference!D:D,0)))</f>
        <v>I_WSW_</v>
      </c>
      <c r="BB115" s="414" t="str">
        <f>BA115&amp;AZ115</f>
        <v>I_WSW_NUC_AD</v>
      </c>
      <c r="BC115" s="415" t="str">
        <f>IF(AZ115="","",INDEX(Reference!$B:$B,MATCH($AZ115,Reference!$A:$A,0)))</f>
        <v>Nuclear Production Plant</v>
      </c>
      <c r="BH115" s="466" t="s">
        <v>547</v>
      </c>
      <c r="BI115" s="467" t="s">
        <v>547</v>
      </c>
      <c r="BJ115" s="466"/>
      <c r="BM115" s="419">
        <v>0.85562099999999996</v>
      </c>
    </row>
    <row r="116" spans="1:67" ht="15.75" thickBot="1">
      <c r="A116" s="437">
        <v>97</v>
      </c>
      <c r="B116" s="338" t="s">
        <v>8</v>
      </c>
      <c r="C116" s="478" t="s">
        <v>108</v>
      </c>
      <c r="D116" s="340">
        <v>5000</v>
      </c>
      <c r="E116" s="340">
        <v>570</v>
      </c>
      <c r="F116" s="479">
        <v>2021</v>
      </c>
      <c r="G116" s="344">
        <v>9.7523559062020606</v>
      </c>
      <c r="H116" s="344">
        <v>2030.752355906202</v>
      </c>
      <c r="I116" s="341">
        <v>40</v>
      </c>
      <c r="J116" s="342">
        <v>9675.8543016248386</v>
      </c>
      <c r="K116" s="343">
        <v>15</v>
      </c>
      <c r="L116" s="480">
        <v>0</v>
      </c>
      <c r="M116" s="480">
        <v>0</v>
      </c>
      <c r="N116" s="481">
        <v>167.77</v>
      </c>
      <c r="O116" s="481">
        <v>0.75</v>
      </c>
      <c r="P116" s="368">
        <v>10710</v>
      </c>
      <c r="Q116" s="356">
        <v>7.7</v>
      </c>
      <c r="R116" s="356">
        <v>7.3</v>
      </c>
      <c r="S116" s="347">
        <v>64.543481398999987</v>
      </c>
      <c r="T116" s="348">
        <v>0</v>
      </c>
      <c r="U116" s="348">
        <v>0</v>
      </c>
      <c r="V116" s="348">
        <v>0</v>
      </c>
      <c r="W116" s="349">
        <v>0</v>
      </c>
      <c r="Y116" s="338" t="str">
        <f t="shared" si="184"/>
        <v>Small Modular Reactor x 12</v>
      </c>
      <c r="Z116" s="484">
        <f t="shared" si="185"/>
        <v>5000</v>
      </c>
      <c r="AA116" s="571">
        <f t="shared" si="186"/>
        <v>9675.8543016248386</v>
      </c>
      <c r="AB116" s="486">
        <f>INDEX(LCF!$K:$K,MATCH($BC116,LCF!$B:$B,0))</f>
        <v>7.0183151854788808E-2</v>
      </c>
      <c r="AC116" s="487">
        <f t="shared" si="187"/>
        <v>679.0819517757476</v>
      </c>
      <c r="AD116" s="371">
        <f t="shared" si="188"/>
        <v>167.77</v>
      </c>
      <c r="AE116" s="489">
        <f>INDEX('Other Inputs'!$C:$C,MATCH($AZ116,'Other Inputs'!$A:$A,0))</f>
        <v>0.11478473207761178</v>
      </c>
      <c r="AF116" s="371">
        <f t="shared" si="189"/>
        <v>19.257434500660928</v>
      </c>
      <c r="AG116" s="371">
        <f>INDEX('Other Inputs'!$F:$F,MATCH($BB116,'Other Inputs'!$E:$E,0))</f>
        <v>0</v>
      </c>
      <c r="AH116" s="490">
        <f t="shared" si="190"/>
        <v>187.02743450066095</v>
      </c>
      <c r="AI116" s="487">
        <f t="shared" si="191"/>
        <v>866.10938627640849</v>
      </c>
      <c r="AJ116" s="572">
        <f t="shared" si="192"/>
        <v>0.85562099999999996</v>
      </c>
      <c r="AK116" s="573">
        <f t="shared" si="193"/>
        <v>115.55459076675226</v>
      </c>
      <c r="AL116" s="494" t="str">
        <f>IF(OR($BC116={"Pumped Storage","Compressed Air Energy Storage (CAES)"}),$P116,"na")</f>
        <v>na</v>
      </c>
      <c r="AM116" s="574">
        <f>IF($BE116="Fuel",INDEX(Inputs!$C:$C,MATCH($BA116,Inputs!$D:$D,0)),0)</f>
        <v>0</v>
      </c>
      <c r="AN116" s="575">
        <f>IF(OR($BC116={"Pumped Storage","Compressed Air Energy Storage (CAES)"}),(AM116/100*BJ116/1000)/AL116, IF(ISNUMBER($P116),$AM116/100*$P116/1000,0))</f>
        <v>0</v>
      </c>
      <c r="AO116" s="371">
        <f t="shared" si="194"/>
        <v>15</v>
      </c>
      <c r="AP116" s="489">
        <f>INDEX('Other Inputs'!$B:$B,MATCH($AZ116,'Other Inputs'!$A:$A,0))</f>
        <v>0</v>
      </c>
      <c r="AQ116" s="371">
        <f t="shared" si="195"/>
        <v>0</v>
      </c>
      <c r="AR116" s="493">
        <f>INDEX(Inputs!$C:$C,MATCH($BH116,Inputs!$D:$D,0))</f>
        <v>0</v>
      </c>
      <c r="AS116" s="576">
        <f>IF(ISNUMBER(P116),+($P116/1000*$W116*$B$143/2000),0)</f>
        <v>0</v>
      </c>
      <c r="AT116" s="577">
        <f t="shared" si="197"/>
        <v>130.55459076675226</v>
      </c>
      <c r="AU116" s="576">
        <f>IF(BC116="Solar - Rooftop Photovoltaic", -AT116+AT275, IF($BG116="",0,-INDEX(Inputs!$C:$C,MATCH($BC116,Inputs!$D:$D,0))/(1-INDEX(Inputs!$C:$C,MATCH($BF116,Inputs!$D:$D,0)))*INDEX(Inputs!$C:$C,MATCH($BI116,Inputs!$D:$D,0))))</f>
        <v>0</v>
      </c>
      <c r="AV116" s="577">
        <f t="shared" si="196"/>
        <v>130.55459076675226</v>
      </c>
      <c r="AX116" s="464">
        <v>132</v>
      </c>
      <c r="AY116" s="465" t="s">
        <v>497</v>
      </c>
      <c r="AZ116" s="402" t="s">
        <v>500</v>
      </c>
      <c r="BA116" s="414" t="str">
        <f>IF(AY116="","",INDEX(Reference!$E:$E,MATCH($AY116,Reference!D:D,0)))</f>
        <v>I_UN_</v>
      </c>
      <c r="BB116" s="414" t="str">
        <f>BA116&amp;AZ116</f>
        <v>I_UN_NUC_MD</v>
      </c>
      <c r="BC116" s="415" t="str">
        <f>IF(AZ116="","",INDEX(Reference!$B:$B,MATCH($AZ116,Reference!$A:$A,0)))</f>
        <v>Nuclear Production Plant</v>
      </c>
      <c r="BH116" s="466" t="s">
        <v>547</v>
      </c>
      <c r="BI116" s="467" t="s">
        <v>547</v>
      </c>
      <c r="BJ116" s="466"/>
      <c r="BM116" s="419">
        <v>0.85562099999999996</v>
      </c>
    </row>
    <row r="117" spans="1:67" ht="15.75" thickBot="1">
      <c r="A117" s="437"/>
      <c r="B117" s="372"/>
      <c r="C117" s="373"/>
      <c r="D117" s="374"/>
      <c r="E117" s="374"/>
      <c r="F117" s="375"/>
      <c r="G117" s="376"/>
      <c r="H117" s="376"/>
      <c r="I117" s="375"/>
      <c r="J117" s="377"/>
      <c r="K117" s="378"/>
      <c r="L117" s="379"/>
      <c r="M117" s="379"/>
      <c r="N117" s="379"/>
      <c r="O117" s="379"/>
      <c r="P117" s="380"/>
      <c r="Q117" s="381"/>
      <c r="R117" s="381"/>
      <c r="S117" s="382"/>
      <c r="T117" s="383"/>
      <c r="U117" s="383"/>
      <c r="V117" s="383"/>
      <c r="W117" s="384"/>
      <c r="Y117" s="372"/>
      <c r="Z117" s="578"/>
      <c r="AA117" s="579"/>
      <c r="AB117" s="554"/>
      <c r="AC117" s="555"/>
      <c r="AD117" s="385"/>
      <c r="AE117" s="557"/>
      <c r="AF117" s="385"/>
      <c r="AG117" s="385"/>
      <c r="AH117" s="558"/>
      <c r="AI117" s="555"/>
      <c r="AJ117" s="580"/>
      <c r="AK117" s="581"/>
      <c r="AL117" s="561"/>
      <c r="AM117" s="582"/>
      <c r="AN117" s="583"/>
      <c r="AO117" s="385"/>
      <c r="AP117" s="557"/>
      <c r="AQ117" s="385"/>
      <c r="AR117" s="560"/>
      <c r="AS117" s="584"/>
      <c r="AT117" s="585"/>
      <c r="AU117" s="584"/>
      <c r="AV117" s="585"/>
      <c r="AX117" s="464">
        <v>133</v>
      </c>
      <c r="AY117" s="465"/>
      <c r="BH117" s="466"/>
      <c r="BI117" s="467"/>
      <c r="BJ117" s="466"/>
    </row>
    <row r="118" spans="1:67">
      <c r="B118" s="586" t="str">
        <f t="shared" ref="B118:W118" si="198">B82</f>
        <v>Wind</v>
      </c>
      <c r="C118" s="587" t="str">
        <f t="shared" si="198"/>
        <v xml:space="preserve">2.0 MW turbine 38% CF WA,2021 </v>
      </c>
      <c r="D118" s="588">
        <f t="shared" si="198"/>
        <v>1500</v>
      </c>
      <c r="E118" s="588">
        <f t="shared" si="198"/>
        <v>100</v>
      </c>
      <c r="F118" s="589">
        <f t="shared" si="198"/>
        <v>2017</v>
      </c>
      <c r="G118" s="589">
        <f t="shared" si="198"/>
        <v>5.0021915406530786</v>
      </c>
      <c r="H118" s="589">
        <f t="shared" si="198"/>
        <v>2022.002191540653</v>
      </c>
      <c r="I118" s="590">
        <f t="shared" si="198"/>
        <v>30</v>
      </c>
      <c r="J118" s="588">
        <f t="shared" si="198"/>
        <v>1799.7506374078596</v>
      </c>
      <c r="K118" s="591">
        <f t="shared" si="198"/>
        <v>0</v>
      </c>
      <c r="L118" s="591">
        <f t="shared" si="198"/>
        <v>0</v>
      </c>
      <c r="M118" s="591">
        <f t="shared" si="198"/>
        <v>0</v>
      </c>
      <c r="N118" s="588">
        <f t="shared" si="198"/>
        <v>36.450000000000003</v>
      </c>
      <c r="O118" s="591">
        <f t="shared" si="198"/>
        <v>0.23127651029410384</v>
      </c>
      <c r="P118" s="588" t="str">
        <f t="shared" si="198"/>
        <v>n/a</v>
      </c>
      <c r="Q118" s="588" t="str">
        <f t="shared" si="198"/>
        <v>Included with CF</v>
      </c>
      <c r="R118" s="588">
        <f t="shared" si="198"/>
        <v>0</v>
      </c>
      <c r="S118" s="588" t="str">
        <f t="shared" si="198"/>
        <v>n/a</v>
      </c>
      <c r="T118" s="588" t="str">
        <f t="shared" si="198"/>
        <v>n/a</v>
      </c>
      <c r="U118" s="588" t="str">
        <f t="shared" si="198"/>
        <v>n/a</v>
      </c>
      <c r="V118" s="588" t="str">
        <f t="shared" si="198"/>
        <v>n/a</v>
      </c>
      <c r="W118" s="592" t="str">
        <f t="shared" si="198"/>
        <v>n/a</v>
      </c>
      <c r="Y118" s="593" t="str">
        <f t="shared" ref="Y118:AA127" si="199">Y82</f>
        <v xml:space="preserve">2.0 MW turbine 38% CF WA,2021 </v>
      </c>
      <c r="Z118" s="590">
        <f t="shared" si="199"/>
        <v>1500</v>
      </c>
      <c r="AA118" s="594">
        <f t="shared" si="199"/>
        <v>1799.7506374078596</v>
      </c>
      <c r="AB118" s="595">
        <f>LCF!$K$51</f>
        <v>7.0674858624469455E-2</v>
      </c>
      <c r="AC118" s="596">
        <f t="shared" ref="AC118:AC131" si="200">AA118*AB118</f>
        <v>127.19712185809927</v>
      </c>
      <c r="AD118" s="597">
        <f t="shared" ref="AD118:AH127" si="201">AD82</f>
        <v>36.450000000000003</v>
      </c>
      <c r="AE118" s="598">
        <f t="shared" si="201"/>
        <v>3.0605823621576617E-2</v>
      </c>
      <c r="AF118" s="597">
        <f t="shared" si="201"/>
        <v>1.1155822710064678</v>
      </c>
      <c r="AG118" s="597">
        <f t="shared" si="201"/>
        <v>0</v>
      </c>
      <c r="AH118" s="597">
        <f t="shared" si="201"/>
        <v>37.56558227100647</v>
      </c>
      <c r="AI118" s="596">
        <f t="shared" ref="AI118:AI135" si="202">AC118+AH118</f>
        <v>164.76270412910574</v>
      </c>
      <c r="AJ118" s="599">
        <f t="shared" ref="AJ118:AJ127" si="203">AJ82</f>
        <v>0.35</v>
      </c>
      <c r="AK118" s="600">
        <f t="shared" ref="AK118:AK135" si="204">AI118/8760/AJ118*1000</f>
        <v>53.738651053198225</v>
      </c>
      <c r="AL118" s="601" t="str">
        <f t="shared" ref="AL118:AS127" si="205">AL82</f>
        <v>na</v>
      </c>
      <c r="AM118" s="600">
        <f t="shared" si="205"/>
        <v>0</v>
      </c>
      <c r="AN118" s="600">
        <f t="shared" si="205"/>
        <v>0</v>
      </c>
      <c r="AO118" s="597">
        <f t="shared" si="205"/>
        <v>0</v>
      </c>
      <c r="AP118" s="598">
        <f t="shared" si="205"/>
        <v>0</v>
      </c>
      <c r="AQ118" s="597">
        <f t="shared" si="205"/>
        <v>0</v>
      </c>
      <c r="AR118" s="602">
        <f t="shared" si="205"/>
        <v>0.57299999999999995</v>
      </c>
      <c r="AS118" s="603">
        <f t="shared" si="205"/>
        <v>0</v>
      </c>
      <c r="AT118" s="600">
        <f t="shared" ref="AT118:AT135" si="206">AK118+AN118+SUM(AO118,AQ118:AS118)</f>
        <v>54.311651053198226</v>
      </c>
      <c r="AU118" s="600"/>
      <c r="AV118" s="604">
        <f t="shared" ref="AV118:AV135" si="207">AT118+AU118</f>
        <v>54.311651053198226</v>
      </c>
      <c r="AW118" s="605"/>
      <c r="AX118" s="464">
        <v>134</v>
      </c>
      <c r="BM118" s="419">
        <v>0.38</v>
      </c>
    </row>
    <row r="119" spans="1:67">
      <c r="B119" s="606" t="str">
        <f t="shared" ref="B119:W119" si="208">B83</f>
        <v>Wind</v>
      </c>
      <c r="C119" s="607" t="str">
        <f t="shared" si="208"/>
        <v>2.0 MW turbine 38% CF OR, 2021</v>
      </c>
      <c r="D119" s="608">
        <f t="shared" si="208"/>
        <v>1500</v>
      </c>
      <c r="E119" s="608">
        <f t="shared" si="208"/>
        <v>100</v>
      </c>
      <c r="F119" s="609">
        <f t="shared" si="208"/>
        <v>2017</v>
      </c>
      <c r="G119" s="609">
        <f t="shared" si="208"/>
        <v>5.0021915406530786</v>
      </c>
      <c r="H119" s="609">
        <f t="shared" si="208"/>
        <v>2022.002191540653</v>
      </c>
      <c r="I119" s="610">
        <f t="shared" si="208"/>
        <v>30</v>
      </c>
      <c r="J119" s="608">
        <f t="shared" si="208"/>
        <v>1773.9008266018413</v>
      </c>
      <c r="K119" s="611">
        <f t="shared" si="208"/>
        <v>0</v>
      </c>
      <c r="L119" s="611">
        <f t="shared" si="208"/>
        <v>0</v>
      </c>
      <c r="M119" s="611">
        <f t="shared" si="208"/>
        <v>0</v>
      </c>
      <c r="N119" s="608">
        <f t="shared" si="208"/>
        <v>36.450000000000003</v>
      </c>
      <c r="O119" s="611">
        <f t="shared" si="208"/>
        <v>0.23127651029410384</v>
      </c>
      <c r="P119" s="608" t="str">
        <f t="shared" si="208"/>
        <v>n/a</v>
      </c>
      <c r="Q119" s="608" t="str">
        <f t="shared" si="208"/>
        <v>Included with CF</v>
      </c>
      <c r="R119" s="608">
        <f t="shared" si="208"/>
        <v>0</v>
      </c>
      <c r="S119" s="608" t="str">
        <f t="shared" si="208"/>
        <v>n/a</v>
      </c>
      <c r="T119" s="608" t="str">
        <f t="shared" si="208"/>
        <v>n/a</v>
      </c>
      <c r="U119" s="608" t="str">
        <f t="shared" si="208"/>
        <v>n/a</v>
      </c>
      <c r="V119" s="608" t="str">
        <f t="shared" si="208"/>
        <v>n/a</v>
      </c>
      <c r="W119" s="612" t="str">
        <f t="shared" si="208"/>
        <v>n/a</v>
      </c>
      <c r="Y119" s="613" t="str">
        <f t="shared" si="199"/>
        <v>2.0 MW turbine 38% CF OR, 2021</v>
      </c>
      <c r="Z119" s="610">
        <f t="shared" si="199"/>
        <v>1500</v>
      </c>
      <c r="AA119" s="614">
        <f t="shared" si="199"/>
        <v>1773.9008266018413</v>
      </c>
      <c r="AB119" s="615">
        <f>LCF!$K$51</f>
        <v>7.0674858624469455E-2</v>
      </c>
      <c r="AC119" s="616">
        <f t="shared" si="200"/>
        <v>125.37019013391465</v>
      </c>
      <c r="AD119" s="617">
        <f t="shared" si="201"/>
        <v>36.450000000000003</v>
      </c>
      <c r="AE119" s="618">
        <f t="shared" si="201"/>
        <v>3.0605823621576617E-2</v>
      </c>
      <c r="AF119" s="617">
        <f t="shared" si="201"/>
        <v>1.1155822710064678</v>
      </c>
      <c r="AG119" s="617">
        <f t="shared" si="201"/>
        <v>0</v>
      </c>
      <c r="AH119" s="617">
        <f t="shared" si="201"/>
        <v>37.56558227100647</v>
      </c>
      <c r="AI119" s="616">
        <f t="shared" si="202"/>
        <v>162.93577240492112</v>
      </c>
      <c r="AJ119" s="619">
        <f t="shared" si="203"/>
        <v>0.35</v>
      </c>
      <c r="AK119" s="620">
        <f t="shared" si="204"/>
        <v>53.142782910933185</v>
      </c>
      <c r="AL119" s="621" t="str">
        <f t="shared" si="205"/>
        <v>na</v>
      </c>
      <c r="AM119" s="620">
        <f t="shared" si="205"/>
        <v>0</v>
      </c>
      <c r="AN119" s="620">
        <f t="shared" si="205"/>
        <v>0</v>
      </c>
      <c r="AO119" s="617">
        <f t="shared" si="205"/>
        <v>0</v>
      </c>
      <c r="AP119" s="618">
        <f t="shared" si="205"/>
        <v>0</v>
      </c>
      <c r="AQ119" s="617">
        <f t="shared" si="205"/>
        <v>0</v>
      </c>
      <c r="AR119" s="622">
        <f t="shared" si="205"/>
        <v>0.57299999999999995</v>
      </c>
      <c r="AS119" s="623">
        <f t="shared" si="205"/>
        <v>0</v>
      </c>
      <c r="AT119" s="620">
        <f t="shared" si="206"/>
        <v>53.715782910933186</v>
      </c>
      <c r="AU119" s="620"/>
      <c r="AV119" s="624">
        <f t="shared" si="207"/>
        <v>53.715782910933186</v>
      </c>
      <c r="AW119" s="605"/>
      <c r="AX119" s="464">
        <v>135</v>
      </c>
      <c r="BM119" s="419">
        <v>0.38</v>
      </c>
    </row>
    <row r="120" spans="1:67">
      <c r="B120" s="606" t="str">
        <f t="shared" ref="B120:W120" si="209">B84</f>
        <v>Wind</v>
      </c>
      <c r="C120" s="607" t="str">
        <f t="shared" si="209"/>
        <v>2.0 MW turbine 38% CF ID, 2021</v>
      </c>
      <c r="D120" s="608">
        <f t="shared" si="209"/>
        <v>4500</v>
      </c>
      <c r="E120" s="608">
        <f t="shared" si="209"/>
        <v>100</v>
      </c>
      <c r="F120" s="609">
        <f t="shared" si="209"/>
        <v>2017</v>
      </c>
      <c r="G120" s="609">
        <f t="shared" si="209"/>
        <v>5.0021915406530786</v>
      </c>
      <c r="H120" s="609">
        <f t="shared" si="209"/>
        <v>2022.002191540653</v>
      </c>
      <c r="I120" s="610">
        <f t="shared" si="209"/>
        <v>30</v>
      </c>
      <c r="J120" s="608">
        <f t="shared" si="209"/>
        <v>1811.0329095752811</v>
      </c>
      <c r="K120" s="611">
        <f t="shared" si="209"/>
        <v>0</v>
      </c>
      <c r="L120" s="611">
        <f t="shared" si="209"/>
        <v>0</v>
      </c>
      <c r="M120" s="611">
        <f t="shared" si="209"/>
        <v>0</v>
      </c>
      <c r="N120" s="608">
        <f t="shared" si="209"/>
        <v>36.450000000000003</v>
      </c>
      <c r="O120" s="611">
        <f t="shared" si="209"/>
        <v>0.23127651029410384</v>
      </c>
      <c r="P120" s="608" t="str">
        <f t="shared" si="209"/>
        <v>n/a</v>
      </c>
      <c r="Q120" s="608" t="str">
        <f t="shared" si="209"/>
        <v>Included with CF</v>
      </c>
      <c r="R120" s="608">
        <f t="shared" si="209"/>
        <v>0</v>
      </c>
      <c r="S120" s="608" t="str">
        <f t="shared" si="209"/>
        <v>n/a</v>
      </c>
      <c r="T120" s="608" t="str">
        <f t="shared" si="209"/>
        <v>n/a</v>
      </c>
      <c r="U120" s="608" t="str">
        <f t="shared" si="209"/>
        <v>n/a</v>
      </c>
      <c r="V120" s="608" t="str">
        <f t="shared" si="209"/>
        <v>n/a</v>
      </c>
      <c r="W120" s="612" t="str">
        <f t="shared" si="209"/>
        <v>n/a</v>
      </c>
      <c r="Y120" s="613" t="str">
        <f t="shared" si="199"/>
        <v>2.0 MW turbine 38% CF ID, 2021</v>
      </c>
      <c r="Z120" s="610">
        <f t="shared" si="199"/>
        <v>4500</v>
      </c>
      <c r="AA120" s="614">
        <f t="shared" si="199"/>
        <v>1811.0329095752811</v>
      </c>
      <c r="AB120" s="615">
        <f>LCF!$K$51</f>
        <v>7.0674858624469455E-2</v>
      </c>
      <c r="AC120" s="616">
        <f t="shared" si="200"/>
        <v>127.99449484849457</v>
      </c>
      <c r="AD120" s="617">
        <f t="shared" si="201"/>
        <v>36.450000000000003</v>
      </c>
      <c r="AE120" s="618">
        <f t="shared" si="201"/>
        <v>3.0605823621576617E-2</v>
      </c>
      <c r="AF120" s="617">
        <f t="shared" si="201"/>
        <v>1.1155822710064678</v>
      </c>
      <c r="AG120" s="617">
        <f t="shared" si="201"/>
        <v>0</v>
      </c>
      <c r="AH120" s="617">
        <f t="shared" si="201"/>
        <v>37.56558227100647</v>
      </c>
      <c r="AI120" s="616">
        <f t="shared" si="202"/>
        <v>165.56007711950105</v>
      </c>
      <c r="AJ120" s="619">
        <f t="shared" si="203"/>
        <v>0.35</v>
      </c>
      <c r="AK120" s="620">
        <f t="shared" si="204"/>
        <v>53.99872052168984</v>
      </c>
      <c r="AL120" s="621" t="str">
        <f t="shared" si="205"/>
        <v>na</v>
      </c>
      <c r="AM120" s="620">
        <f t="shared" si="205"/>
        <v>0</v>
      </c>
      <c r="AN120" s="620">
        <f t="shared" si="205"/>
        <v>0</v>
      </c>
      <c r="AO120" s="617">
        <f t="shared" si="205"/>
        <v>0</v>
      </c>
      <c r="AP120" s="618">
        <f t="shared" si="205"/>
        <v>0</v>
      </c>
      <c r="AQ120" s="617">
        <f t="shared" si="205"/>
        <v>0</v>
      </c>
      <c r="AR120" s="622">
        <f t="shared" si="205"/>
        <v>0.57299999999999995</v>
      </c>
      <c r="AS120" s="623">
        <f t="shared" si="205"/>
        <v>0</v>
      </c>
      <c r="AT120" s="620">
        <f t="shared" si="206"/>
        <v>54.571720521689841</v>
      </c>
      <c r="AU120" s="620"/>
      <c r="AV120" s="624">
        <f t="shared" si="207"/>
        <v>54.571720521689841</v>
      </c>
      <c r="AW120" s="605"/>
      <c r="AX120" s="464">
        <v>136</v>
      </c>
      <c r="BM120" s="419">
        <v>0.38</v>
      </c>
    </row>
    <row r="121" spans="1:67">
      <c r="B121" s="606" t="str">
        <f t="shared" ref="B121:W121" si="210">B85</f>
        <v>Wind</v>
      </c>
      <c r="C121" s="607" t="str">
        <f t="shared" si="210"/>
        <v>2.0 MW turbine 31% CF UT, 2021</v>
      </c>
      <c r="D121" s="608">
        <f t="shared" si="210"/>
        <v>4500</v>
      </c>
      <c r="E121" s="608">
        <f t="shared" si="210"/>
        <v>100</v>
      </c>
      <c r="F121" s="609">
        <f t="shared" si="210"/>
        <v>2017</v>
      </c>
      <c r="G121" s="609">
        <f t="shared" si="210"/>
        <v>5.0021915406530786</v>
      </c>
      <c r="H121" s="609">
        <f t="shared" si="210"/>
        <v>2022.002191540653</v>
      </c>
      <c r="I121" s="610">
        <f t="shared" si="210"/>
        <v>30</v>
      </c>
      <c r="J121" s="608">
        <f t="shared" si="210"/>
        <v>1735.3715559870404</v>
      </c>
      <c r="K121" s="611">
        <f t="shared" si="210"/>
        <v>0</v>
      </c>
      <c r="L121" s="611">
        <f t="shared" si="210"/>
        <v>0</v>
      </c>
      <c r="M121" s="611">
        <f t="shared" si="210"/>
        <v>0</v>
      </c>
      <c r="N121" s="608">
        <f t="shared" si="210"/>
        <v>36.450000000000003</v>
      </c>
      <c r="O121" s="611">
        <f t="shared" si="210"/>
        <v>0.23127651029410384</v>
      </c>
      <c r="P121" s="608" t="str">
        <f t="shared" si="210"/>
        <v>n/a</v>
      </c>
      <c r="Q121" s="608" t="str">
        <f t="shared" si="210"/>
        <v>Included with CF</v>
      </c>
      <c r="R121" s="608">
        <f t="shared" si="210"/>
        <v>0</v>
      </c>
      <c r="S121" s="608" t="str">
        <f t="shared" si="210"/>
        <v>n/a</v>
      </c>
      <c r="T121" s="608" t="str">
        <f t="shared" si="210"/>
        <v>n/a</v>
      </c>
      <c r="U121" s="608" t="str">
        <f t="shared" si="210"/>
        <v>n/a</v>
      </c>
      <c r="V121" s="608" t="str">
        <f t="shared" si="210"/>
        <v>n/a</v>
      </c>
      <c r="W121" s="612" t="str">
        <f t="shared" si="210"/>
        <v>n/a</v>
      </c>
      <c r="Y121" s="613" t="str">
        <f t="shared" si="199"/>
        <v>2.0 MW turbine 31% CF UT, 2021</v>
      </c>
      <c r="Z121" s="610">
        <f t="shared" si="199"/>
        <v>4500</v>
      </c>
      <c r="AA121" s="614">
        <f t="shared" si="199"/>
        <v>1735.3715559870404</v>
      </c>
      <c r="AB121" s="615">
        <f>LCF!$K$51</f>
        <v>7.0674858624469455E-2</v>
      </c>
      <c r="AC121" s="616">
        <f t="shared" si="200"/>
        <v>122.64713938030967</v>
      </c>
      <c r="AD121" s="617">
        <f t="shared" si="201"/>
        <v>36.450000000000003</v>
      </c>
      <c r="AE121" s="618">
        <f t="shared" si="201"/>
        <v>3.0605823621576617E-2</v>
      </c>
      <c r="AF121" s="617">
        <f t="shared" si="201"/>
        <v>1.1155822710064678</v>
      </c>
      <c r="AG121" s="617">
        <f t="shared" si="201"/>
        <v>0</v>
      </c>
      <c r="AH121" s="617">
        <f t="shared" si="201"/>
        <v>37.56558227100647</v>
      </c>
      <c r="AI121" s="616">
        <f t="shared" si="202"/>
        <v>160.21272165131614</v>
      </c>
      <c r="AJ121" s="619">
        <f t="shared" si="203"/>
        <v>0.31</v>
      </c>
      <c r="AK121" s="620">
        <f t="shared" si="204"/>
        <v>58.997172503798851</v>
      </c>
      <c r="AL121" s="621" t="str">
        <f t="shared" si="205"/>
        <v>na</v>
      </c>
      <c r="AM121" s="620">
        <f t="shared" si="205"/>
        <v>0</v>
      </c>
      <c r="AN121" s="620">
        <f t="shared" si="205"/>
        <v>0</v>
      </c>
      <c r="AO121" s="617">
        <f t="shared" si="205"/>
        <v>0</v>
      </c>
      <c r="AP121" s="618">
        <f t="shared" si="205"/>
        <v>0</v>
      </c>
      <c r="AQ121" s="617">
        <f t="shared" si="205"/>
        <v>0</v>
      </c>
      <c r="AR121" s="622">
        <f t="shared" si="205"/>
        <v>0.57299999999999995</v>
      </c>
      <c r="AS121" s="623">
        <f t="shared" si="205"/>
        <v>0</v>
      </c>
      <c r="AT121" s="620">
        <f t="shared" si="206"/>
        <v>59.570172503798851</v>
      </c>
      <c r="AU121" s="620"/>
      <c r="AV121" s="624">
        <f t="shared" si="207"/>
        <v>59.570172503798851</v>
      </c>
      <c r="AW121" s="605"/>
      <c r="AX121" s="464">
        <v>137</v>
      </c>
      <c r="BM121" s="419">
        <v>0.31</v>
      </c>
    </row>
    <row r="122" spans="1:67">
      <c r="B122" s="606" t="str">
        <f t="shared" ref="B122:W122" si="211">B86</f>
        <v>Wind</v>
      </c>
      <c r="C122" s="607" t="str">
        <f t="shared" si="211"/>
        <v>3.3 MW turbine 43% CF WY, 2021</v>
      </c>
      <c r="D122" s="608">
        <f t="shared" si="211"/>
        <v>6500</v>
      </c>
      <c r="E122" s="608">
        <f t="shared" si="211"/>
        <v>100</v>
      </c>
      <c r="F122" s="609">
        <f t="shared" si="211"/>
        <v>2017</v>
      </c>
      <c r="G122" s="609">
        <f t="shared" si="211"/>
        <v>5.0021915406530786</v>
      </c>
      <c r="H122" s="609">
        <f t="shared" si="211"/>
        <v>2022.002191540653</v>
      </c>
      <c r="I122" s="610">
        <f t="shared" si="211"/>
        <v>30</v>
      </c>
      <c r="J122" s="608">
        <f t="shared" si="211"/>
        <v>1737.2476650701883</v>
      </c>
      <c r="K122" s="611">
        <f t="shared" si="211"/>
        <v>0.65</v>
      </c>
      <c r="L122" s="611">
        <f t="shared" si="211"/>
        <v>0</v>
      </c>
      <c r="M122" s="611">
        <f t="shared" si="211"/>
        <v>0</v>
      </c>
      <c r="N122" s="608">
        <f t="shared" si="211"/>
        <v>36.450000000000003</v>
      </c>
      <c r="O122" s="611">
        <f t="shared" si="211"/>
        <v>0.23127651029410384</v>
      </c>
      <c r="P122" s="608" t="str">
        <f t="shared" si="211"/>
        <v>n/a</v>
      </c>
      <c r="Q122" s="608" t="str">
        <f t="shared" si="211"/>
        <v>Included with CF</v>
      </c>
      <c r="R122" s="608">
        <f t="shared" si="211"/>
        <v>0</v>
      </c>
      <c r="S122" s="608" t="str">
        <f t="shared" si="211"/>
        <v>n/a</v>
      </c>
      <c r="T122" s="608" t="str">
        <f t="shared" si="211"/>
        <v>n/a</v>
      </c>
      <c r="U122" s="608" t="str">
        <f t="shared" si="211"/>
        <v>n/a</v>
      </c>
      <c r="V122" s="608" t="str">
        <f t="shared" si="211"/>
        <v>n/a</v>
      </c>
      <c r="W122" s="612" t="str">
        <f t="shared" si="211"/>
        <v>n/a</v>
      </c>
      <c r="Y122" s="613" t="str">
        <f t="shared" si="199"/>
        <v>3.3 MW turbine 43% CF WY, 2021</v>
      </c>
      <c r="Z122" s="610">
        <f t="shared" si="199"/>
        <v>6500</v>
      </c>
      <c r="AA122" s="614">
        <f t="shared" si="199"/>
        <v>1737.2476650701883</v>
      </c>
      <c r="AB122" s="615">
        <f>LCF!$K$51</f>
        <v>7.0674858624469455E-2</v>
      </c>
      <c r="AC122" s="616">
        <f t="shared" si="200"/>
        <v>122.77973312452522</v>
      </c>
      <c r="AD122" s="617">
        <f t="shared" si="201"/>
        <v>36.450000000000003</v>
      </c>
      <c r="AE122" s="618">
        <f t="shared" si="201"/>
        <v>3.0605823621576617E-2</v>
      </c>
      <c r="AF122" s="617">
        <f t="shared" si="201"/>
        <v>1.1155822710064678</v>
      </c>
      <c r="AG122" s="617">
        <f t="shared" si="201"/>
        <v>0</v>
      </c>
      <c r="AH122" s="617">
        <f t="shared" si="201"/>
        <v>37.56558227100647</v>
      </c>
      <c r="AI122" s="616">
        <f t="shared" si="202"/>
        <v>160.34531539553168</v>
      </c>
      <c r="AJ122" s="619">
        <f t="shared" si="203"/>
        <v>0.43</v>
      </c>
      <c r="AK122" s="620">
        <f t="shared" si="204"/>
        <v>42.568045926391548</v>
      </c>
      <c r="AL122" s="621" t="str">
        <f t="shared" si="205"/>
        <v>na</v>
      </c>
      <c r="AM122" s="620">
        <f t="shared" si="205"/>
        <v>0</v>
      </c>
      <c r="AN122" s="620">
        <f t="shared" si="205"/>
        <v>0</v>
      </c>
      <c r="AO122" s="617">
        <f t="shared" si="205"/>
        <v>0.65</v>
      </c>
      <c r="AP122" s="618">
        <f t="shared" si="205"/>
        <v>0</v>
      </c>
      <c r="AQ122" s="617">
        <f t="shared" si="205"/>
        <v>0</v>
      </c>
      <c r="AR122" s="622">
        <f t="shared" si="205"/>
        <v>0.57299999999999995</v>
      </c>
      <c r="AS122" s="623">
        <f t="shared" si="205"/>
        <v>0</v>
      </c>
      <c r="AT122" s="620">
        <f t="shared" si="206"/>
        <v>43.791045926391547</v>
      </c>
      <c r="AU122" s="620"/>
      <c r="AV122" s="624">
        <f t="shared" si="207"/>
        <v>43.791045926391547</v>
      </c>
      <c r="AW122" s="605"/>
      <c r="AX122" s="464">
        <v>138</v>
      </c>
      <c r="BM122" s="419">
        <v>0.43</v>
      </c>
    </row>
    <row r="123" spans="1:67">
      <c r="B123" s="606" t="str">
        <f t="shared" ref="B123:W123" si="212">B87</f>
        <v>Wind</v>
      </c>
      <c r="C123" s="607" t="str">
        <f t="shared" si="212"/>
        <v>2.0 MW turbine 38% CF WA,2024</v>
      </c>
      <c r="D123" s="608">
        <f t="shared" si="212"/>
        <v>1500</v>
      </c>
      <c r="E123" s="608">
        <f t="shared" si="212"/>
        <v>100</v>
      </c>
      <c r="F123" s="609">
        <f t="shared" si="212"/>
        <v>2017</v>
      </c>
      <c r="G123" s="609">
        <f t="shared" si="212"/>
        <v>5.0021915406530786</v>
      </c>
      <c r="H123" s="609">
        <f t="shared" si="212"/>
        <v>2023</v>
      </c>
      <c r="I123" s="610">
        <f t="shared" si="212"/>
        <v>30</v>
      </c>
      <c r="J123" s="608">
        <f t="shared" si="212"/>
        <v>1799.7506374078596</v>
      </c>
      <c r="K123" s="611">
        <f t="shared" si="212"/>
        <v>0</v>
      </c>
      <c r="L123" s="611">
        <f t="shared" si="212"/>
        <v>0</v>
      </c>
      <c r="M123" s="611">
        <f t="shared" si="212"/>
        <v>0</v>
      </c>
      <c r="N123" s="608">
        <f t="shared" si="212"/>
        <v>36.450000000000003</v>
      </c>
      <c r="O123" s="611">
        <f t="shared" si="212"/>
        <v>0.23127651029410384</v>
      </c>
      <c r="P123" s="608" t="str">
        <f t="shared" si="212"/>
        <v>n/a</v>
      </c>
      <c r="Q123" s="608" t="str">
        <f t="shared" si="212"/>
        <v>Included with CF</v>
      </c>
      <c r="R123" s="608">
        <f t="shared" si="212"/>
        <v>0</v>
      </c>
      <c r="S123" s="608" t="str">
        <f t="shared" si="212"/>
        <v>n/a</v>
      </c>
      <c r="T123" s="608" t="str">
        <f t="shared" si="212"/>
        <v>n/a</v>
      </c>
      <c r="U123" s="608" t="str">
        <f t="shared" si="212"/>
        <v>n/a</v>
      </c>
      <c r="V123" s="608" t="str">
        <f t="shared" si="212"/>
        <v>n/a</v>
      </c>
      <c r="W123" s="612" t="str">
        <f t="shared" si="212"/>
        <v>n/a</v>
      </c>
      <c r="Y123" s="613" t="str">
        <f t="shared" si="199"/>
        <v>2.0 MW turbine 38% CF WA,2024</v>
      </c>
      <c r="Z123" s="610">
        <f t="shared" si="199"/>
        <v>1500</v>
      </c>
      <c r="AA123" s="614">
        <f t="shared" si="199"/>
        <v>1799.7506374078596</v>
      </c>
      <c r="AB123" s="615">
        <f>LCF!$K$51</f>
        <v>7.0674858624469455E-2</v>
      </c>
      <c r="AC123" s="616">
        <f t="shared" si="200"/>
        <v>127.19712185809927</v>
      </c>
      <c r="AD123" s="617">
        <f t="shared" si="201"/>
        <v>36.450000000000003</v>
      </c>
      <c r="AE123" s="618">
        <f t="shared" si="201"/>
        <v>3.0605823621576617E-2</v>
      </c>
      <c r="AF123" s="617">
        <f t="shared" si="201"/>
        <v>1.1155822710064678</v>
      </c>
      <c r="AG123" s="617">
        <f t="shared" si="201"/>
        <v>0</v>
      </c>
      <c r="AH123" s="617">
        <f t="shared" si="201"/>
        <v>37.56558227100647</v>
      </c>
      <c r="AI123" s="616">
        <f t="shared" si="202"/>
        <v>164.76270412910574</v>
      </c>
      <c r="AJ123" s="619">
        <f t="shared" si="203"/>
        <v>0.38</v>
      </c>
      <c r="AK123" s="620">
        <f t="shared" si="204"/>
        <v>49.49612597005099</v>
      </c>
      <c r="AL123" s="621" t="str">
        <f t="shared" si="205"/>
        <v>na</v>
      </c>
      <c r="AM123" s="620">
        <f t="shared" si="205"/>
        <v>0</v>
      </c>
      <c r="AN123" s="620">
        <f t="shared" si="205"/>
        <v>0</v>
      </c>
      <c r="AO123" s="617">
        <f t="shared" si="205"/>
        <v>0</v>
      </c>
      <c r="AP123" s="618">
        <f t="shared" si="205"/>
        <v>0</v>
      </c>
      <c r="AQ123" s="617">
        <f t="shared" si="205"/>
        <v>0</v>
      </c>
      <c r="AR123" s="622">
        <f t="shared" si="205"/>
        <v>0.57299999999999995</v>
      </c>
      <c r="AS123" s="623">
        <f t="shared" si="205"/>
        <v>0</v>
      </c>
      <c r="AT123" s="620">
        <f t="shared" si="206"/>
        <v>50.06912597005099</v>
      </c>
      <c r="AU123" s="620"/>
      <c r="AV123" s="624">
        <f t="shared" si="207"/>
        <v>50.06912597005099</v>
      </c>
      <c r="AW123" s="605"/>
      <c r="AX123" s="464">
        <v>139</v>
      </c>
      <c r="BM123" s="419">
        <v>0.38</v>
      </c>
    </row>
    <row r="124" spans="1:67">
      <c r="B124" s="606" t="str">
        <f t="shared" ref="B124:W124" si="213">B88</f>
        <v>Wind</v>
      </c>
      <c r="C124" s="607" t="str">
        <f t="shared" si="213"/>
        <v>2.0 MW turbine 38% CF OR, 2024</v>
      </c>
      <c r="D124" s="608">
        <f t="shared" si="213"/>
        <v>1500</v>
      </c>
      <c r="E124" s="608">
        <f t="shared" si="213"/>
        <v>100</v>
      </c>
      <c r="F124" s="609">
        <f t="shared" si="213"/>
        <v>2017</v>
      </c>
      <c r="G124" s="609">
        <f t="shared" si="213"/>
        <v>5.0021915406530786</v>
      </c>
      <c r="H124" s="609">
        <f t="shared" si="213"/>
        <v>2023</v>
      </c>
      <c r="I124" s="610">
        <f t="shared" si="213"/>
        <v>30</v>
      </c>
      <c r="J124" s="608">
        <f t="shared" si="213"/>
        <v>1773.9008266018413</v>
      </c>
      <c r="K124" s="611">
        <f t="shared" si="213"/>
        <v>0</v>
      </c>
      <c r="L124" s="611">
        <f t="shared" si="213"/>
        <v>0</v>
      </c>
      <c r="M124" s="611">
        <f t="shared" si="213"/>
        <v>0</v>
      </c>
      <c r="N124" s="608">
        <f t="shared" si="213"/>
        <v>36.450000000000003</v>
      </c>
      <c r="O124" s="611">
        <f t="shared" si="213"/>
        <v>0.23127651029410384</v>
      </c>
      <c r="P124" s="608" t="str">
        <f t="shared" si="213"/>
        <v>n/a</v>
      </c>
      <c r="Q124" s="608" t="str">
        <f t="shared" si="213"/>
        <v>Included with CF</v>
      </c>
      <c r="R124" s="608">
        <f t="shared" si="213"/>
        <v>0</v>
      </c>
      <c r="S124" s="608" t="str">
        <f t="shared" si="213"/>
        <v>n/a</v>
      </c>
      <c r="T124" s="608" t="str">
        <f t="shared" si="213"/>
        <v>n/a</v>
      </c>
      <c r="U124" s="608" t="str">
        <f t="shared" si="213"/>
        <v>n/a</v>
      </c>
      <c r="V124" s="608" t="str">
        <f t="shared" si="213"/>
        <v>n/a</v>
      </c>
      <c r="W124" s="612" t="str">
        <f t="shared" si="213"/>
        <v>n/a</v>
      </c>
      <c r="Y124" s="613" t="str">
        <f t="shared" si="199"/>
        <v>2.0 MW turbine 38% CF OR, 2024</v>
      </c>
      <c r="Z124" s="610">
        <f t="shared" si="199"/>
        <v>1500</v>
      </c>
      <c r="AA124" s="614">
        <f t="shared" si="199"/>
        <v>1773.9008266018413</v>
      </c>
      <c r="AB124" s="615">
        <f>LCF!$K$51</f>
        <v>7.0674858624469455E-2</v>
      </c>
      <c r="AC124" s="616">
        <f t="shared" si="200"/>
        <v>125.37019013391465</v>
      </c>
      <c r="AD124" s="617">
        <f t="shared" si="201"/>
        <v>36.450000000000003</v>
      </c>
      <c r="AE124" s="618">
        <f t="shared" si="201"/>
        <v>3.0605823621576617E-2</v>
      </c>
      <c r="AF124" s="617">
        <f t="shared" si="201"/>
        <v>1.1155822710064678</v>
      </c>
      <c r="AG124" s="617">
        <f t="shared" si="201"/>
        <v>0</v>
      </c>
      <c r="AH124" s="617">
        <f t="shared" si="201"/>
        <v>37.56558227100647</v>
      </c>
      <c r="AI124" s="616">
        <f t="shared" si="202"/>
        <v>162.93577240492112</v>
      </c>
      <c r="AJ124" s="619">
        <f t="shared" si="203"/>
        <v>0.38</v>
      </c>
      <c r="AK124" s="620">
        <f t="shared" si="204"/>
        <v>48.947300049543713</v>
      </c>
      <c r="AL124" s="621" t="str">
        <f t="shared" si="205"/>
        <v>na</v>
      </c>
      <c r="AM124" s="620">
        <f t="shared" si="205"/>
        <v>0</v>
      </c>
      <c r="AN124" s="620">
        <f t="shared" si="205"/>
        <v>0</v>
      </c>
      <c r="AO124" s="617">
        <f t="shared" si="205"/>
        <v>0</v>
      </c>
      <c r="AP124" s="618">
        <f t="shared" si="205"/>
        <v>0</v>
      </c>
      <c r="AQ124" s="617">
        <f t="shared" si="205"/>
        <v>0</v>
      </c>
      <c r="AR124" s="622">
        <f t="shared" si="205"/>
        <v>0.57299999999999995</v>
      </c>
      <c r="AS124" s="623">
        <f t="shared" si="205"/>
        <v>0</v>
      </c>
      <c r="AT124" s="620">
        <f t="shared" si="206"/>
        <v>49.520300049543714</v>
      </c>
      <c r="AU124" s="620"/>
      <c r="AV124" s="624">
        <f t="shared" si="207"/>
        <v>49.520300049543714</v>
      </c>
      <c r="AW124" s="605"/>
      <c r="AX124" s="464">
        <v>140</v>
      </c>
      <c r="BM124" s="419">
        <v>0.38</v>
      </c>
    </row>
    <row r="125" spans="1:67">
      <c r="B125" s="606" t="str">
        <f t="shared" ref="B125:W125" si="214">B89</f>
        <v>Wind</v>
      </c>
      <c r="C125" s="607" t="str">
        <f t="shared" si="214"/>
        <v>2.0 MW turbine 38% CF ID, 2024</v>
      </c>
      <c r="D125" s="608">
        <f t="shared" si="214"/>
        <v>4500</v>
      </c>
      <c r="E125" s="608">
        <f t="shared" si="214"/>
        <v>100</v>
      </c>
      <c r="F125" s="609">
        <f t="shared" si="214"/>
        <v>2017</v>
      </c>
      <c r="G125" s="609">
        <f t="shared" si="214"/>
        <v>5.0021915406530786</v>
      </c>
      <c r="H125" s="609">
        <f t="shared" si="214"/>
        <v>2023</v>
      </c>
      <c r="I125" s="610">
        <f t="shared" si="214"/>
        <v>30</v>
      </c>
      <c r="J125" s="608">
        <f t="shared" si="214"/>
        <v>1811.0329095752811</v>
      </c>
      <c r="K125" s="611">
        <f t="shared" si="214"/>
        <v>0</v>
      </c>
      <c r="L125" s="611">
        <f t="shared" si="214"/>
        <v>0</v>
      </c>
      <c r="M125" s="611">
        <f t="shared" si="214"/>
        <v>0</v>
      </c>
      <c r="N125" s="608">
        <f t="shared" si="214"/>
        <v>36.450000000000003</v>
      </c>
      <c r="O125" s="611">
        <f t="shared" si="214"/>
        <v>0.23127651029410384</v>
      </c>
      <c r="P125" s="608" t="str">
        <f t="shared" si="214"/>
        <v>n/a</v>
      </c>
      <c r="Q125" s="608" t="str">
        <f t="shared" si="214"/>
        <v>Included with CF</v>
      </c>
      <c r="R125" s="608">
        <f t="shared" si="214"/>
        <v>0</v>
      </c>
      <c r="S125" s="608" t="str">
        <f t="shared" si="214"/>
        <v>n/a</v>
      </c>
      <c r="T125" s="608" t="str">
        <f t="shared" si="214"/>
        <v>n/a</v>
      </c>
      <c r="U125" s="608" t="str">
        <f t="shared" si="214"/>
        <v>n/a</v>
      </c>
      <c r="V125" s="608" t="str">
        <f t="shared" si="214"/>
        <v>n/a</v>
      </c>
      <c r="W125" s="612" t="str">
        <f t="shared" si="214"/>
        <v>n/a</v>
      </c>
      <c r="Y125" s="613" t="str">
        <f t="shared" si="199"/>
        <v>2.0 MW turbine 38% CF ID, 2024</v>
      </c>
      <c r="Z125" s="610">
        <f t="shared" si="199"/>
        <v>4500</v>
      </c>
      <c r="AA125" s="614">
        <f t="shared" si="199"/>
        <v>1811.0329095752811</v>
      </c>
      <c r="AB125" s="615">
        <f>LCF!$K$51</f>
        <v>7.0674858624469455E-2</v>
      </c>
      <c r="AC125" s="616">
        <f t="shared" si="200"/>
        <v>127.99449484849457</v>
      </c>
      <c r="AD125" s="617">
        <f t="shared" si="201"/>
        <v>36.450000000000003</v>
      </c>
      <c r="AE125" s="618">
        <f t="shared" si="201"/>
        <v>3.0605823621576617E-2</v>
      </c>
      <c r="AF125" s="617">
        <f t="shared" si="201"/>
        <v>1.1155822710064678</v>
      </c>
      <c r="AG125" s="617">
        <f t="shared" si="201"/>
        <v>0</v>
      </c>
      <c r="AH125" s="617">
        <f t="shared" si="201"/>
        <v>37.56558227100647</v>
      </c>
      <c r="AI125" s="616">
        <f t="shared" si="202"/>
        <v>165.56007711950105</v>
      </c>
      <c r="AJ125" s="619">
        <f t="shared" si="203"/>
        <v>0.38</v>
      </c>
      <c r="AK125" s="620">
        <f t="shared" si="204"/>
        <v>49.735663638398528</v>
      </c>
      <c r="AL125" s="621" t="str">
        <f t="shared" si="205"/>
        <v>na</v>
      </c>
      <c r="AM125" s="620">
        <f t="shared" si="205"/>
        <v>0</v>
      </c>
      <c r="AN125" s="620">
        <f t="shared" si="205"/>
        <v>0</v>
      </c>
      <c r="AO125" s="617">
        <f t="shared" si="205"/>
        <v>0</v>
      </c>
      <c r="AP125" s="618">
        <f t="shared" si="205"/>
        <v>0</v>
      </c>
      <c r="AQ125" s="617">
        <f t="shared" si="205"/>
        <v>0</v>
      </c>
      <c r="AR125" s="622">
        <f t="shared" si="205"/>
        <v>0.57299999999999995</v>
      </c>
      <c r="AS125" s="623">
        <f t="shared" si="205"/>
        <v>0</v>
      </c>
      <c r="AT125" s="620">
        <f t="shared" si="206"/>
        <v>50.308663638398528</v>
      </c>
      <c r="AU125" s="620"/>
      <c r="AV125" s="624">
        <f t="shared" si="207"/>
        <v>50.308663638398528</v>
      </c>
      <c r="AW125" s="605"/>
      <c r="AX125" s="464">
        <v>141</v>
      </c>
      <c r="BM125" s="419">
        <v>0.38</v>
      </c>
    </row>
    <row r="126" spans="1:67">
      <c r="B126" s="606" t="str">
        <f t="shared" ref="B126:W126" si="215">B90</f>
        <v>Wind</v>
      </c>
      <c r="C126" s="607" t="str">
        <f t="shared" si="215"/>
        <v>2.0 MW turbine 31% CF UT, 2024</v>
      </c>
      <c r="D126" s="608">
        <f t="shared" si="215"/>
        <v>4500</v>
      </c>
      <c r="E126" s="608">
        <f t="shared" si="215"/>
        <v>100</v>
      </c>
      <c r="F126" s="609">
        <f t="shared" si="215"/>
        <v>2017</v>
      </c>
      <c r="G126" s="609">
        <f t="shared" si="215"/>
        <v>5.0021915406530786</v>
      </c>
      <c r="H126" s="609">
        <f t="shared" si="215"/>
        <v>2023</v>
      </c>
      <c r="I126" s="610">
        <f t="shared" si="215"/>
        <v>30</v>
      </c>
      <c r="J126" s="608">
        <f t="shared" si="215"/>
        <v>1735.3715559870404</v>
      </c>
      <c r="K126" s="611">
        <f t="shared" si="215"/>
        <v>0</v>
      </c>
      <c r="L126" s="611">
        <f t="shared" si="215"/>
        <v>0</v>
      </c>
      <c r="M126" s="611">
        <f t="shared" si="215"/>
        <v>0</v>
      </c>
      <c r="N126" s="608">
        <f t="shared" si="215"/>
        <v>36.450000000000003</v>
      </c>
      <c r="O126" s="611">
        <f t="shared" si="215"/>
        <v>0.23127651029410384</v>
      </c>
      <c r="P126" s="608" t="str">
        <f t="shared" si="215"/>
        <v>n/a</v>
      </c>
      <c r="Q126" s="608" t="str">
        <f t="shared" si="215"/>
        <v>Included with CF</v>
      </c>
      <c r="R126" s="608">
        <f t="shared" si="215"/>
        <v>0</v>
      </c>
      <c r="S126" s="608" t="str">
        <f t="shared" si="215"/>
        <v>n/a</v>
      </c>
      <c r="T126" s="608" t="str">
        <f t="shared" si="215"/>
        <v>n/a</v>
      </c>
      <c r="U126" s="608" t="str">
        <f t="shared" si="215"/>
        <v>n/a</v>
      </c>
      <c r="V126" s="608" t="str">
        <f t="shared" si="215"/>
        <v>n/a</v>
      </c>
      <c r="W126" s="612" t="str">
        <f t="shared" si="215"/>
        <v>n/a</v>
      </c>
      <c r="Y126" s="613" t="str">
        <f t="shared" si="199"/>
        <v>2.0 MW turbine 31% CF UT, 2024</v>
      </c>
      <c r="Z126" s="610">
        <f t="shared" si="199"/>
        <v>4500</v>
      </c>
      <c r="AA126" s="614">
        <f t="shared" si="199"/>
        <v>1735.3715559870404</v>
      </c>
      <c r="AB126" s="615">
        <f>LCF!$K$51</f>
        <v>7.0674858624469455E-2</v>
      </c>
      <c r="AC126" s="616">
        <f t="shared" si="200"/>
        <v>122.64713938030967</v>
      </c>
      <c r="AD126" s="617">
        <f t="shared" si="201"/>
        <v>36.450000000000003</v>
      </c>
      <c r="AE126" s="618">
        <f t="shared" si="201"/>
        <v>3.0605823621576617E-2</v>
      </c>
      <c r="AF126" s="617">
        <f t="shared" si="201"/>
        <v>1.1155822710064678</v>
      </c>
      <c r="AG126" s="617">
        <f t="shared" si="201"/>
        <v>0</v>
      </c>
      <c r="AH126" s="617">
        <f t="shared" si="201"/>
        <v>37.56558227100647</v>
      </c>
      <c r="AI126" s="616">
        <f t="shared" si="202"/>
        <v>160.21272165131614</v>
      </c>
      <c r="AJ126" s="619">
        <f t="shared" si="203"/>
        <v>0.31</v>
      </c>
      <c r="AK126" s="620">
        <f t="shared" si="204"/>
        <v>58.997172503798851</v>
      </c>
      <c r="AL126" s="621" t="str">
        <f t="shared" si="205"/>
        <v>na</v>
      </c>
      <c r="AM126" s="620">
        <f t="shared" si="205"/>
        <v>0</v>
      </c>
      <c r="AN126" s="620">
        <f t="shared" si="205"/>
        <v>0</v>
      </c>
      <c r="AO126" s="617">
        <f t="shared" si="205"/>
        <v>0</v>
      </c>
      <c r="AP126" s="618">
        <f t="shared" si="205"/>
        <v>0</v>
      </c>
      <c r="AQ126" s="617">
        <f t="shared" si="205"/>
        <v>0</v>
      </c>
      <c r="AR126" s="622">
        <f t="shared" si="205"/>
        <v>0.57299999999999995</v>
      </c>
      <c r="AS126" s="623">
        <f t="shared" si="205"/>
        <v>0</v>
      </c>
      <c r="AT126" s="620">
        <f t="shared" si="206"/>
        <v>59.570172503798851</v>
      </c>
      <c r="AU126" s="620"/>
      <c r="AV126" s="624">
        <f t="shared" si="207"/>
        <v>59.570172503798851</v>
      </c>
      <c r="AW126" s="605"/>
      <c r="AX126" s="464">
        <v>142</v>
      </c>
      <c r="BM126" s="419">
        <v>0.31</v>
      </c>
    </row>
    <row r="127" spans="1:67" ht="15.75" thickBot="1">
      <c r="B127" s="625" t="str">
        <f t="shared" ref="B127:W127" si="216">B91</f>
        <v>Wind</v>
      </c>
      <c r="C127" s="626" t="str">
        <f t="shared" si="216"/>
        <v>3.3 MW turbine 43% CF WY, 2024</v>
      </c>
      <c r="D127" s="627">
        <f t="shared" si="216"/>
        <v>6500</v>
      </c>
      <c r="E127" s="627">
        <f t="shared" si="216"/>
        <v>100</v>
      </c>
      <c r="F127" s="628">
        <f t="shared" si="216"/>
        <v>2017</v>
      </c>
      <c r="G127" s="628">
        <f t="shared" si="216"/>
        <v>5.0021915406530786</v>
      </c>
      <c r="H127" s="628">
        <f t="shared" si="216"/>
        <v>2023</v>
      </c>
      <c r="I127" s="629">
        <f t="shared" si="216"/>
        <v>30</v>
      </c>
      <c r="J127" s="627">
        <f t="shared" si="216"/>
        <v>1737.2476650701883</v>
      </c>
      <c r="K127" s="630">
        <f t="shared" si="216"/>
        <v>0.65</v>
      </c>
      <c r="L127" s="630">
        <f t="shared" si="216"/>
        <v>0</v>
      </c>
      <c r="M127" s="630">
        <f t="shared" si="216"/>
        <v>0</v>
      </c>
      <c r="N127" s="627">
        <f t="shared" si="216"/>
        <v>36.450000000000003</v>
      </c>
      <c r="O127" s="630">
        <f t="shared" si="216"/>
        <v>0.23127651029410384</v>
      </c>
      <c r="P127" s="627" t="str">
        <f t="shared" si="216"/>
        <v>n/a</v>
      </c>
      <c r="Q127" s="627" t="str">
        <f t="shared" si="216"/>
        <v>Included with CF</v>
      </c>
      <c r="R127" s="627">
        <f t="shared" si="216"/>
        <v>0</v>
      </c>
      <c r="S127" s="627" t="str">
        <f t="shared" si="216"/>
        <v>n/a</v>
      </c>
      <c r="T127" s="627" t="str">
        <f t="shared" si="216"/>
        <v>n/a</v>
      </c>
      <c r="U127" s="627" t="str">
        <f t="shared" si="216"/>
        <v>n/a</v>
      </c>
      <c r="V127" s="627" t="str">
        <f t="shared" si="216"/>
        <v>n/a</v>
      </c>
      <c r="W127" s="631" t="str">
        <f t="shared" si="216"/>
        <v>n/a</v>
      </c>
      <c r="Y127" s="632" t="str">
        <f t="shared" si="199"/>
        <v>3.3 MW turbine 43% CF WY, 2024</v>
      </c>
      <c r="Z127" s="629">
        <f t="shared" si="199"/>
        <v>6500</v>
      </c>
      <c r="AA127" s="633">
        <f t="shared" si="199"/>
        <v>1737.2476650701883</v>
      </c>
      <c r="AB127" s="634">
        <f>LCF!$K$51</f>
        <v>7.0674858624469455E-2</v>
      </c>
      <c r="AC127" s="635">
        <f t="shared" si="200"/>
        <v>122.77973312452522</v>
      </c>
      <c r="AD127" s="636">
        <f t="shared" si="201"/>
        <v>36.450000000000003</v>
      </c>
      <c r="AE127" s="637">
        <f t="shared" si="201"/>
        <v>3.0605823621576617E-2</v>
      </c>
      <c r="AF127" s="636">
        <f t="shared" si="201"/>
        <v>1.1155822710064678</v>
      </c>
      <c r="AG127" s="636">
        <f t="shared" si="201"/>
        <v>0</v>
      </c>
      <c r="AH127" s="636">
        <f t="shared" si="201"/>
        <v>37.56558227100647</v>
      </c>
      <c r="AI127" s="635">
        <f t="shared" si="202"/>
        <v>160.34531539553168</v>
      </c>
      <c r="AJ127" s="638">
        <f t="shared" si="203"/>
        <v>0.43</v>
      </c>
      <c r="AK127" s="639">
        <f t="shared" si="204"/>
        <v>42.568045926391548</v>
      </c>
      <c r="AL127" s="640" t="str">
        <f t="shared" si="205"/>
        <v>na</v>
      </c>
      <c r="AM127" s="639">
        <f t="shared" si="205"/>
        <v>0</v>
      </c>
      <c r="AN127" s="639">
        <f t="shared" si="205"/>
        <v>0</v>
      </c>
      <c r="AO127" s="636">
        <f t="shared" si="205"/>
        <v>0.65</v>
      </c>
      <c r="AP127" s="637">
        <f t="shared" si="205"/>
        <v>0</v>
      </c>
      <c r="AQ127" s="636">
        <f t="shared" si="205"/>
        <v>0</v>
      </c>
      <c r="AR127" s="641">
        <f t="shared" si="205"/>
        <v>0.57299999999999995</v>
      </c>
      <c r="AS127" s="642">
        <f t="shared" si="205"/>
        <v>0</v>
      </c>
      <c r="AT127" s="639">
        <f t="shared" si="206"/>
        <v>43.791045926391547</v>
      </c>
      <c r="AU127" s="639"/>
      <c r="AV127" s="643">
        <f t="shared" si="207"/>
        <v>43.791045926391547</v>
      </c>
      <c r="AW127" s="605"/>
      <c r="AX127" s="464">
        <v>143</v>
      </c>
      <c r="BM127" s="419">
        <v>0.43</v>
      </c>
    </row>
    <row r="128" spans="1:67">
      <c r="B128" s="586" t="str">
        <f t="shared" ref="B128:W128" si="217">B93</f>
        <v>Solar</v>
      </c>
      <c r="C128" s="587" t="str">
        <f t="shared" si="217"/>
        <v>PV Poly-Si Fixed Tilt 26.8% AC CF (1.35 MWdc/Mwac) UT, 2019</v>
      </c>
      <c r="D128" s="588">
        <f t="shared" si="217"/>
        <v>4500</v>
      </c>
      <c r="E128" s="588">
        <f t="shared" si="217"/>
        <v>50</v>
      </c>
      <c r="F128" s="589">
        <f t="shared" si="217"/>
        <v>2017</v>
      </c>
      <c r="G128" s="589">
        <f t="shared" si="217"/>
        <v>1.9997808459346922</v>
      </c>
      <c r="H128" s="589">
        <f t="shared" si="217"/>
        <v>2018.9997808459348</v>
      </c>
      <c r="I128" s="590">
        <f t="shared" si="217"/>
        <v>25</v>
      </c>
      <c r="J128" s="588">
        <f t="shared" si="217"/>
        <v>1723.7488455788441</v>
      </c>
      <c r="K128" s="591">
        <f t="shared" si="217"/>
        <v>0</v>
      </c>
      <c r="L128" s="591">
        <f t="shared" si="217"/>
        <v>0</v>
      </c>
      <c r="M128" s="591">
        <f t="shared" si="217"/>
        <v>0</v>
      </c>
      <c r="N128" s="588">
        <f t="shared" si="217"/>
        <v>18.45</v>
      </c>
      <c r="O128" s="591">
        <f t="shared" si="217"/>
        <v>0.12467139562430396</v>
      </c>
      <c r="P128" s="588" t="str">
        <f t="shared" si="217"/>
        <v>n/a</v>
      </c>
      <c r="Q128" s="588" t="str">
        <f t="shared" si="217"/>
        <v>Included with CF</v>
      </c>
      <c r="R128" s="588">
        <f t="shared" si="217"/>
        <v>0</v>
      </c>
      <c r="S128" s="588" t="str">
        <f t="shared" si="217"/>
        <v>n/a</v>
      </c>
      <c r="T128" s="588" t="str">
        <f t="shared" si="217"/>
        <v>n/a</v>
      </c>
      <c r="U128" s="588" t="str">
        <f t="shared" si="217"/>
        <v>n/a</v>
      </c>
      <c r="V128" s="588" t="str">
        <f t="shared" si="217"/>
        <v>n/a</v>
      </c>
      <c r="W128" s="592" t="str">
        <f t="shared" si="217"/>
        <v>n/a</v>
      </c>
      <c r="Y128" s="593" t="str">
        <f t="shared" ref="Y128:AA135" si="218">Y93</f>
        <v>PV Poly-Si Fixed Tilt 26.8% AC CF (1.35 MWdc/Mwac) UT, 2019</v>
      </c>
      <c r="Z128" s="590">
        <f t="shared" si="218"/>
        <v>4500</v>
      </c>
      <c r="AA128" s="594">
        <f t="shared" si="218"/>
        <v>1723.7488455788441</v>
      </c>
      <c r="AB128" s="595">
        <f>LCF!$K$81</f>
        <v>6.5117061451426858E-2</v>
      </c>
      <c r="AC128" s="596">
        <f t="shared" si="200"/>
        <v>112.2454595043837</v>
      </c>
      <c r="AD128" s="597">
        <f t="shared" ref="AD128:AH135" si="219">AD93</f>
        <v>18.45</v>
      </c>
      <c r="AE128" s="598">
        <f t="shared" si="219"/>
        <v>1.460884388355786E-2</v>
      </c>
      <c r="AF128" s="597">
        <f t="shared" si="219"/>
        <v>0.26953316965164253</v>
      </c>
      <c r="AG128" s="597">
        <f t="shared" si="219"/>
        <v>0</v>
      </c>
      <c r="AH128" s="597">
        <f t="shared" si="219"/>
        <v>18.71953316965164</v>
      </c>
      <c r="AI128" s="596">
        <f t="shared" si="202"/>
        <v>130.96499267403533</v>
      </c>
      <c r="AJ128" s="599">
        <f t="shared" ref="AJ128:AJ135" si="220">AJ93</f>
        <v>0.26800000000000002</v>
      </c>
      <c r="AK128" s="600">
        <f t="shared" si="204"/>
        <v>55.784856826328685</v>
      </c>
      <c r="AL128" s="601" t="str">
        <f t="shared" ref="AL128:AS135" si="221">AL93</f>
        <v>na</v>
      </c>
      <c r="AM128" s="600">
        <f t="shared" si="221"/>
        <v>0</v>
      </c>
      <c r="AN128" s="600">
        <f t="shared" si="221"/>
        <v>0</v>
      </c>
      <c r="AO128" s="597">
        <f t="shared" si="221"/>
        <v>0</v>
      </c>
      <c r="AP128" s="598">
        <f t="shared" si="221"/>
        <v>0</v>
      </c>
      <c r="AQ128" s="597">
        <f t="shared" si="221"/>
        <v>0</v>
      </c>
      <c r="AR128" s="602">
        <f t="shared" si="221"/>
        <v>0.60299999999999998</v>
      </c>
      <c r="AS128" s="603">
        <f t="shared" si="221"/>
        <v>0</v>
      </c>
      <c r="AT128" s="600">
        <f t="shared" si="206"/>
        <v>56.387856826328687</v>
      </c>
      <c r="AU128" s="600"/>
      <c r="AV128" s="604">
        <f t="shared" si="207"/>
        <v>56.387856826328687</v>
      </c>
      <c r="AW128" s="644"/>
      <c r="AX128" s="464">
        <v>144</v>
      </c>
      <c r="BM128" s="419">
        <v>0.26800000000000002</v>
      </c>
    </row>
    <row r="129" spans="1:65">
      <c r="B129" s="606" t="str">
        <f t="shared" ref="B129:W129" si="222">B94</f>
        <v>Solar</v>
      </c>
      <c r="C129" s="607" t="str">
        <f t="shared" si="222"/>
        <v>PV Poly-Si Single Tracking 31.1% AC CF (1.25 MWdc/Mwac) UT, 2019</v>
      </c>
      <c r="D129" s="608">
        <f t="shared" si="222"/>
        <v>4500</v>
      </c>
      <c r="E129" s="608">
        <f t="shared" si="222"/>
        <v>50</v>
      </c>
      <c r="F129" s="609">
        <f t="shared" si="222"/>
        <v>2017</v>
      </c>
      <c r="G129" s="609">
        <f t="shared" si="222"/>
        <v>1.9997808459346922</v>
      </c>
      <c r="H129" s="609">
        <f t="shared" si="222"/>
        <v>2018.9997808459348</v>
      </c>
      <c r="I129" s="610">
        <f t="shared" si="222"/>
        <v>25</v>
      </c>
      <c r="J129" s="608">
        <f t="shared" si="222"/>
        <v>1822.4072122157659</v>
      </c>
      <c r="K129" s="611">
        <f t="shared" si="222"/>
        <v>0</v>
      </c>
      <c r="L129" s="611">
        <f t="shared" si="222"/>
        <v>0</v>
      </c>
      <c r="M129" s="611">
        <f t="shared" si="222"/>
        <v>0</v>
      </c>
      <c r="N129" s="608">
        <f t="shared" si="222"/>
        <v>19.41</v>
      </c>
      <c r="O129" s="611">
        <f t="shared" si="222"/>
        <v>0.11850638688308424</v>
      </c>
      <c r="P129" s="608" t="str">
        <f t="shared" si="222"/>
        <v>n/a</v>
      </c>
      <c r="Q129" s="608" t="str">
        <f t="shared" si="222"/>
        <v>Included with CF</v>
      </c>
      <c r="R129" s="608">
        <f t="shared" si="222"/>
        <v>0</v>
      </c>
      <c r="S129" s="608" t="str">
        <f t="shared" si="222"/>
        <v>n/a</v>
      </c>
      <c r="T129" s="608" t="str">
        <f t="shared" si="222"/>
        <v>n/a</v>
      </c>
      <c r="U129" s="608" t="str">
        <f t="shared" si="222"/>
        <v>n/a</v>
      </c>
      <c r="V129" s="608" t="str">
        <f t="shared" si="222"/>
        <v>n/a</v>
      </c>
      <c r="W129" s="612" t="str">
        <f t="shared" si="222"/>
        <v>n/a</v>
      </c>
      <c r="Y129" s="613" t="str">
        <f t="shared" si="218"/>
        <v>PV Poly-Si Single Tracking 31.1% AC CF (1.25 MWdc/Mwac) UT, 2019</v>
      </c>
      <c r="Z129" s="610">
        <f t="shared" si="218"/>
        <v>4500</v>
      </c>
      <c r="AA129" s="614">
        <f t="shared" si="218"/>
        <v>1822.4072122157659</v>
      </c>
      <c r="AB129" s="615">
        <f>LCF!$K$81</f>
        <v>6.5117061451426858E-2</v>
      </c>
      <c r="AC129" s="616">
        <f t="shared" si="200"/>
        <v>118.66980242737753</v>
      </c>
      <c r="AD129" s="617">
        <f t="shared" si="219"/>
        <v>19.41</v>
      </c>
      <c r="AE129" s="618">
        <f t="shared" si="219"/>
        <v>1.4608843883557859E-2</v>
      </c>
      <c r="AF129" s="617">
        <f t="shared" si="219"/>
        <v>0.28355765977985803</v>
      </c>
      <c r="AG129" s="617">
        <f t="shared" si="219"/>
        <v>0</v>
      </c>
      <c r="AH129" s="617">
        <f t="shared" si="219"/>
        <v>19.693557659779859</v>
      </c>
      <c r="AI129" s="616">
        <f t="shared" si="202"/>
        <v>138.36336008715739</v>
      </c>
      <c r="AJ129" s="619">
        <f t="shared" si="220"/>
        <v>0.311</v>
      </c>
      <c r="AK129" s="620">
        <f t="shared" si="204"/>
        <v>50.787473053178495</v>
      </c>
      <c r="AL129" s="621" t="str">
        <f t="shared" si="221"/>
        <v>na</v>
      </c>
      <c r="AM129" s="620">
        <f t="shared" si="221"/>
        <v>0</v>
      </c>
      <c r="AN129" s="620">
        <f t="shared" si="221"/>
        <v>0</v>
      </c>
      <c r="AO129" s="617">
        <f t="shared" si="221"/>
        <v>0</v>
      </c>
      <c r="AP129" s="618">
        <f t="shared" si="221"/>
        <v>0</v>
      </c>
      <c r="AQ129" s="617">
        <f t="shared" si="221"/>
        <v>0</v>
      </c>
      <c r="AR129" s="622">
        <f t="shared" si="221"/>
        <v>0.60299999999999998</v>
      </c>
      <c r="AS129" s="623">
        <f t="shared" si="221"/>
        <v>0</v>
      </c>
      <c r="AT129" s="620">
        <f t="shared" si="206"/>
        <v>51.390473053178496</v>
      </c>
      <c r="AU129" s="620"/>
      <c r="AV129" s="624">
        <f t="shared" si="207"/>
        <v>51.390473053178496</v>
      </c>
      <c r="AW129" s="644"/>
      <c r="AX129" s="464">
        <v>145</v>
      </c>
      <c r="BM129" s="419">
        <v>0.311</v>
      </c>
    </row>
    <row r="130" spans="1:65">
      <c r="B130" s="606" t="str">
        <f t="shared" ref="B130:W130" si="223">B95</f>
        <v>Solar</v>
      </c>
      <c r="C130" s="607" t="str">
        <f t="shared" si="223"/>
        <v>PV Poly-Si Fixed Tilt 24.9% AC CF (1.35 MWdc/Mwac) OR, 2019</v>
      </c>
      <c r="D130" s="608">
        <f t="shared" si="223"/>
        <v>4800</v>
      </c>
      <c r="E130" s="608">
        <f t="shared" si="223"/>
        <v>50</v>
      </c>
      <c r="F130" s="609">
        <f t="shared" si="223"/>
        <v>2017</v>
      </c>
      <c r="G130" s="609">
        <f t="shared" si="223"/>
        <v>2</v>
      </c>
      <c r="H130" s="609">
        <f t="shared" si="223"/>
        <v>2019</v>
      </c>
      <c r="I130" s="610">
        <f t="shared" si="223"/>
        <v>25</v>
      </c>
      <c r="J130" s="608">
        <f t="shared" si="223"/>
        <v>1761.8947998896474</v>
      </c>
      <c r="K130" s="611">
        <f t="shared" si="223"/>
        <v>0</v>
      </c>
      <c r="L130" s="611">
        <f t="shared" si="223"/>
        <v>0</v>
      </c>
      <c r="M130" s="611">
        <f t="shared" si="223"/>
        <v>0</v>
      </c>
      <c r="N130" s="608">
        <f t="shared" si="223"/>
        <v>18.47</v>
      </c>
      <c r="O130" s="611">
        <f t="shared" si="223"/>
        <v>0.1245134261140587</v>
      </c>
      <c r="P130" s="608" t="str">
        <f t="shared" si="223"/>
        <v>n/a</v>
      </c>
      <c r="Q130" s="608" t="str">
        <f t="shared" si="223"/>
        <v>Included with CF</v>
      </c>
      <c r="R130" s="608">
        <f t="shared" si="223"/>
        <v>0</v>
      </c>
      <c r="S130" s="608" t="str">
        <f t="shared" si="223"/>
        <v>n/a</v>
      </c>
      <c r="T130" s="608" t="str">
        <f t="shared" si="223"/>
        <v>n/a</v>
      </c>
      <c r="U130" s="608" t="str">
        <f t="shared" si="223"/>
        <v>n/a</v>
      </c>
      <c r="V130" s="608" t="str">
        <f t="shared" si="223"/>
        <v>n/a</v>
      </c>
      <c r="W130" s="612" t="str">
        <f t="shared" si="223"/>
        <v>n/a</v>
      </c>
      <c r="Y130" s="613" t="str">
        <f t="shared" si="218"/>
        <v>PV Poly-Si Fixed Tilt 24.9% AC CF (1.35 MWdc/Mwac) OR, 2019</v>
      </c>
      <c r="Z130" s="610">
        <f t="shared" si="218"/>
        <v>4800</v>
      </c>
      <c r="AA130" s="614">
        <f t="shared" si="218"/>
        <v>1761.8947998896474</v>
      </c>
      <c r="AB130" s="615">
        <f>LCF!$K$81</f>
        <v>6.5117061451426858E-2</v>
      </c>
      <c r="AC130" s="616">
        <f t="shared" si="200"/>
        <v>114.7294119553636</v>
      </c>
      <c r="AD130" s="617">
        <f t="shared" si="219"/>
        <v>18.47</v>
      </c>
      <c r="AE130" s="618">
        <f t="shared" si="219"/>
        <v>1.460884388355786E-2</v>
      </c>
      <c r="AF130" s="617">
        <f t="shared" si="219"/>
        <v>0.26982534652931367</v>
      </c>
      <c r="AG130" s="617">
        <f t="shared" si="219"/>
        <v>0</v>
      </c>
      <c r="AH130" s="617">
        <f t="shared" si="219"/>
        <v>18.739825346529312</v>
      </c>
      <c r="AI130" s="616">
        <f t="shared" si="202"/>
        <v>133.46923730189292</v>
      </c>
      <c r="AJ130" s="619">
        <f t="shared" si="220"/>
        <v>0.249</v>
      </c>
      <c r="AK130" s="620">
        <f t="shared" si="204"/>
        <v>61.189615678188972</v>
      </c>
      <c r="AL130" s="621" t="str">
        <f t="shared" si="221"/>
        <v>na</v>
      </c>
      <c r="AM130" s="620">
        <f t="shared" si="221"/>
        <v>0</v>
      </c>
      <c r="AN130" s="620">
        <f t="shared" si="221"/>
        <v>0</v>
      </c>
      <c r="AO130" s="617">
        <f t="shared" si="221"/>
        <v>0</v>
      </c>
      <c r="AP130" s="618">
        <f t="shared" si="221"/>
        <v>0</v>
      </c>
      <c r="AQ130" s="617">
        <f t="shared" si="221"/>
        <v>0</v>
      </c>
      <c r="AR130" s="622">
        <f t="shared" si="221"/>
        <v>0.60299999999999998</v>
      </c>
      <c r="AS130" s="623">
        <f t="shared" si="221"/>
        <v>0</v>
      </c>
      <c r="AT130" s="620">
        <f t="shared" si="206"/>
        <v>61.792615678188973</v>
      </c>
      <c r="AU130" s="620"/>
      <c r="AV130" s="624">
        <f t="shared" si="207"/>
        <v>61.792615678188973</v>
      </c>
      <c r="AW130" s="644"/>
      <c r="AX130" s="464">
        <v>146</v>
      </c>
      <c r="BM130" s="419">
        <v>0.249</v>
      </c>
    </row>
    <row r="131" spans="1:65">
      <c r="B131" s="606" t="str">
        <f t="shared" ref="B131:W131" si="224">B96</f>
        <v>Solar</v>
      </c>
      <c r="C131" s="607" t="str">
        <f t="shared" si="224"/>
        <v>PV Poly-Si Single Tracking 28.8% AC CF (1.25 MWdc/Mwac) OR, 2019</v>
      </c>
      <c r="D131" s="608">
        <f t="shared" si="224"/>
        <v>4800</v>
      </c>
      <c r="E131" s="608">
        <f t="shared" si="224"/>
        <v>50</v>
      </c>
      <c r="F131" s="609">
        <f t="shared" si="224"/>
        <v>2017</v>
      </c>
      <c r="G131" s="609">
        <f t="shared" si="224"/>
        <v>2</v>
      </c>
      <c r="H131" s="609">
        <f t="shared" si="224"/>
        <v>2019</v>
      </c>
      <c r="I131" s="610">
        <f t="shared" si="224"/>
        <v>25</v>
      </c>
      <c r="J131" s="608">
        <f t="shared" si="224"/>
        <v>1856.7385710954891</v>
      </c>
      <c r="K131" s="611">
        <f t="shared" si="224"/>
        <v>0</v>
      </c>
      <c r="L131" s="611">
        <f t="shared" si="224"/>
        <v>0</v>
      </c>
      <c r="M131" s="611">
        <f t="shared" si="224"/>
        <v>0</v>
      </c>
      <c r="N131" s="608">
        <f t="shared" si="224"/>
        <v>19.440000000000001</v>
      </c>
      <c r="O131" s="611">
        <f t="shared" si="224"/>
        <v>0.11833499635400156</v>
      </c>
      <c r="P131" s="608" t="str">
        <f t="shared" si="224"/>
        <v>n/a</v>
      </c>
      <c r="Q131" s="608" t="str">
        <f t="shared" si="224"/>
        <v>Included with CF</v>
      </c>
      <c r="R131" s="608">
        <f t="shared" si="224"/>
        <v>0</v>
      </c>
      <c r="S131" s="608" t="str">
        <f t="shared" si="224"/>
        <v>n/a</v>
      </c>
      <c r="T131" s="608" t="str">
        <f t="shared" si="224"/>
        <v>n/a</v>
      </c>
      <c r="U131" s="608" t="str">
        <f t="shared" si="224"/>
        <v>n/a</v>
      </c>
      <c r="V131" s="608" t="str">
        <f t="shared" si="224"/>
        <v>n/a</v>
      </c>
      <c r="W131" s="612" t="str">
        <f t="shared" si="224"/>
        <v>n/a</v>
      </c>
      <c r="Y131" s="613" t="str">
        <f t="shared" si="218"/>
        <v>PV Poly-Si Single Tracking 28.8% AC CF (1.25 MWdc/Mwac) OR, 2019</v>
      </c>
      <c r="Z131" s="610">
        <f t="shared" si="218"/>
        <v>4800</v>
      </c>
      <c r="AA131" s="614">
        <f t="shared" si="218"/>
        <v>1856.7385710954891</v>
      </c>
      <c r="AB131" s="615">
        <f>LCF!$K$81</f>
        <v>6.5117061451426858E-2</v>
      </c>
      <c r="AC131" s="616">
        <f t="shared" si="200"/>
        <v>120.90535963325947</v>
      </c>
      <c r="AD131" s="617">
        <f t="shared" si="219"/>
        <v>19.440000000000001</v>
      </c>
      <c r="AE131" s="618">
        <f t="shared" si="219"/>
        <v>1.4608843883557859E-2</v>
      </c>
      <c r="AF131" s="617">
        <f t="shared" si="219"/>
        <v>0.28399592509636479</v>
      </c>
      <c r="AG131" s="617">
        <f t="shared" si="219"/>
        <v>0</v>
      </c>
      <c r="AH131" s="617">
        <f t="shared" si="219"/>
        <v>19.723995925096364</v>
      </c>
      <c r="AI131" s="616">
        <f t="shared" si="202"/>
        <v>140.62935555835583</v>
      </c>
      <c r="AJ131" s="619">
        <f t="shared" si="220"/>
        <v>0.28799999999999998</v>
      </c>
      <c r="AK131" s="620">
        <f t="shared" si="204"/>
        <v>55.741595144579144</v>
      </c>
      <c r="AL131" s="621" t="str">
        <f t="shared" si="221"/>
        <v>na</v>
      </c>
      <c r="AM131" s="620">
        <f t="shared" si="221"/>
        <v>0</v>
      </c>
      <c r="AN131" s="620">
        <f t="shared" si="221"/>
        <v>0</v>
      </c>
      <c r="AO131" s="617">
        <f t="shared" si="221"/>
        <v>0</v>
      </c>
      <c r="AP131" s="618">
        <f t="shared" si="221"/>
        <v>0</v>
      </c>
      <c r="AQ131" s="617">
        <f t="shared" si="221"/>
        <v>0</v>
      </c>
      <c r="AR131" s="622">
        <f t="shared" si="221"/>
        <v>0.60299999999999998</v>
      </c>
      <c r="AS131" s="623">
        <f t="shared" si="221"/>
        <v>0</v>
      </c>
      <c r="AT131" s="620">
        <f t="shared" si="206"/>
        <v>56.344595144579145</v>
      </c>
      <c r="AU131" s="620"/>
      <c r="AV131" s="624">
        <f t="shared" si="207"/>
        <v>56.344595144579145</v>
      </c>
      <c r="AW131" s="644"/>
      <c r="AX131" s="464">
        <v>147</v>
      </c>
      <c r="BM131" s="419">
        <v>0.28799999999999998</v>
      </c>
    </row>
    <row r="132" spans="1:65">
      <c r="B132" s="606" t="str">
        <f t="shared" ref="B132:W132" si="225">B97</f>
        <v>Solar</v>
      </c>
      <c r="C132" s="607" t="str">
        <f t="shared" si="225"/>
        <v>PV Poly-Si Fixed Tilt 26.8% AC CF (1.35 MWdc/Mwac) UT, 2023</v>
      </c>
      <c r="D132" s="608">
        <f t="shared" si="225"/>
        <v>4500</v>
      </c>
      <c r="E132" s="608">
        <f t="shared" si="225"/>
        <v>50</v>
      </c>
      <c r="F132" s="609">
        <f t="shared" si="225"/>
        <v>2017</v>
      </c>
      <c r="G132" s="609">
        <f t="shared" si="225"/>
        <v>1.9997808459346922</v>
      </c>
      <c r="H132" s="609">
        <f t="shared" si="225"/>
        <v>2023</v>
      </c>
      <c r="I132" s="610">
        <f t="shared" si="225"/>
        <v>25</v>
      </c>
      <c r="J132" s="608">
        <f t="shared" si="225"/>
        <v>1723.7488455788441</v>
      </c>
      <c r="K132" s="611">
        <f t="shared" si="225"/>
        <v>0</v>
      </c>
      <c r="L132" s="611">
        <f t="shared" si="225"/>
        <v>0</v>
      </c>
      <c r="M132" s="611">
        <f t="shared" si="225"/>
        <v>0</v>
      </c>
      <c r="N132" s="608">
        <f t="shared" si="225"/>
        <v>18.45</v>
      </c>
      <c r="O132" s="611">
        <f t="shared" si="225"/>
        <v>0.12467139562430396</v>
      </c>
      <c r="P132" s="608" t="str">
        <f t="shared" si="225"/>
        <v>n/a</v>
      </c>
      <c r="Q132" s="608" t="str">
        <f t="shared" si="225"/>
        <v>Included with CF</v>
      </c>
      <c r="R132" s="608">
        <f t="shared" si="225"/>
        <v>0</v>
      </c>
      <c r="S132" s="608" t="str">
        <f t="shared" si="225"/>
        <v>n/a</v>
      </c>
      <c r="T132" s="608" t="str">
        <f t="shared" si="225"/>
        <v>n/a</v>
      </c>
      <c r="U132" s="608" t="str">
        <f t="shared" si="225"/>
        <v>n/a</v>
      </c>
      <c r="V132" s="608" t="str">
        <f t="shared" si="225"/>
        <v>n/a</v>
      </c>
      <c r="W132" s="612" t="str">
        <f t="shared" si="225"/>
        <v>n/a</v>
      </c>
      <c r="Y132" s="613" t="str">
        <f t="shared" si="218"/>
        <v>PV Poly-Si Fixed Tilt 26.8% AC CF (1.35 MWdc/Mwac) UT, 2023</v>
      </c>
      <c r="Z132" s="610">
        <f t="shared" si="218"/>
        <v>4500</v>
      </c>
      <c r="AA132" s="614">
        <f t="shared" si="218"/>
        <v>1723.7488455788441</v>
      </c>
      <c r="AB132" s="615">
        <f>LCF!$K$82</f>
        <v>6.910504691716815E-2</v>
      </c>
      <c r="AC132" s="616">
        <f>AA132*AB132</f>
        <v>119.11974484714045</v>
      </c>
      <c r="AD132" s="617">
        <f t="shared" si="219"/>
        <v>18.45</v>
      </c>
      <c r="AE132" s="618">
        <f t="shared" si="219"/>
        <v>1.460884388355786E-2</v>
      </c>
      <c r="AF132" s="617">
        <f t="shared" si="219"/>
        <v>0.26953316965164253</v>
      </c>
      <c r="AG132" s="617">
        <f t="shared" si="219"/>
        <v>0</v>
      </c>
      <c r="AH132" s="617">
        <f t="shared" si="219"/>
        <v>18.71953316965164</v>
      </c>
      <c r="AI132" s="616">
        <f t="shared" si="202"/>
        <v>137.83927801679209</v>
      </c>
      <c r="AJ132" s="619">
        <f t="shared" si="220"/>
        <v>0.26800000000000002</v>
      </c>
      <c r="AK132" s="620">
        <f t="shared" si="204"/>
        <v>58.712975370064107</v>
      </c>
      <c r="AL132" s="621" t="str">
        <f t="shared" si="221"/>
        <v>na</v>
      </c>
      <c r="AM132" s="620">
        <f t="shared" si="221"/>
        <v>0</v>
      </c>
      <c r="AN132" s="620">
        <f t="shared" si="221"/>
        <v>0</v>
      </c>
      <c r="AO132" s="617">
        <f t="shared" si="221"/>
        <v>0</v>
      </c>
      <c r="AP132" s="618">
        <f t="shared" si="221"/>
        <v>0</v>
      </c>
      <c r="AQ132" s="617">
        <f t="shared" si="221"/>
        <v>0</v>
      </c>
      <c r="AR132" s="622">
        <f t="shared" si="221"/>
        <v>0.60299999999999998</v>
      </c>
      <c r="AS132" s="623">
        <f t="shared" si="221"/>
        <v>0</v>
      </c>
      <c r="AT132" s="620">
        <f t="shared" si="206"/>
        <v>59.315975370064109</v>
      </c>
      <c r="AU132" s="620"/>
      <c r="AV132" s="624">
        <f t="shared" si="207"/>
        <v>59.315975370064109</v>
      </c>
      <c r="AW132" s="644"/>
      <c r="AX132" s="464">
        <v>148</v>
      </c>
      <c r="BM132" s="419">
        <v>0.26800000000000002</v>
      </c>
    </row>
    <row r="133" spans="1:65">
      <c r="B133" s="606" t="str">
        <f t="shared" ref="B133:W133" si="226">B98</f>
        <v>Solar</v>
      </c>
      <c r="C133" s="607" t="str">
        <f t="shared" si="226"/>
        <v>PV Poly-Si Single Tracking 31.1% AC CF (1.25 MWdc/Mwac) UT, 2023</v>
      </c>
      <c r="D133" s="608">
        <f t="shared" si="226"/>
        <v>4500</v>
      </c>
      <c r="E133" s="608">
        <f t="shared" si="226"/>
        <v>50</v>
      </c>
      <c r="F133" s="609">
        <f t="shared" si="226"/>
        <v>2017</v>
      </c>
      <c r="G133" s="609">
        <f t="shared" si="226"/>
        <v>1.9997808459346922</v>
      </c>
      <c r="H133" s="609">
        <f t="shared" si="226"/>
        <v>2023</v>
      </c>
      <c r="I133" s="610">
        <f t="shared" si="226"/>
        <v>25</v>
      </c>
      <c r="J133" s="608">
        <f t="shared" si="226"/>
        <v>1822.4072122157659</v>
      </c>
      <c r="K133" s="611">
        <f t="shared" si="226"/>
        <v>0</v>
      </c>
      <c r="L133" s="611">
        <f t="shared" si="226"/>
        <v>0</v>
      </c>
      <c r="M133" s="611">
        <f t="shared" si="226"/>
        <v>0</v>
      </c>
      <c r="N133" s="608">
        <f t="shared" si="226"/>
        <v>19.41</v>
      </c>
      <c r="O133" s="611">
        <f t="shared" si="226"/>
        <v>0.11850638688308424</v>
      </c>
      <c r="P133" s="608" t="str">
        <f t="shared" si="226"/>
        <v>n/a</v>
      </c>
      <c r="Q133" s="608" t="str">
        <f t="shared" si="226"/>
        <v>Included with CF</v>
      </c>
      <c r="R133" s="608">
        <f t="shared" si="226"/>
        <v>0</v>
      </c>
      <c r="S133" s="608" t="str">
        <f t="shared" si="226"/>
        <v>n/a</v>
      </c>
      <c r="T133" s="608" t="str">
        <f t="shared" si="226"/>
        <v>n/a</v>
      </c>
      <c r="U133" s="608" t="str">
        <f t="shared" si="226"/>
        <v>n/a</v>
      </c>
      <c r="V133" s="608" t="str">
        <f t="shared" si="226"/>
        <v>n/a</v>
      </c>
      <c r="W133" s="612" t="str">
        <f t="shared" si="226"/>
        <v>n/a</v>
      </c>
      <c r="Y133" s="613" t="str">
        <f t="shared" si="218"/>
        <v>PV Poly-Si Single Tracking 31.1% AC CF (1.25 MWdc/Mwac) UT, 2023</v>
      </c>
      <c r="Z133" s="610">
        <f t="shared" si="218"/>
        <v>4500</v>
      </c>
      <c r="AA133" s="614">
        <f t="shared" si="218"/>
        <v>1822.4072122157659</v>
      </c>
      <c r="AB133" s="615">
        <f>LCF!$K$82</f>
        <v>6.910504691716815E-2</v>
      </c>
      <c r="AC133" s="616">
        <f>AA133*AB133</f>
        <v>125.93753590235612</v>
      </c>
      <c r="AD133" s="617">
        <f t="shared" si="219"/>
        <v>19.41</v>
      </c>
      <c r="AE133" s="618">
        <f t="shared" si="219"/>
        <v>1.4608843883557859E-2</v>
      </c>
      <c r="AF133" s="617">
        <f t="shared" si="219"/>
        <v>0.28355765977985803</v>
      </c>
      <c r="AG133" s="617">
        <f t="shared" si="219"/>
        <v>0</v>
      </c>
      <c r="AH133" s="617">
        <f t="shared" si="219"/>
        <v>19.693557659779859</v>
      </c>
      <c r="AI133" s="616">
        <f t="shared" si="202"/>
        <v>145.63109356213599</v>
      </c>
      <c r="AJ133" s="619">
        <f t="shared" si="220"/>
        <v>0.311</v>
      </c>
      <c r="AK133" s="620">
        <f t="shared" si="204"/>
        <v>53.455157747924645</v>
      </c>
      <c r="AL133" s="621" t="str">
        <f t="shared" si="221"/>
        <v>na</v>
      </c>
      <c r="AM133" s="620">
        <f t="shared" si="221"/>
        <v>0</v>
      </c>
      <c r="AN133" s="620">
        <f t="shared" si="221"/>
        <v>0</v>
      </c>
      <c r="AO133" s="617">
        <f t="shared" si="221"/>
        <v>0</v>
      </c>
      <c r="AP133" s="618">
        <f t="shared" si="221"/>
        <v>0</v>
      </c>
      <c r="AQ133" s="617">
        <f t="shared" si="221"/>
        <v>0</v>
      </c>
      <c r="AR133" s="622">
        <f t="shared" si="221"/>
        <v>0.60299999999999998</v>
      </c>
      <c r="AS133" s="623">
        <f t="shared" si="221"/>
        <v>0</v>
      </c>
      <c r="AT133" s="620">
        <f t="shared" si="206"/>
        <v>54.058157747924646</v>
      </c>
      <c r="AU133" s="620"/>
      <c r="AV133" s="624">
        <f t="shared" si="207"/>
        <v>54.058157747924646</v>
      </c>
      <c r="AW133" s="644"/>
      <c r="AX133" s="464">
        <v>149</v>
      </c>
      <c r="BM133" s="419">
        <v>0.311</v>
      </c>
    </row>
    <row r="134" spans="1:65">
      <c r="B134" s="606" t="str">
        <f t="shared" ref="B134:W134" si="227">B99</f>
        <v>Solar</v>
      </c>
      <c r="C134" s="607" t="str">
        <f t="shared" si="227"/>
        <v>PV Poly-Si Fixed Tilt 24.9% AC CF (1.35 MWdc/Mwac) OR, 2023</v>
      </c>
      <c r="D134" s="608">
        <f t="shared" si="227"/>
        <v>4800</v>
      </c>
      <c r="E134" s="608">
        <f t="shared" si="227"/>
        <v>50</v>
      </c>
      <c r="F134" s="609">
        <f t="shared" si="227"/>
        <v>2017</v>
      </c>
      <c r="G134" s="609">
        <f t="shared" si="227"/>
        <v>2</v>
      </c>
      <c r="H134" s="609">
        <f t="shared" si="227"/>
        <v>2023</v>
      </c>
      <c r="I134" s="610">
        <f t="shared" si="227"/>
        <v>25</v>
      </c>
      <c r="J134" s="608">
        <f t="shared" si="227"/>
        <v>1761.8947998896474</v>
      </c>
      <c r="K134" s="611">
        <f t="shared" si="227"/>
        <v>0</v>
      </c>
      <c r="L134" s="611">
        <f t="shared" si="227"/>
        <v>0</v>
      </c>
      <c r="M134" s="611">
        <f t="shared" si="227"/>
        <v>0</v>
      </c>
      <c r="N134" s="608">
        <f t="shared" si="227"/>
        <v>18.47</v>
      </c>
      <c r="O134" s="611">
        <f t="shared" si="227"/>
        <v>0.1245134261140587</v>
      </c>
      <c r="P134" s="608" t="str">
        <f t="shared" si="227"/>
        <v>n/a</v>
      </c>
      <c r="Q134" s="608" t="str">
        <f t="shared" si="227"/>
        <v>Included with CF</v>
      </c>
      <c r="R134" s="608">
        <f t="shared" si="227"/>
        <v>0</v>
      </c>
      <c r="S134" s="608" t="str">
        <f t="shared" si="227"/>
        <v>n/a</v>
      </c>
      <c r="T134" s="608" t="str">
        <f t="shared" si="227"/>
        <v>n/a</v>
      </c>
      <c r="U134" s="608" t="str">
        <f t="shared" si="227"/>
        <v>n/a</v>
      </c>
      <c r="V134" s="608" t="str">
        <f t="shared" si="227"/>
        <v>n/a</v>
      </c>
      <c r="W134" s="612" t="str">
        <f t="shared" si="227"/>
        <v>n/a</v>
      </c>
      <c r="Y134" s="613" t="str">
        <f t="shared" si="218"/>
        <v>PV Poly-Si Fixed Tilt 24.9% AC CF (1.35 MWdc/Mwac) OR, 2023</v>
      </c>
      <c r="Z134" s="610">
        <f t="shared" si="218"/>
        <v>4800</v>
      </c>
      <c r="AA134" s="614">
        <f t="shared" si="218"/>
        <v>1761.8947998896474</v>
      </c>
      <c r="AB134" s="615">
        <f>LCF!$K$82</f>
        <v>6.910504691716815E-2</v>
      </c>
      <c r="AC134" s="616">
        <f>AA134*AB134</f>
        <v>121.75582280948868</v>
      </c>
      <c r="AD134" s="617">
        <f t="shared" si="219"/>
        <v>18.47</v>
      </c>
      <c r="AE134" s="618">
        <f t="shared" si="219"/>
        <v>1.460884388355786E-2</v>
      </c>
      <c r="AF134" s="617">
        <f t="shared" si="219"/>
        <v>0.26982534652931367</v>
      </c>
      <c r="AG134" s="617">
        <f t="shared" si="219"/>
        <v>0</v>
      </c>
      <c r="AH134" s="617">
        <f t="shared" si="219"/>
        <v>18.739825346529312</v>
      </c>
      <c r="AI134" s="616">
        <f t="shared" si="202"/>
        <v>140.49564815601798</v>
      </c>
      <c r="AJ134" s="619">
        <f t="shared" si="220"/>
        <v>0.249</v>
      </c>
      <c r="AK134" s="620">
        <f t="shared" si="204"/>
        <v>64.410907628696506</v>
      </c>
      <c r="AL134" s="621" t="str">
        <f t="shared" si="221"/>
        <v>na</v>
      </c>
      <c r="AM134" s="620">
        <f t="shared" si="221"/>
        <v>0</v>
      </c>
      <c r="AN134" s="620">
        <f t="shared" si="221"/>
        <v>0</v>
      </c>
      <c r="AO134" s="617">
        <f t="shared" si="221"/>
        <v>0</v>
      </c>
      <c r="AP134" s="618">
        <f t="shared" si="221"/>
        <v>0</v>
      </c>
      <c r="AQ134" s="617">
        <f t="shared" si="221"/>
        <v>0</v>
      </c>
      <c r="AR134" s="622">
        <f t="shared" si="221"/>
        <v>0.60299999999999998</v>
      </c>
      <c r="AS134" s="623">
        <f t="shared" si="221"/>
        <v>0</v>
      </c>
      <c r="AT134" s="620">
        <f t="shared" si="206"/>
        <v>65.013907628696501</v>
      </c>
      <c r="AU134" s="620"/>
      <c r="AV134" s="624">
        <f t="shared" si="207"/>
        <v>65.013907628696501</v>
      </c>
      <c r="AW134" s="644"/>
      <c r="AX134" s="464">
        <v>150</v>
      </c>
      <c r="BM134" s="419">
        <v>0.249</v>
      </c>
    </row>
    <row r="135" spans="1:65">
      <c r="B135" s="606" t="str">
        <f t="shared" ref="B135:W135" si="228">B100</f>
        <v>Solar</v>
      </c>
      <c r="C135" s="607" t="str">
        <f t="shared" si="228"/>
        <v>PV Poly-Si Single Tracking 28.8% AC CF (1.25 MWdc/Mwac) OR, 2023</v>
      </c>
      <c r="D135" s="608">
        <f t="shared" si="228"/>
        <v>4800</v>
      </c>
      <c r="E135" s="608">
        <f t="shared" si="228"/>
        <v>50</v>
      </c>
      <c r="F135" s="609">
        <f t="shared" si="228"/>
        <v>2017</v>
      </c>
      <c r="G135" s="609">
        <f t="shared" si="228"/>
        <v>2</v>
      </c>
      <c r="H135" s="609">
        <f t="shared" si="228"/>
        <v>2023</v>
      </c>
      <c r="I135" s="610">
        <f t="shared" si="228"/>
        <v>25</v>
      </c>
      <c r="J135" s="608">
        <f t="shared" si="228"/>
        <v>1856.7385710954891</v>
      </c>
      <c r="K135" s="611">
        <f t="shared" si="228"/>
        <v>0</v>
      </c>
      <c r="L135" s="611">
        <f t="shared" si="228"/>
        <v>0</v>
      </c>
      <c r="M135" s="611">
        <f t="shared" si="228"/>
        <v>0</v>
      </c>
      <c r="N135" s="608">
        <f t="shared" si="228"/>
        <v>19.440000000000001</v>
      </c>
      <c r="O135" s="611">
        <f t="shared" si="228"/>
        <v>0.11833499635400156</v>
      </c>
      <c r="P135" s="608" t="str">
        <f t="shared" si="228"/>
        <v>n/a</v>
      </c>
      <c r="Q135" s="608" t="str">
        <f t="shared" si="228"/>
        <v>Included with CF</v>
      </c>
      <c r="R135" s="608">
        <f t="shared" si="228"/>
        <v>0</v>
      </c>
      <c r="S135" s="608" t="str">
        <f t="shared" si="228"/>
        <v>n/a</v>
      </c>
      <c r="T135" s="608" t="str">
        <f t="shared" si="228"/>
        <v>n/a</v>
      </c>
      <c r="U135" s="608" t="str">
        <f t="shared" si="228"/>
        <v>n/a</v>
      </c>
      <c r="V135" s="608" t="str">
        <f t="shared" si="228"/>
        <v>n/a</v>
      </c>
      <c r="W135" s="612" t="str">
        <f t="shared" si="228"/>
        <v>n/a</v>
      </c>
      <c r="Y135" s="613" t="str">
        <f t="shared" si="218"/>
        <v>PV Poly-Si Single Tracking 28.8% AC CF (1.25 MWdc/Mwac) OR, 2023</v>
      </c>
      <c r="Z135" s="610">
        <f t="shared" si="218"/>
        <v>4800</v>
      </c>
      <c r="AA135" s="614">
        <f t="shared" si="218"/>
        <v>1856.7385710954891</v>
      </c>
      <c r="AB135" s="615">
        <f>LCF!$K$82</f>
        <v>6.910504691716815E-2</v>
      </c>
      <c r="AC135" s="616">
        <f>AA135*AB135</f>
        <v>128.31000606846953</v>
      </c>
      <c r="AD135" s="617">
        <f t="shared" si="219"/>
        <v>19.440000000000001</v>
      </c>
      <c r="AE135" s="618">
        <f t="shared" si="219"/>
        <v>1.4608843883557859E-2</v>
      </c>
      <c r="AF135" s="617">
        <f t="shared" si="219"/>
        <v>0.28399592509636479</v>
      </c>
      <c r="AG135" s="617">
        <f t="shared" si="219"/>
        <v>0</v>
      </c>
      <c r="AH135" s="617">
        <f t="shared" si="219"/>
        <v>19.723995925096364</v>
      </c>
      <c r="AI135" s="616">
        <f t="shared" si="202"/>
        <v>148.03400199356591</v>
      </c>
      <c r="AJ135" s="619">
        <f t="shared" si="220"/>
        <v>0.28799999999999998</v>
      </c>
      <c r="AK135" s="620">
        <f t="shared" si="204"/>
        <v>58.676592621752086</v>
      </c>
      <c r="AL135" s="621" t="str">
        <f t="shared" si="221"/>
        <v>na</v>
      </c>
      <c r="AM135" s="620">
        <f t="shared" si="221"/>
        <v>0</v>
      </c>
      <c r="AN135" s="620">
        <f t="shared" si="221"/>
        <v>0</v>
      </c>
      <c r="AO135" s="617">
        <f t="shared" si="221"/>
        <v>0</v>
      </c>
      <c r="AP135" s="618">
        <f t="shared" si="221"/>
        <v>0</v>
      </c>
      <c r="AQ135" s="617">
        <f t="shared" si="221"/>
        <v>0</v>
      </c>
      <c r="AR135" s="622">
        <f t="shared" si="221"/>
        <v>0.60299999999999998</v>
      </c>
      <c r="AS135" s="623">
        <f t="shared" si="221"/>
        <v>0</v>
      </c>
      <c r="AT135" s="620">
        <f t="shared" si="206"/>
        <v>59.279592621752087</v>
      </c>
      <c r="AU135" s="620"/>
      <c r="AV135" s="624">
        <f t="shared" si="207"/>
        <v>59.279592621752087</v>
      </c>
      <c r="AW135" s="644"/>
      <c r="AX135" s="464">
        <v>151</v>
      </c>
      <c r="BM135" s="419">
        <v>0.28799999999999998</v>
      </c>
    </row>
    <row r="136" spans="1:65" ht="15.75" thickBot="1">
      <c r="B136" s="625" t="str">
        <f>B101</f>
        <v>Solar</v>
      </c>
      <c r="C136" s="626" t="str">
        <f>C101</f>
        <v>Not Used</v>
      </c>
      <c r="D136" s="627"/>
      <c r="E136" s="627"/>
      <c r="F136" s="628"/>
      <c r="G136" s="628"/>
      <c r="H136" s="628"/>
      <c r="I136" s="629"/>
      <c r="J136" s="627"/>
      <c r="K136" s="630"/>
      <c r="L136" s="630"/>
      <c r="M136" s="630"/>
      <c r="N136" s="627"/>
      <c r="O136" s="630"/>
      <c r="P136" s="627"/>
      <c r="Q136" s="627"/>
      <c r="R136" s="627"/>
      <c r="S136" s="627"/>
      <c r="T136" s="627"/>
      <c r="U136" s="627"/>
      <c r="V136" s="627"/>
      <c r="W136" s="631"/>
      <c r="Y136" s="632"/>
      <c r="Z136" s="629"/>
      <c r="AA136" s="633"/>
      <c r="AB136" s="634"/>
      <c r="AC136" s="635"/>
      <c r="AD136" s="636"/>
      <c r="AE136" s="637"/>
      <c r="AF136" s="636"/>
      <c r="AG136" s="636"/>
      <c r="AH136" s="636"/>
      <c r="AI136" s="635"/>
      <c r="AJ136" s="638"/>
      <c r="AK136" s="639"/>
      <c r="AL136" s="640"/>
      <c r="AM136" s="639"/>
      <c r="AN136" s="639"/>
      <c r="AO136" s="636"/>
      <c r="AP136" s="637"/>
      <c r="AQ136" s="636"/>
      <c r="AR136" s="641"/>
      <c r="AS136" s="642"/>
      <c r="AT136" s="639"/>
      <c r="AU136" s="639"/>
      <c r="AV136" s="643"/>
      <c r="AX136" s="464">
        <v>152</v>
      </c>
    </row>
    <row r="137" spans="1:65">
      <c r="B137" s="386" t="s">
        <v>7</v>
      </c>
      <c r="C137" s="645" t="str">
        <f t="shared" ref="C137:W137" si="229">C102</f>
        <v>CSP Trough w Natural Gas</v>
      </c>
      <c r="D137" s="387">
        <f t="shared" si="229"/>
        <v>4500</v>
      </c>
      <c r="E137" s="387">
        <f t="shared" si="229"/>
        <v>100</v>
      </c>
      <c r="F137" s="387">
        <f t="shared" si="229"/>
        <v>2017</v>
      </c>
      <c r="G137" s="387">
        <f t="shared" si="229"/>
        <v>5</v>
      </c>
      <c r="H137" s="387">
        <f t="shared" si="229"/>
        <v>2022</v>
      </c>
      <c r="I137" s="387">
        <f t="shared" si="229"/>
        <v>30</v>
      </c>
      <c r="J137" s="387">
        <f t="shared" si="229"/>
        <v>6447.539712732083</v>
      </c>
      <c r="K137" s="387">
        <f t="shared" si="229"/>
        <v>0</v>
      </c>
      <c r="L137" s="387">
        <f t="shared" si="229"/>
        <v>0</v>
      </c>
      <c r="M137" s="387">
        <f t="shared" si="229"/>
        <v>0</v>
      </c>
      <c r="N137" s="387">
        <f t="shared" si="229"/>
        <v>68.464239073343975</v>
      </c>
      <c r="O137" s="387">
        <f t="shared" si="229"/>
        <v>0.39302981999999992</v>
      </c>
      <c r="P137" s="387">
        <f t="shared" si="229"/>
        <v>11750</v>
      </c>
      <c r="Q137" s="387" t="str">
        <f t="shared" si="229"/>
        <v>Included with CF</v>
      </c>
      <c r="R137" s="387">
        <f t="shared" si="229"/>
        <v>0</v>
      </c>
      <c r="S137" s="387">
        <f t="shared" si="229"/>
        <v>725</v>
      </c>
      <c r="T137" s="387" t="str">
        <f t="shared" si="229"/>
        <v>n/a</v>
      </c>
      <c r="U137" s="387" t="str">
        <f t="shared" si="229"/>
        <v>n/a</v>
      </c>
      <c r="V137" s="387" t="str">
        <f t="shared" si="229"/>
        <v>n/a</v>
      </c>
      <c r="W137" s="388" t="str">
        <f t="shared" si="229"/>
        <v>n/a</v>
      </c>
      <c r="Y137" s="646" t="str">
        <f>C137</f>
        <v>CSP Trough w Natural Gas</v>
      </c>
      <c r="Z137" s="647"/>
      <c r="AA137" s="648">
        <f>J137</f>
        <v>6447.539712732083</v>
      </c>
      <c r="AB137" s="649">
        <f>IF(LEN($BC137)&gt;0,INDEX(LCF!K:K,MATCH($BC137,LCF!A:A,0),))</f>
        <v>6.6824294954826266E-2</v>
      </c>
      <c r="AC137" s="650">
        <f>AA137*AB137</f>
        <v>430.85229549656452</v>
      </c>
      <c r="AD137" s="651">
        <f>N137</f>
        <v>68.464239073343975</v>
      </c>
      <c r="AE137" s="652">
        <v>0</v>
      </c>
      <c r="AF137" s="651">
        <f>AD137*AE137</f>
        <v>0</v>
      </c>
      <c r="AG137" s="653">
        <f>AG102</f>
        <v>17.899526999999999</v>
      </c>
      <c r="AH137" s="651">
        <f>AD137+AF137+AG137</f>
        <v>86.363766073343982</v>
      </c>
      <c r="AI137" s="650">
        <f>AC137+AH137</f>
        <v>517.21606156990856</v>
      </c>
      <c r="AJ137" s="654">
        <f>AJ102</f>
        <v>0.33</v>
      </c>
      <c r="AK137" s="655">
        <f>AI137/8760/AJ137*1000</f>
        <v>178.91796788775031</v>
      </c>
      <c r="AL137" s="656"/>
      <c r="AM137" s="657">
        <f>AM102</f>
        <v>293.95999999999998</v>
      </c>
      <c r="AN137" s="658">
        <f>AN102</f>
        <v>7.366904836363636</v>
      </c>
      <c r="AO137" s="651">
        <f>K137</f>
        <v>0</v>
      </c>
      <c r="AP137" s="652">
        <v>0</v>
      </c>
      <c r="AQ137" s="651">
        <f>AO137*AP137</f>
        <v>0</v>
      </c>
      <c r="AR137" s="659">
        <f>AR102</f>
        <v>0.60299999999999998</v>
      </c>
      <c r="AS137" s="660">
        <v>0</v>
      </c>
      <c r="AT137" s="661">
        <f>AK137+AN137+SUM(AO137,AQ137:AS137)</f>
        <v>186.88787272411395</v>
      </c>
      <c r="AU137" s="662">
        <v>0</v>
      </c>
      <c r="AV137" s="663">
        <f>AT137+AU137</f>
        <v>186.88787272411395</v>
      </c>
      <c r="AW137" s="605"/>
      <c r="AX137" s="464">
        <v>153</v>
      </c>
      <c r="AZ137" s="402">
        <v>25</v>
      </c>
      <c r="BB137" s="414">
        <v>60</v>
      </c>
      <c r="BC137" s="664">
        <v>50</v>
      </c>
      <c r="BM137" s="419">
        <v>0.33</v>
      </c>
    </row>
    <row r="138" spans="1:65">
      <c r="B138" s="389" t="s">
        <v>7</v>
      </c>
      <c r="C138" s="665" t="str">
        <f t="shared" ref="C138:W138" si="230">C103</f>
        <v>CSP Tower 24% CF</v>
      </c>
      <c r="D138" s="390">
        <f t="shared" si="230"/>
        <v>4500</v>
      </c>
      <c r="E138" s="390">
        <f t="shared" si="230"/>
        <v>100</v>
      </c>
      <c r="F138" s="390">
        <f t="shared" si="230"/>
        <v>2017</v>
      </c>
      <c r="G138" s="390">
        <f t="shared" si="230"/>
        <v>5</v>
      </c>
      <c r="H138" s="390">
        <f t="shared" si="230"/>
        <v>2022</v>
      </c>
      <c r="I138" s="390">
        <f t="shared" si="230"/>
        <v>30</v>
      </c>
      <c r="J138" s="390">
        <f t="shared" si="230"/>
        <v>6141.4653505992019</v>
      </c>
      <c r="K138" s="390">
        <f t="shared" si="230"/>
        <v>0</v>
      </c>
      <c r="L138" s="390">
        <f t="shared" si="230"/>
        <v>0</v>
      </c>
      <c r="M138" s="390">
        <f t="shared" si="230"/>
        <v>0</v>
      </c>
      <c r="N138" s="390">
        <f t="shared" si="230"/>
        <v>68.464239073343975</v>
      </c>
      <c r="O138" s="390">
        <f t="shared" si="230"/>
        <v>0.39302981999999992</v>
      </c>
      <c r="P138" s="390" t="str">
        <f t="shared" si="230"/>
        <v>n/a</v>
      </c>
      <c r="Q138" s="390" t="str">
        <f t="shared" si="230"/>
        <v>Included with CF</v>
      </c>
      <c r="R138" s="390">
        <f t="shared" si="230"/>
        <v>0</v>
      </c>
      <c r="S138" s="390">
        <f t="shared" si="230"/>
        <v>725</v>
      </c>
      <c r="T138" s="390" t="str">
        <f t="shared" si="230"/>
        <v>n/a</v>
      </c>
      <c r="U138" s="390" t="str">
        <f t="shared" si="230"/>
        <v>n/a</v>
      </c>
      <c r="V138" s="390" t="str">
        <f t="shared" si="230"/>
        <v>n/a</v>
      </c>
      <c r="W138" s="391" t="str">
        <f t="shared" si="230"/>
        <v>n/a</v>
      </c>
      <c r="Y138" s="666" t="str">
        <f>C138</f>
        <v>CSP Tower 24% CF</v>
      </c>
      <c r="Z138" s="667"/>
      <c r="AA138" s="668">
        <f>J138</f>
        <v>6141.4653505992019</v>
      </c>
      <c r="AB138" s="669">
        <f>IF(LEN($BC138)&gt;0,INDEX(LCF!K:K,MATCH($BC138,LCF!A:A,0),))</f>
        <v>6.6824294954826266E-2</v>
      </c>
      <c r="AC138" s="670">
        <f>AA138*AB138</f>
        <v>410.39909204328654</v>
      </c>
      <c r="AD138" s="671">
        <f>N138</f>
        <v>68.464239073343975</v>
      </c>
      <c r="AE138" s="672">
        <v>0</v>
      </c>
      <c r="AF138" s="671">
        <f>AD138*AE138</f>
        <v>0</v>
      </c>
      <c r="AG138" s="673">
        <f>AG103</f>
        <v>0</v>
      </c>
      <c r="AH138" s="671">
        <f>AD138+AF138+AG138</f>
        <v>68.464239073343975</v>
      </c>
      <c r="AI138" s="670">
        <f>AC138+AH138</f>
        <v>478.86333111663055</v>
      </c>
      <c r="AJ138" s="674">
        <f>AJ103</f>
        <v>0.24</v>
      </c>
      <c r="AK138" s="675">
        <f>AI138/8760/AJ138*1000</f>
        <v>227.76984927541409</v>
      </c>
      <c r="AL138" s="676"/>
      <c r="AM138" s="677">
        <v>0</v>
      </c>
      <c r="AN138" s="677">
        <v>0</v>
      </c>
      <c r="AO138" s="671">
        <f>K138</f>
        <v>0</v>
      </c>
      <c r="AP138" s="672">
        <v>0</v>
      </c>
      <c r="AQ138" s="671">
        <f>AO138*AP138</f>
        <v>0</v>
      </c>
      <c r="AR138" s="678">
        <f>AR103</f>
        <v>0.60299999999999998</v>
      </c>
      <c r="AS138" s="679">
        <v>0</v>
      </c>
      <c r="AT138" s="680">
        <f>AK138+AN138+SUM(AO138,AQ138:AS138)</f>
        <v>228.3728492754141</v>
      </c>
      <c r="AU138" s="681">
        <v>0</v>
      </c>
      <c r="AV138" s="682">
        <f>AT138+AU138</f>
        <v>228.3728492754141</v>
      </c>
      <c r="AW138" s="605"/>
      <c r="AX138" s="464">
        <v>154</v>
      </c>
      <c r="AZ138" s="402">
        <v>25</v>
      </c>
      <c r="BB138" s="414">
        <v>58</v>
      </c>
      <c r="BC138" s="683">
        <v>50</v>
      </c>
      <c r="BM138" s="419">
        <v>0.24</v>
      </c>
    </row>
    <row r="139" spans="1:65" ht="15.75" thickBot="1">
      <c r="B139" s="392" t="s">
        <v>7</v>
      </c>
      <c r="C139" s="684" t="str">
        <f t="shared" ref="C139:W139" si="231">C104</f>
        <v>CSP Tower Molten Salt 30% CF</v>
      </c>
      <c r="D139" s="393">
        <f t="shared" si="231"/>
        <v>4500</v>
      </c>
      <c r="E139" s="393">
        <f t="shared" si="231"/>
        <v>100</v>
      </c>
      <c r="F139" s="393">
        <f t="shared" si="231"/>
        <v>2017</v>
      </c>
      <c r="G139" s="393">
        <f t="shared" si="231"/>
        <v>5</v>
      </c>
      <c r="H139" s="393">
        <f t="shared" si="231"/>
        <v>2022</v>
      </c>
      <c r="I139" s="393">
        <f t="shared" si="231"/>
        <v>30</v>
      </c>
      <c r="J139" s="393">
        <f t="shared" si="231"/>
        <v>7367.0328172308537</v>
      </c>
      <c r="K139" s="393">
        <f t="shared" si="231"/>
        <v>0</v>
      </c>
      <c r="L139" s="393">
        <f t="shared" si="231"/>
        <v>0</v>
      </c>
      <c r="M139" s="393">
        <f t="shared" si="231"/>
        <v>0</v>
      </c>
      <c r="N139" s="393">
        <f t="shared" si="231"/>
        <v>68.464239073343975</v>
      </c>
      <c r="O139" s="393">
        <f t="shared" si="231"/>
        <v>0.39302981999999992</v>
      </c>
      <c r="P139" s="393" t="str">
        <f t="shared" si="231"/>
        <v>n/a</v>
      </c>
      <c r="Q139" s="393" t="str">
        <f t="shared" si="231"/>
        <v>Included with CF</v>
      </c>
      <c r="R139" s="393">
        <f t="shared" si="231"/>
        <v>0</v>
      </c>
      <c r="S139" s="393">
        <f t="shared" si="231"/>
        <v>750</v>
      </c>
      <c r="T139" s="393" t="str">
        <f t="shared" si="231"/>
        <v>n/a</v>
      </c>
      <c r="U139" s="393" t="str">
        <f t="shared" si="231"/>
        <v>n/a</v>
      </c>
      <c r="V139" s="393" t="str">
        <f t="shared" si="231"/>
        <v>n/a</v>
      </c>
      <c r="W139" s="394" t="str">
        <f t="shared" si="231"/>
        <v>n/a</v>
      </c>
      <c r="Y139" s="685" t="str">
        <f>C139</f>
        <v>CSP Tower Molten Salt 30% CF</v>
      </c>
      <c r="Z139" s="686"/>
      <c r="AA139" s="687">
        <f>J139</f>
        <v>7367.0328172308537</v>
      </c>
      <c r="AB139" s="688">
        <f>IF(LEN($BC139)&gt;0,INDEX(LCF!K:K,MATCH($BC139,LCF!A:A,0),))</f>
        <v>6.6824294954826266E-2</v>
      </c>
      <c r="AC139" s="689">
        <f>AA139*AB139</f>
        <v>492.29677392051929</v>
      </c>
      <c r="AD139" s="690">
        <f>N139</f>
        <v>68.464239073343975</v>
      </c>
      <c r="AE139" s="691">
        <v>0</v>
      </c>
      <c r="AF139" s="690">
        <f>AD139*AE139</f>
        <v>0</v>
      </c>
      <c r="AG139" s="692">
        <f>AG104</f>
        <v>0</v>
      </c>
      <c r="AH139" s="690">
        <f>AD139+AF139+AG139</f>
        <v>68.464239073343975</v>
      </c>
      <c r="AI139" s="689">
        <f>AC139+AH139</f>
        <v>560.76101299386323</v>
      </c>
      <c r="AJ139" s="693">
        <f>AJ104</f>
        <v>0.3</v>
      </c>
      <c r="AK139" s="694">
        <f>AI139/8760/AJ139*1000</f>
        <v>213.37938089568618</v>
      </c>
      <c r="AL139" s="695"/>
      <c r="AM139" s="696">
        <v>0</v>
      </c>
      <c r="AN139" s="696">
        <v>0</v>
      </c>
      <c r="AO139" s="690">
        <f>K139</f>
        <v>0</v>
      </c>
      <c r="AP139" s="691">
        <v>0</v>
      </c>
      <c r="AQ139" s="690">
        <f>AO139*AP139</f>
        <v>0</v>
      </c>
      <c r="AR139" s="697">
        <f>AR104</f>
        <v>0.60299999999999998</v>
      </c>
      <c r="AS139" s="698">
        <v>0</v>
      </c>
      <c r="AT139" s="699">
        <f>AK139+AN139+SUM(AO139,AQ139:AS139)</f>
        <v>213.98238089568619</v>
      </c>
      <c r="AU139" s="700">
        <v>0</v>
      </c>
      <c r="AV139" s="701">
        <f>AT139+AU139</f>
        <v>213.98238089568619</v>
      </c>
      <c r="AW139" s="605"/>
      <c r="AX139" s="464">
        <v>155</v>
      </c>
      <c r="AZ139" s="402">
        <v>25</v>
      </c>
      <c r="BB139" s="414">
        <v>58</v>
      </c>
      <c r="BC139" s="702">
        <v>51</v>
      </c>
      <c r="BM139" s="419">
        <v>0.3</v>
      </c>
    </row>
    <row r="140" spans="1:65" ht="15.75" thickBot="1">
      <c r="B140" s="711"/>
      <c r="C140" s="711"/>
      <c r="D140" s="507"/>
      <c r="E140" s="507"/>
      <c r="F140" s="507"/>
      <c r="G140" s="507"/>
      <c r="H140" s="507"/>
      <c r="I140" s="507"/>
      <c r="J140" s="711"/>
      <c r="K140" s="711"/>
      <c r="L140" s="711"/>
      <c r="M140" s="711"/>
      <c r="N140" s="711"/>
      <c r="O140" s="957"/>
      <c r="P140" s="704"/>
      <c r="Q140" s="711"/>
      <c r="R140" s="711"/>
      <c r="S140" s="711"/>
      <c r="T140" s="711"/>
      <c r="U140" s="711"/>
      <c r="V140" s="711"/>
      <c r="W140" s="708"/>
      <c r="X140" s="956"/>
      <c r="Y140" s="703"/>
      <c r="Z140" s="706"/>
      <c r="AA140" s="704"/>
      <c r="AB140" s="704"/>
      <c r="AC140" s="705"/>
      <c r="AD140" s="704"/>
      <c r="AE140" s="704"/>
      <c r="AF140" s="704"/>
      <c r="AG140" s="704"/>
      <c r="AH140" s="705"/>
      <c r="AI140" s="705"/>
      <c r="AJ140" s="704"/>
      <c r="AK140" s="704"/>
      <c r="AL140" s="375"/>
      <c r="AM140" s="704"/>
      <c r="AN140" s="705"/>
      <c r="AO140" s="704"/>
      <c r="AP140" s="704"/>
      <c r="AQ140" s="704"/>
      <c r="AR140" s="704"/>
      <c r="AS140" s="705"/>
      <c r="AT140" s="705"/>
      <c r="AU140" s="705"/>
      <c r="AV140" s="705"/>
      <c r="AX140" s="464">
        <v>156</v>
      </c>
      <c r="BA140" s="414" t="str">
        <f>IF(AY140="","",INDEX(Reference!$E:$E,MATCH($AY140,Reference!D:D,0)))</f>
        <v/>
      </c>
      <c r="BB140" s="414" t="str">
        <f t="shared" ref="BB140:BB191" si="232">BA140&amp;AZ140</f>
        <v/>
      </c>
      <c r="BC140" s="415" t="str">
        <f>IF(AZ140="","",INDEX(Reference!$B:$B,MATCH($AZ140,Reference!$A:$A,0)))</f>
        <v/>
      </c>
    </row>
    <row r="141" spans="1:65" ht="44.25" thickBot="1">
      <c r="A141" s="120"/>
      <c r="P141" s="707" t="s">
        <v>48</v>
      </c>
      <c r="Q141" s="117"/>
      <c r="R141" s="117"/>
      <c r="S141" s="117"/>
      <c r="T141" s="117"/>
      <c r="U141" s="117"/>
      <c r="V141" s="117"/>
      <c r="W141" s="117"/>
      <c r="X141" s="713"/>
      <c r="Y141" s="709" t="s">
        <v>256</v>
      </c>
      <c r="Z141" s="710"/>
      <c r="AA141" s="711"/>
      <c r="AB141" s="711"/>
      <c r="AC141" s="708"/>
      <c r="AD141" s="711"/>
      <c r="AE141" s="711"/>
      <c r="AF141" s="711"/>
      <c r="AG141" s="711"/>
      <c r="AH141" s="708"/>
      <c r="AI141" s="708"/>
      <c r="AJ141" s="711"/>
      <c r="AK141" s="711"/>
      <c r="AL141" s="507"/>
      <c r="AM141" s="711"/>
      <c r="AN141" s="708"/>
      <c r="AO141" s="711"/>
      <c r="AP141" s="711"/>
      <c r="AQ141" s="711"/>
      <c r="AR141" s="711"/>
      <c r="AS141" s="708"/>
      <c r="AT141" s="708"/>
      <c r="AU141" s="708"/>
      <c r="AV141" s="708"/>
      <c r="AX141" s="464">
        <v>157</v>
      </c>
      <c r="BA141" s="414" t="str">
        <f>IF(AY141="","",INDEX(Reference!$E:$E,MATCH($AY141,Reference!D:D,0)))</f>
        <v/>
      </c>
      <c r="BB141" s="414" t="str">
        <f t="shared" si="232"/>
        <v/>
      </c>
      <c r="BC141" s="415" t="str">
        <f>IF(AZ141="","",INDEX(Reference!$B:$B,MATCH($AZ141,Reference!$A:$A,0)))</f>
        <v/>
      </c>
    </row>
    <row r="142" spans="1:65">
      <c r="A142" s="712"/>
      <c r="B142" s="708" t="s">
        <v>84</v>
      </c>
      <c r="P142" s="468"/>
      <c r="Q142" s="117"/>
      <c r="R142" s="117"/>
      <c r="S142" s="117"/>
      <c r="T142" s="117"/>
      <c r="U142" s="117"/>
      <c r="V142" s="117"/>
      <c r="W142" s="117"/>
      <c r="X142" s="713"/>
      <c r="Y142" s="714" t="s">
        <v>257</v>
      </c>
      <c r="Z142" s="710"/>
      <c r="AA142" s="711"/>
      <c r="AB142" s="711"/>
      <c r="AC142" s="708"/>
      <c r="AD142" s="711"/>
      <c r="AE142" s="711"/>
      <c r="AF142" s="711"/>
      <c r="AG142" s="711"/>
      <c r="AH142" s="708"/>
      <c r="AI142" s="708"/>
      <c r="AJ142" s="711"/>
      <c r="AK142" s="711"/>
      <c r="AL142" s="507"/>
      <c r="AM142" s="711"/>
      <c r="AN142" s="708"/>
      <c r="AO142" s="711"/>
      <c r="AP142" s="711"/>
      <c r="AQ142" s="711"/>
      <c r="AR142" s="711"/>
      <c r="AS142" s="708"/>
      <c r="AT142" s="708"/>
      <c r="AU142" s="708"/>
      <c r="AV142" s="708"/>
      <c r="AX142" s="464">
        <v>158</v>
      </c>
      <c r="BA142" s="414" t="str">
        <f>IF(AY142="","",INDEX(Reference!$E:$E,MATCH($AY142,Reference!D:D,0)))</f>
        <v/>
      </c>
      <c r="BB142" s="414" t="str">
        <f t="shared" si="232"/>
        <v/>
      </c>
      <c r="BC142" s="415" t="str">
        <f>IF(AZ142="","",INDEX(Reference!$B:$B,MATCH($AZ142,Reference!$A:$A,0)))</f>
        <v/>
      </c>
    </row>
    <row r="143" spans="1:65" ht="15.75" thickBot="1">
      <c r="A143" s="715" t="s">
        <v>107</v>
      </c>
      <c r="B143" s="716">
        <f>INDEX(Inputs!$C:$C,MATCH($A143,Inputs!$A:$A,0))</f>
        <v>0</v>
      </c>
      <c r="P143" s="717">
        <f t="shared" ref="P143:P174" si="233">IF($Z143="","",SUMIFS(P$5:P$116,$Y$5:$Y$116,$Y143,$Z$5:$Z$116,$Z143))</f>
        <v>9189</v>
      </c>
      <c r="Q143" s="117"/>
      <c r="R143" s="117"/>
      <c r="S143" s="117"/>
      <c r="T143" s="117"/>
      <c r="U143" s="117"/>
      <c r="V143" s="117"/>
      <c r="W143" s="117"/>
      <c r="X143" s="718"/>
      <c r="Y143" s="719" t="s">
        <v>31</v>
      </c>
      <c r="Z143" s="720">
        <v>5050</v>
      </c>
      <c r="AA143" s="516">
        <f>IF($AZ143="","",SUMIFS($J:$J,$C:$C,$Y143,$D:$D,$Z143)*INDEX('Other Inputs'!$N:$N,MATCH($AZ143,'Other Inputs'!$K:$K,0)))</f>
        <v>1482.6307284950276</v>
      </c>
      <c r="AB143" s="43">
        <f t="shared" ref="AB143:AB174" si="234">IF($Z143="","",SUMIFS(AB$5:AB$116,$Y$5:$Y$116,$Y143,$Z$5:$Z$116,$Z143))</f>
        <v>7.871096688691899E-2</v>
      </c>
      <c r="AC143" s="450">
        <f>IF($Z143="","",AA143*AB143)</f>
        <v>116.6992981761007</v>
      </c>
      <c r="AD143" s="30">
        <f t="shared" ref="AD143:AE162" si="235">IF($Z143="","",SUMIFS(AD$5:AD$116,$Y$5:$Y$116,$Y143,$Z$5:$Z$116,$Z143))</f>
        <v>31.86</v>
      </c>
      <c r="AE143" s="223">
        <f t="shared" si="235"/>
        <v>1.3306879835468128E-2</v>
      </c>
      <c r="AF143" s="30">
        <f>IF($Z143="","",AD143*AE143)</f>
        <v>0.42395719155801453</v>
      </c>
      <c r="AG143" s="30">
        <f>IF($BB143="","",INDEX('Other Inputs'!$F:$F,MATCH($BB143,'Other Inputs'!$E:$E,0)))</f>
        <v>53.224511097599994</v>
      </c>
      <c r="AH143" s="471">
        <f>IF($Z143="","",AD143+AF143+AG143)</f>
        <v>85.508468289158003</v>
      </c>
      <c r="AI143" s="450">
        <f>IF($Z143="","",AC143+AH143)</f>
        <v>202.20776646525871</v>
      </c>
      <c r="AJ143" s="248">
        <f t="shared" ref="AJ143:AJ174" si="236">IF($Z143="","",SUMIFS(AJ$5:AJ$116,$Y$5:$Y$116,$Y143,$Z$5:$Z$116,$Z143))</f>
        <v>0.33</v>
      </c>
      <c r="AK143" s="219">
        <f>IF($Z143="","",AI143/8760/AJ143*1000)</f>
        <v>69.948722313981833</v>
      </c>
      <c r="AL143" s="220" t="str">
        <f>IF($Z143="","","na")</f>
        <v>na</v>
      </c>
      <c r="AM143" s="221">
        <f>IF($BA143="","",INDEX(Inputs!$C:$C,MATCH($BA143,Inputs!$D:$D,0)))</f>
        <v>289.04000000000002</v>
      </c>
      <c r="AN143" s="474">
        <f>IF($Z143="","",AM143/100*P143/1000)</f>
        <v>26.559885600000001</v>
      </c>
      <c r="AO143" s="30">
        <f t="shared" ref="AO143:AP162" si="237">IF($Z143="","",SUMIFS(AO$5:AO$116,$Y$5:$Y$116,$Y143,$Z$5:$Z$116,$Z143))</f>
        <v>8.85</v>
      </c>
      <c r="AP143" s="223">
        <f t="shared" si="237"/>
        <v>0.12109260650275994</v>
      </c>
      <c r="AQ143" s="30">
        <f>IF($Z143="","",AO143*AP143)</f>
        <v>1.0716695675494254</v>
      </c>
      <c r="AR143" s="219">
        <f>IF($Z143="","",0)</f>
        <v>0</v>
      </c>
      <c r="AS143" s="475">
        <f t="shared" ref="AS143:AS174" si="238">IF($Z143="","",+($P143/1000*W143*$B$143/2000))</f>
        <v>0</v>
      </c>
      <c r="AT143" s="505">
        <f>IF($Z143="","",AK143+AN143+SUM(AO143,AQ143:AS143))</f>
        <v>106.43027748153126</v>
      </c>
      <c r="AU143" s="721">
        <f>IF($Z143="","",0)</f>
        <v>0</v>
      </c>
      <c r="AV143" s="505">
        <f>IF($Z143="","",AT143+AU143)</f>
        <v>106.43027748153126</v>
      </c>
      <c r="AW143" s="605"/>
      <c r="AX143" s="464">
        <v>159</v>
      </c>
      <c r="AY143" s="402" t="s">
        <v>257</v>
      </c>
      <c r="AZ143" s="402" t="s">
        <v>357</v>
      </c>
      <c r="BA143" s="414" t="str">
        <f>IF(AY143="","",INDEX(Reference!$E:$E,MATCH($AY143,Reference!D:D,0)))</f>
        <v>I_DJ_</v>
      </c>
      <c r="BB143" s="414" t="str">
        <f t="shared" si="232"/>
        <v>I_DJ_SC_Aero</v>
      </c>
      <c r="BC143" s="415" t="str">
        <f>IF(AZ143="","",INDEX(Reference!$B:$B,MATCH($AZ143,Reference!$A:$A,0)))</f>
        <v>Single Cycle Combustion Turbine (SCCT) Aero</v>
      </c>
    </row>
    <row r="144" spans="1:65">
      <c r="A144" s="958" t="s">
        <v>44</v>
      </c>
      <c r="B144" s="711"/>
      <c r="P144" s="717">
        <f t="shared" si="233"/>
        <v>9032</v>
      </c>
      <c r="Q144" s="117"/>
      <c r="R144" s="117"/>
      <c r="S144" s="117"/>
      <c r="T144" s="117"/>
      <c r="U144" s="117"/>
      <c r="V144" s="117"/>
      <c r="W144" s="117"/>
      <c r="X144" s="718"/>
      <c r="Y144" s="719" t="s">
        <v>294</v>
      </c>
      <c r="Z144" s="720">
        <v>5050</v>
      </c>
      <c r="AA144" s="516">
        <f>IF($AZ144="","",SUMIFS($J:$J,$C:$C,$Y144,$D:$D,$Z144)*INDEX('Other Inputs'!$N:$N,MATCH($AZ144,'Other Inputs'!$K:$K,0)))</f>
        <v>1135.8111887816342</v>
      </c>
      <c r="AB144" s="43">
        <f t="shared" si="234"/>
        <v>7.871096688691899E-2</v>
      </c>
      <c r="AC144" s="450">
        <f t="shared" ref="AC144:AC191" si="239">IF($Z144="","",AA144*AB144)</f>
        <v>89.40079686998331</v>
      </c>
      <c r="AD144" s="30">
        <f t="shared" si="235"/>
        <v>22.82</v>
      </c>
      <c r="AE144" s="223">
        <f t="shared" si="235"/>
        <v>1.1976191851921305E-2</v>
      </c>
      <c r="AF144" s="30">
        <f t="shared" ref="AF144:AF191" si="240">IF($Z144="","",AD144*AE144)</f>
        <v>0.27329669806084417</v>
      </c>
      <c r="AG144" s="30">
        <f>IF($BB144="","",INDEX('Other Inputs'!$F:$F,MATCH($BB144,'Other Inputs'!$E:$E,0)))</f>
        <v>52.315135948799998</v>
      </c>
      <c r="AH144" s="471">
        <f t="shared" ref="AH144:AH191" si="241">IF($Z144="","",AD144+AF144+AG144)</f>
        <v>75.408432646860845</v>
      </c>
      <c r="AI144" s="450">
        <f t="shared" ref="AI144:AI191" si="242">IF($Z144="","",AC144+AH144)</f>
        <v>164.80922951684414</v>
      </c>
      <c r="AJ144" s="248">
        <f t="shared" si="236"/>
        <v>0.33</v>
      </c>
      <c r="AK144" s="219">
        <f t="shared" ref="AK144:AK191" si="243">IF($Z144="","",AI144/8760/AJ144*1000)</f>
        <v>57.011633290730643</v>
      </c>
      <c r="AL144" s="220" t="str">
        <f t="shared" ref="AL144:AL191" si="244">IF($Z144="","","na")</f>
        <v>na</v>
      </c>
      <c r="AM144" s="221">
        <f>IF($BA144="","",INDEX(Inputs!$C:$C,MATCH($BA144,Inputs!$D:$D,0)))</f>
        <v>289.04000000000002</v>
      </c>
      <c r="AN144" s="474">
        <f t="shared" ref="AN144:AN191" si="245">IF($Z144="","",AM144/100*P144/1000)</f>
        <v>26.106092800000003</v>
      </c>
      <c r="AO144" s="30">
        <f t="shared" si="237"/>
        <v>6.14</v>
      </c>
      <c r="AP144" s="223">
        <f t="shared" si="237"/>
        <v>0.12109260650275988</v>
      </c>
      <c r="AQ144" s="30">
        <f t="shared" ref="AQ144:AQ191" si="246">IF($Z144="","",AO144*AP144)</f>
        <v>0.74350860392694562</v>
      </c>
      <c r="AR144" s="219">
        <f t="shared" ref="AR144:AR191" si="247">IF($Z144="","",0)</f>
        <v>0</v>
      </c>
      <c r="AS144" s="475">
        <f t="shared" si="238"/>
        <v>0</v>
      </c>
      <c r="AT144" s="505">
        <f t="shared" ref="AT144:AT191" si="248">IF($Z144="","",AK144+AN144+SUM(AO144,AQ144:AS144))</f>
        <v>90.001234694657583</v>
      </c>
      <c r="AU144" s="721">
        <f t="shared" ref="AU144:AU191" si="249">IF($Z144="","",0)</f>
        <v>0</v>
      </c>
      <c r="AV144" s="505">
        <f t="shared" ref="AV144:AV191" si="250">IF($Z144="","",AT144+AU144)</f>
        <v>90.001234694657583</v>
      </c>
      <c r="AW144" s="605"/>
      <c r="AX144" s="464">
        <v>160</v>
      </c>
      <c r="AY144" s="402" t="s">
        <v>257</v>
      </c>
      <c r="AZ144" s="402" t="s">
        <v>358</v>
      </c>
      <c r="BA144" s="414" t="str">
        <f>IF(AY144="","",INDEX(Reference!$E:$E,MATCH($AY144,Reference!D:D,0)))</f>
        <v>I_DJ_</v>
      </c>
      <c r="BB144" s="414" t="str">
        <f t="shared" si="232"/>
        <v>I_DJ_SC_ICAero</v>
      </c>
      <c r="BC144" s="415" t="str">
        <f>IF(AZ144="","",INDEX(Reference!$B:$B,MATCH($AZ144,Reference!$A:$A,0)))</f>
        <v>Intercooled SCCT Aero</v>
      </c>
    </row>
    <row r="145" spans="1:62">
      <c r="A145" s="722" t="s">
        <v>262</v>
      </c>
      <c r="P145" s="717">
        <f t="shared" si="233"/>
        <v>9614</v>
      </c>
      <c r="Q145" s="117"/>
      <c r="R145" s="117"/>
      <c r="S145" s="117"/>
      <c r="T145" s="117"/>
      <c r="U145" s="117"/>
      <c r="V145" s="117"/>
      <c r="W145" s="117"/>
      <c r="X145" s="718"/>
      <c r="Y145" s="719" t="s">
        <v>34</v>
      </c>
      <c r="Z145" s="720">
        <v>5050</v>
      </c>
      <c r="AA145" s="516">
        <f>IF($AZ145="","",SUMIFS($J:$J,$C:$C,$Y145,$D:$D,$Z145)*INDEX('Other Inputs'!$N:$N,MATCH($AZ145,'Other Inputs'!$K:$K,0)))</f>
        <v>589.49609575732859</v>
      </c>
      <c r="AB145" s="43">
        <f t="shared" si="234"/>
        <v>7.3726311796429175E-2</v>
      </c>
      <c r="AC145" s="450">
        <f t="shared" si="239"/>
        <v>43.46137295858248</v>
      </c>
      <c r="AD145" s="30">
        <f t="shared" si="235"/>
        <v>15.97</v>
      </c>
      <c r="AE145" s="223">
        <f t="shared" si="235"/>
        <v>2.869714517814701E-3</v>
      </c>
      <c r="AF145" s="30">
        <f t="shared" si="240"/>
        <v>4.5829340849500778E-2</v>
      </c>
      <c r="AG145" s="30">
        <f>IF($BB145="","",INDEX('Other Inputs'!$F:$F,MATCH($BB145,'Other Inputs'!$E:$E,0)))</f>
        <v>55.68619541759999</v>
      </c>
      <c r="AH145" s="471">
        <f t="shared" si="241"/>
        <v>71.702024758449483</v>
      </c>
      <c r="AI145" s="450">
        <f t="shared" si="242"/>
        <v>115.16339771703196</v>
      </c>
      <c r="AJ145" s="248">
        <f t="shared" si="236"/>
        <v>0.33</v>
      </c>
      <c r="AK145" s="219">
        <f t="shared" si="243"/>
        <v>39.837898753643266</v>
      </c>
      <c r="AL145" s="220" t="str">
        <f t="shared" si="244"/>
        <v>na</v>
      </c>
      <c r="AM145" s="221">
        <f>IF($BA145="","",INDEX(Inputs!$C:$C,MATCH($BA145,Inputs!$D:$D,0)))</f>
        <v>289.04000000000002</v>
      </c>
      <c r="AN145" s="474">
        <f t="shared" si="245"/>
        <v>27.788305600000001</v>
      </c>
      <c r="AO145" s="30">
        <f t="shared" si="237"/>
        <v>6.61</v>
      </c>
      <c r="AP145" s="223">
        <f t="shared" si="237"/>
        <v>0.13918115411401297</v>
      </c>
      <c r="AQ145" s="30">
        <f t="shared" si="246"/>
        <v>0.91998742869362571</v>
      </c>
      <c r="AR145" s="219">
        <f t="shared" si="247"/>
        <v>0</v>
      </c>
      <c r="AS145" s="475">
        <f t="shared" si="238"/>
        <v>0</v>
      </c>
      <c r="AT145" s="505">
        <f t="shared" si="248"/>
        <v>75.15619178233689</v>
      </c>
      <c r="AU145" s="721">
        <f t="shared" si="249"/>
        <v>0</v>
      </c>
      <c r="AV145" s="505">
        <f t="shared" si="250"/>
        <v>75.15619178233689</v>
      </c>
      <c r="AW145" s="605"/>
      <c r="AX145" s="464">
        <v>161</v>
      </c>
      <c r="AY145" s="402" t="s">
        <v>257</v>
      </c>
      <c r="AZ145" s="402" t="s">
        <v>359</v>
      </c>
      <c r="BA145" s="414" t="str">
        <f>IF(AY145="","",INDEX(Reference!$E:$E,MATCH($AY145,Reference!D:D,0)))</f>
        <v>I_DJ_</v>
      </c>
      <c r="BB145" s="414" t="str">
        <f t="shared" si="232"/>
        <v>I_DJ_SC_Frame</v>
      </c>
      <c r="BC145" s="415" t="str">
        <f>IF(AZ145="","",INDEX(Reference!$B:$B,MATCH($AZ145,Reference!$A:$A,0)))</f>
        <v>Single Cycle Combustion Turbine (SCCT) Frame</v>
      </c>
    </row>
    <row r="146" spans="1:62">
      <c r="A146" s="722" t="s">
        <v>263</v>
      </c>
      <c r="P146" s="717">
        <f t="shared" si="233"/>
        <v>8286</v>
      </c>
      <c r="Q146" s="117"/>
      <c r="R146" s="117"/>
      <c r="S146" s="117"/>
      <c r="T146" s="117"/>
      <c r="U146" s="117"/>
      <c r="V146" s="117"/>
      <c r="W146" s="117"/>
      <c r="X146" s="718"/>
      <c r="Y146" s="719" t="s">
        <v>35</v>
      </c>
      <c r="Z146" s="720">
        <v>5050</v>
      </c>
      <c r="AA146" s="516">
        <f>IF($AZ146="","",SUMIFS($J:$J,$C:$C,$Y146,$D:$D,$Z146)*INDEX('Other Inputs'!$N:$N,MATCH($AZ146,'Other Inputs'!$K:$K,0)))</f>
        <v>1369.8563804125506</v>
      </c>
      <c r="AB146" s="43">
        <f t="shared" si="234"/>
        <v>7.871096688691899E-2</v>
      </c>
      <c r="AC146" s="450">
        <f t="shared" si="239"/>
        <v>107.82272019848698</v>
      </c>
      <c r="AD146" s="30">
        <f t="shared" si="235"/>
        <v>29.82</v>
      </c>
      <c r="AE146" s="223">
        <f t="shared" si="235"/>
        <v>1.4348572589073497E-3</v>
      </c>
      <c r="AF146" s="30">
        <f t="shared" si="240"/>
        <v>4.2787443460617164E-2</v>
      </c>
      <c r="AG146" s="30">
        <f>IF($BB146="","",INDEX('Other Inputs'!$F:$F,MATCH($BB146,'Other Inputs'!$E:$E,0)))</f>
        <v>47.994155942399992</v>
      </c>
      <c r="AH146" s="471">
        <f t="shared" si="241"/>
        <v>77.856943385860603</v>
      </c>
      <c r="AI146" s="450">
        <f t="shared" si="242"/>
        <v>185.67966358434757</v>
      </c>
      <c r="AJ146" s="248">
        <f t="shared" si="236"/>
        <v>0.33</v>
      </c>
      <c r="AK146" s="219">
        <f t="shared" si="243"/>
        <v>64.231238267727804</v>
      </c>
      <c r="AL146" s="220" t="str">
        <f t="shared" si="244"/>
        <v>na</v>
      </c>
      <c r="AM146" s="221">
        <f>IF($BA146="","",INDEX(Inputs!$C:$C,MATCH($BA146,Inputs!$D:$D,0)))</f>
        <v>289.04000000000002</v>
      </c>
      <c r="AN146" s="474">
        <f t="shared" si="245"/>
        <v>23.9498544</v>
      </c>
      <c r="AO146" s="30">
        <f t="shared" si="237"/>
        <v>7.45</v>
      </c>
      <c r="AP146" s="223">
        <f t="shared" si="237"/>
        <v>9.1830864570070406E-2</v>
      </c>
      <c r="AQ146" s="30">
        <f t="shared" si="246"/>
        <v>0.68413994104702458</v>
      </c>
      <c r="AR146" s="219">
        <f t="shared" si="247"/>
        <v>0</v>
      </c>
      <c r="AS146" s="475">
        <f t="shared" si="238"/>
        <v>0</v>
      </c>
      <c r="AT146" s="505">
        <f t="shared" si="248"/>
        <v>96.315232608774821</v>
      </c>
      <c r="AU146" s="721">
        <f t="shared" si="249"/>
        <v>0</v>
      </c>
      <c r="AV146" s="505">
        <f t="shared" si="250"/>
        <v>96.315232608774821</v>
      </c>
      <c r="AW146" s="605"/>
      <c r="AX146" s="464">
        <v>162</v>
      </c>
      <c r="AY146" s="402" t="s">
        <v>257</v>
      </c>
      <c r="AZ146" s="402" t="s">
        <v>365</v>
      </c>
      <c r="BA146" s="414" t="str">
        <f>IF(AY146="","",INDEX(Reference!$E:$E,MATCH($AY146,Reference!D:D,0)))</f>
        <v>I_DJ_</v>
      </c>
      <c r="BB146" s="414" t="str">
        <f t="shared" si="232"/>
        <v>I_DJ_SC_ICE</v>
      </c>
      <c r="BC146" s="415" t="str">
        <f>IF(AZ146="","",INDEX(Reference!$B:$B,MATCH($AZ146,Reference!$A:$A,0)))</f>
        <v>Internal Combustion Engines</v>
      </c>
    </row>
    <row r="147" spans="1:62">
      <c r="A147" s="722" t="s">
        <v>276</v>
      </c>
      <c r="P147" s="717">
        <f t="shared" si="233"/>
        <v>6374</v>
      </c>
      <c r="Q147" s="117"/>
      <c r="R147" s="117"/>
      <c r="S147" s="117"/>
      <c r="T147" s="117"/>
      <c r="U147" s="117"/>
      <c r="V147" s="117"/>
      <c r="W147" s="117"/>
      <c r="X147" s="718"/>
      <c r="Y147" s="719" t="s">
        <v>26</v>
      </c>
      <c r="Z147" s="720">
        <v>5050</v>
      </c>
      <c r="AA147" s="516">
        <f>IF($AZ147="","",SUMIFS($J:$J,$C:$C,$Y147,$D:$D,$Z147)*INDEX('Other Inputs'!$N:$N,MATCH($AZ147,'Other Inputs'!$K:$K,0)))</f>
        <v>1519.0366439268576</v>
      </c>
      <c r="AB147" s="43">
        <f t="shared" si="234"/>
        <v>7.2562879502455491E-2</v>
      </c>
      <c r="AC147" s="450">
        <f t="shared" si="239"/>
        <v>110.22567295307896</v>
      </c>
      <c r="AD147" s="30">
        <f t="shared" si="235"/>
        <v>24.74</v>
      </c>
      <c r="AE147" s="223">
        <f t="shared" si="235"/>
        <v>1.5304630943681621E-3</v>
      </c>
      <c r="AF147" s="30">
        <f t="shared" si="240"/>
        <v>3.7863656954668326E-2</v>
      </c>
      <c r="AG147" s="30">
        <f>IF($BB147="","",INDEX('Other Inputs'!$F:$F,MATCH($BB147,'Other Inputs'!$E:$E,0)))</f>
        <v>36.919472601599999</v>
      </c>
      <c r="AH147" s="471">
        <f t="shared" si="241"/>
        <v>61.697336258554671</v>
      </c>
      <c r="AI147" s="450">
        <f t="shared" si="242"/>
        <v>171.92300921163363</v>
      </c>
      <c r="AJ147" s="248">
        <f t="shared" si="236"/>
        <v>0.78</v>
      </c>
      <c r="AK147" s="219">
        <f t="shared" si="243"/>
        <v>25.161428581494206</v>
      </c>
      <c r="AL147" s="220" t="str">
        <f t="shared" si="244"/>
        <v>na</v>
      </c>
      <c r="AM147" s="221">
        <f>IF($BA147="","",INDEX(Inputs!$C:$C,MATCH($BA147,Inputs!$D:$D,0)))</f>
        <v>289.04000000000002</v>
      </c>
      <c r="AN147" s="474">
        <f t="shared" si="245"/>
        <v>18.423409599999999</v>
      </c>
      <c r="AO147" s="30">
        <f t="shared" si="237"/>
        <v>2.12</v>
      </c>
      <c r="AP147" s="223">
        <f t="shared" si="237"/>
        <v>0.10713241660577139</v>
      </c>
      <c r="AQ147" s="30">
        <f t="shared" si="246"/>
        <v>0.22712072320423535</v>
      </c>
      <c r="AR147" s="219">
        <f t="shared" si="247"/>
        <v>0</v>
      </c>
      <c r="AS147" s="475">
        <f t="shared" si="238"/>
        <v>0</v>
      </c>
      <c r="AT147" s="505">
        <f t="shared" si="248"/>
        <v>45.93195890469844</v>
      </c>
      <c r="AU147" s="721">
        <f t="shared" si="249"/>
        <v>0</v>
      </c>
      <c r="AV147" s="505">
        <f t="shared" si="250"/>
        <v>45.93195890469844</v>
      </c>
      <c r="AW147" s="605"/>
      <c r="AX147" s="464">
        <v>163</v>
      </c>
      <c r="AY147" s="402" t="s">
        <v>257</v>
      </c>
      <c r="AZ147" s="402" t="s">
        <v>366</v>
      </c>
      <c r="BA147" s="414" t="str">
        <f>IF(AY147="","",INDEX(Reference!$E:$E,MATCH($AY147,Reference!D:D,0)))</f>
        <v>I_DJ_</v>
      </c>
      <c r="BB147" s="414" t="str">
        <f t="shared" si="232"/>
        <v>I_DJ_CC_GH_1x1</v>
      </c>
      <c r="BC147" s="415" t="str">
        <f>IF(AZ147="","",INDEX(Reference!$B:$B,MATCH($AZ147,Reference!$A:$A,0)))</f>
        <v>Combined Cycle Combustion Turbine (CCCT)</v>
      </c>
    </row>
    <row r="148" spans="1:62">
      <c r="A148" s="722" t="s">
        <v>265</v>
      </c>
      <c r="P148" s="717">
        <f t="shared" si="233"/>
        <v>9172</v>
      </c>
      <c r="Q148" s="117"/>
      <c r="R148" s="117"/>
      <c r="S148" s="117"/>
      <c r="T148" s="117"/>
      <c r="U148" s="117"/>
      <c r="V148" s="117"/>
      <c r="W148" s="117"/>
      <c r="X148" s="718"/>
      <c r="Y148" s="719" t="s">
        <v>27</v>
      </c>
      <c r="Z148" s="720">
        <v>5050</v>
      </c>
      <c r="AA148" s="516">
        <f>IF($AZ148="","",SUMIFS($J:$J,$C:$C,$Y148,$D:$D,$Z148)*INDEX('Other Inputs'!$N:$N,MATCH($AZ148,'Other Inputs'!$K:$K,0)))</f>
        <v>397.28245709360255</v>
      </c>
      <c r="AB148" s="43">
        <f t="shared" si="234"/>
        <v>7.2562879502455491E-2</v>
      </c>
      <c r="AC148" s="450">
        <f t="shared" si="239"/>
        <v>28.827959062522524</v>
      </c>
      <c r="AD148" s="30">
        <f t="shared" si="235"/>
        <v>5.39</v>
      </c>
      <c r="AE148" s="223">
        <f t="shared" si="235"/>
        <v>0</v>
      </c>
      <c r="AF148" s="30">
        <f t="shared" si="240"/>
        <v>0</v>
      </c>
      <c r="AG148" s="30">
        <f>IF($BB148="","",INDEX('Other Inputs'!$F:$F,MATCH($BB148,'Other Inputs'!$E:$E,0)))</f>
        <v>53.126043724799992</v>
      </c>
      <c r="AH148" s="471">
        <f t="shared" si="241"/>
        <v>58.516043724799992</v>
      </c>
      <c r="AI148" s="450">
        <f t="shared" si="242"/>
        <v>87.344002787322523</v>
      </c>
      <c r="AJ148" s="248">
        <f t="shared" si="236"/>
        <v>0.12</v>
      </c>
      <c r="AK148" s="219">
        <f t="shared" si="243"/>
        <v>83.089804782460547</v>
      </c>
      <c r="AL148" s="220" t="str">
        <f t="shared" si="244"/>
        <v>na</v>
      </c>
      <c r="AM148" s="221">
        <f>IF($BA148="","",INDEX(Inputs!$C:$C,MATCH($BA148,Inputs!$D:$D,0)))</f>
        <v>289.04000000000002</v>
      </c>
      <c r="AN148" s="474">
        <f t="shared" si="245"/>
        <v>26.510748800000002</v>
      </c>
      <c r="AO148" s="30">
        <f t="shared" si="237"/>
        <v>0.15</v>
      </c>
      <c r="AP148" s="223">
        <f t="shared" si="237"/>
        <v>0</v>
      </c>
      <c r="AQ148" s="30">
        <f t="shared" si="246"/>
        <v>0</v>
      </c>
      <c r="AR148" s="219">
        <f t="shared" si="247"/>
        <v>0</v>
      </c>
      <c r="AS148" s="475">
        <f t="shared" si="238"/>
        <v>0</v>
      </c>
      <c r="AT148" s="505">
        <f t="shared" si="248"/>
        <v>109.75055358246055</v>
      </c>
      <c r="AU148" s="721">
        <f t="shared" si="249"/>
        <v>0</v>
      </c>
      <c r="AV148" s="505">
        <f t="shared" si="250"/>
        <v>109.75055358246055</v>
      </c>
      <c r="AW148" s="605"/>
      <c r="AX148" s="464">
        <v>164</v>
      </c>
      <c r="AY148" s="402" t="s">
        <v>257</v>
      </c>
      <c r="AZ148" s="402" t="s">
        <v>367</v>
      </c>
      <c r="BA148" s="414" t="str">
        <f>IF(AY148="","",INDEX(Reference!$E:$E,MATCH($AY148,Reference!D:D,0)))</f>
        <v>I_DJ_</v>
      </c>
      <c r="BB148" s="414" t="str">
        <f t="shared" si="232"/>
        <v>I_DJ_CC_GH_1x1_DF</v>
      </c>
      <c r="BC148" s="415" t="str">
        <f>IF(AZ148="","",INDEX(Reference!$B:$B,MATCH($AZ148,Reference!$A:$A,0)))</f>
        <v>Combined Cycle Combustion Turbine (CCCT)</v>
      </c>
    </row>
    <row r="149" spans="1:62">
      <c r="A149" s="959" t="s">
        <v>277</v>
      </c>
      <c r="P149" s="717">
        <f t="shared" si="233"/>
        <v>6326</v>
      </c>
      <c r="Q149" s="117"/>
      <c r="R149" s="117"/>
      <c r="S149" s="117"/>
      <c r="T149" s="117"/>
      <c r="U149" s="117"/>
      <c r="V149" s="117"/>
      <c r="W149" s="117"/>
      <c r="X149" s="723"/>
      <c r="Y149" s="719" t="s">
        <v>295</v>
      </c>
      <c r="Z149" s="720">
        <v>5050</v>
      </c>
      <c r="AA149" s="516">
        <f>IF($AZ149="","",SUMIFS($J:$J,$C:$C,$Y149,$D:$D,$Z149)*INDEX('Other Inputs'!$N:$N,MATCH($AZ149,'Other Inputs'!$K:$K,0)))</f>
        <v>1334.2100235755099</v>
      </c>
      <c r="AB149" s="43">
        <f t="shared" si="234"/>
        <v>7.2562879502455491E-2</v>
      </c>
      <c r="AC149" s="450">
        <f t="shared" si="239"/>
        <v>96.814121171678025</v>
      </c>
      <c r="AD149" s="30">
        <f t="shared" si="235"/>
        <v>21.26</v>
      </c>
      <c r="AE149" s="223">
        <f t="shared" si="235"/>
        <v>1.5304630943681621E-3</v>
      </c>
      <c r="AF149" s="30">
        <f t="shared" si="240"/>
        <v>3.2537645386267126E-2</v>
      </c>
      <c r="AG149" s="30">
        <f>IF($BB149="","",INDEX('Other Inputs'!$F:$F,MATCH($BB149,'Other Inputs'!$E:$E,0)))</f>
        <v>36.641447078399999</v>
      </c>
      <c r="AH149" s="471">
        <f t="shared" si="241"/>
        <v>57.933984723786267</v>
      </c>
      <c r="AI149" s="450">
        <f t="shared" si="242"/>
        <v>154.74810589546428</v>
      </c>
      <c r="AJ149" s="248">
        <f t="shared" si="236"/>
        <v>0.78</v>
      </c>
      <c r="AK149" s="219">
        <f t="shared" si="243"/>
        <v>22.647831913046524</v>
      </c>
      <c r="AL149" s="220" t="str">
        <f t="shared" si="244"/>
        <v>na</v>
      </c>
      <c r="AM149" s="221">
        <f>IF($BA149="","",INDEX(Inputs!$C:$C,MATCH($BA149,Inputs!$D:$D,0)))</f>
        <v>289.04000000000002</v>
      </c>
      <c r="AN149" s="474">
        <f t="shared" si="245"/>
        <v>18.2846704</v>
      </c>
      <c r="AO149" s="30">
        <f t="shared" si="237"/>
        <v>2.0499999999999998</v>
      </c>
      <c r="AP149" s="223">
        <f t="shared" si="237"/>
        <v>0.10713241660577137</v>
      </c>
      <c r="AQ149" s="30">
        <f t="shared" si="246"/>
        <v>0.21962145404183128</v>
      </c>
      <c r="AR149" s="219">
        <f t="shared" si="247"/>
        <v>0</v>
      </c>
      <c r="AS149" s="475">
        <f t="shared" si="238"/>
        <v>0</v>
      </c>
      <c r="AT149" s="505">
        <f t="shared" si="248"/>
        <v>43.202123767088359</v>
      </c>
      <c r="AU149" s="721">
        <f t="shared" si="249"/>
        <v>0</v>
      </c>
      <c r="AV149" s="505">
        <f t="shared" si="250"/>
        <v>43.202123767088359</v>
      </c>
      <c r="AW149" s="605"/>
      <c r="AX149" s="464">
        <v>165</v>
      </c>
      <c r="AY149" s="402" t="s">
        <v>257</v>
      </c>
      <c r="AZ149" s="402" t="s">
        <v>360</v>
      </c>
      <c r="BA149" s="414" t="str">
        <f>IF(AY149="","",INDEX(Reference!$E:$E,MATCH($AY149,Reference!D:D,0)))</f>
        <v>I_DJ_</v>
      </c>
      <c r="BB149" s="414" t="str">
        <f t="shared" si="232"/>
        <v>I_DJ_CC_J_1x1</v>
      </c>
      <c r="BC149" s="415" t="str">
        <f>IF(AZ149="","",INDEX(Reference!$B:$B,MATCH($AZ149,Reference!$A:$A,0)))</f>
        <v>Combined Cycle Combustion Turbine (CCCT)</v>
      </c>
    </row>
    <row r="150" spans="1:62" ht="15.75" thickBot="1">
      <c r="A150" s="117"/>
      <c r="P150" s="717">
        <f t="shared" si="233"/>
        <v>9211</v>
      </c>
      <c r="Q150" s="117"/>
      <c r="R150" s="117"/>
      <c r="S150" s="117"/>
      <c r="T150" s="117"/>
      <c r="U150" s="117"/>
      <c r="V150" s="117"/>
      <c r="W150" s="117"/>
      <c r="X150" s="723"/>
      <c r="Y150" s="725" t="s">
        <v>296</v>
      </c>
      <c r="Z150" s="726">
        <v>5050</v>
      </c>
      <c r="AA150" s="727">
        <f>IF($AZ150="","",SUMIFS($J:$J,$C:$C,$Y150,$D:$D,$Z150)*INDEX('Other Inputs'!$N:$N,MATCH($AZ150,'Other Inputs'!$K:$K,0)))</f>
        <v>341.60689307865113</v>
      </c>
      <c r="AB150" s="486">
        <f t="shared" si="234"/>
        <v>7.2562879502455491E-2</v>
      </c>
      <c r="AC150" s="487">
        <f t="shared" si="239"/>
        <v>24.787979819674359</v>
      </c>
      <c r="AD150" s="371">
        <f t="shared" si="235"/>
        <v>4.8600000000000003</v>
      </c>
      <c r="AE150" s="489">
        <f t="shared" si="235"/>
        <v>0</v>
      </c>
      <c r="AF150" s="371">
        <f t="shared" si="240"/>
        <v>0</v>
      </c>
      <c r="AG150" s="371">
        <f>IF($BB150="","",INDEX('Other Inputs'!$F:$F,MATCH($BB150,'Other Inputs'!$E:$E,0)))</f>
        <v>53.351939462399997</v>
      </c>
      <c r="AH150" s="490">
        <f t="shared" si="241"/>
        <v>58.211939462399997</v>
      </c>
      <c r="AI150" s="487">
        <f t="shared" si="242"/>
        <v>82.999919282074359</v>
      </c>
      <c r="AJ150" s="572">
        <f t="shared" si="236"/>
        <v>0.12</v>
      </c>
      <c r="AK150" s="493">
        <f t="shared" si="243"/>
        <v>78.957305253114868</v>
      </c>
      <c r="AL150" s="494" t="str">
        <f t="shared" si="244"/>
        <v>na</v>
      </c>
      <c r="AM150" s="495">
        <f>IF($BA150="","",INDEX(Inputs!$C:$C,MATCH($BA150,Inputs!$D:$D,0)))</f>
        <v>289.04000000000002</v>
      </c>
      <c r="AN150" s="496">
        <f t="shared" si="245"/>
        <v>26.623474399999999</v>
      </c>
      <c r="AO150" s="371">
        <f t="shared" si="237"/>
        <v>0.16</v>
      </c>
      <c r="AP150" s="489">
        <f t="shared" si="237"/>
        <v>0</v>
      </c>
      <c r="AQ150" s="371">
        <f t="shared" si="246"/>
        <v>0</v>
      </c>
      <c r="AR150" s="493">
        <f t="shared" si="247"/>
        <v>0</v>
      </c>
      <c r="AS150" s="497">
        <f t="shared" si="238"/>
        <v>0</v>
      </c>
      <c r="AT150" s="577">
        <f t="shared" si="248"/>
        <v>105.74077965311486</v>
      </c>
      <c r="AU150" s="576">
        <f t="shared" si="249"/>
        <v>0</v>
      </c>
      <c r="AV150" s="577">
        <f t="shared" si="250"/>
        <v>105.74077965311486</v>
      </c>
      <c r="AX150" s="464">
        <v>166</v>
      </c>
      <c r="AY150" s="402" t="s">
        <v>257</v>
      </c>
      <c r="AZ150" s="402" t="s">
        <v>361</v>
      </c>
      <c r="BA150" s="414" t="str">
        <f>IF(AY150="","",INDEX(Reference!$E:$E,MATCH($AY150,Reference!D:D,0)))</f>
        <v>I_DJ_</v>
      </c>
      <c r="BB150" s="414" t="str">
        <f t="shared" si="232"/>
        <v>I_DJ_CC_J_1x1_DF</v>
      </c>
      <c r="BC150" s="415" t="str">
        <f>IF(AZ150="","",INDEX(Reference!$B:$B,MATCH($AZ150,Reference!$A:$A,0)))</f>
        <v>Combined Cycle Combustion Turbine (CCCT)</v>
      </c>
    </row>
    <row r="151" spans="1:62">
      <c r="A151" s="724"/>
      <c r="P151" s="717" t="str">
        <f t="shared" si="233"/>
        <v/>
      </c>
      <c r="Q151" s="117"/>
      <c r="R151" s="117"/>
      <c r="S151" s="117"/>
      <c r="T151" s="117"/>
      <c r="U151" s="117"/>
      <c r="V151" s="117"/>
      <c r="W151" s="117"/>
      <c r="X151" s="718"/>
      <c r="Y151" s="714" t="s">
        <v>259</v>
      </c>
      <c r="Z151" s="728"/>
      <c r="AA151" s="729" t="str">
        <f>IF($AZ151="","",SUMIFS($J:$J,$C:$C,$Y151,$D:$D,$Z151)*INDEX('Other Inputs'!$N:$N,MATCH($AZ151,'Other Inputs'!$K:$K,0)))</f>
        <v/>
      </c>
      <c r="AB151" s="512" t="str">
        <f t="shared" si="234"/>
        <v/>
      </c>
      <c r="AC151" s="513" t="str">
        <f t="shared" si="239"/>
        <v/>
      </c>
      <c r="AD151" s="453" t="str">
        <f t="shared" si="235"/>
        <v/>
      </c>
      <c r="AE151" s="514" t="str">
        <f t="shared" si="235"/>
        <v/>
      </c>
      <c r="AF151" s="453" t="str">
        <f t="shared" si="240"/>
        <v/>
      </c>
      <c r="AG151" s="453" t="str">
        <f>IF($BB151="","",INDEX('Other Inputs'!$F:$F,MATCH($BB151,'Other Inputs'!$E:$E,0)))</f>
        <v/>
      </c>
      <c r="AH151" s="454" t="str">
        <f t="shared" si="241"/>
        <v/>
      </c>
      <c r="AI151" s="513" t="str">
        <f t="shared" si="242"/>
        <v/>
      </c>
      <c r="AJ151" s="568" t="str">
        <f t="shared" si="236"/>
        <v/>
      </c>
      <c r="AK151" s="457" t="str">
        <f t="shared" si="243"/>
        <v/>
      </c>
      <c r="AL151" s="458" t="str">
        <f t="shared" si="244"/>
        <v/>
      </c>
      <c r="AM151" s="459" t="str">
        <f>IF($BA151="","",INDEX(Inputs!$C:$C,MATCH($BA151,Inputs!$D:$D,0)))</f>
        <v/>
      </c>
      <c r="AN151" s="460" t="str">
        <f t="shared" si="245"/>
        <v/>
      </c>
      <c r="AO151" s="453" t="str">
        <f t="shared" si="237"/>
        <v/>
      </c>
      <c r="AP151" s="514" t="str">
        <f t="shared" si="237"/>
        <v/>
      </c>
      <c r="AQ151" s="453" t="str">
        <f t="shared" si="246"/>
        <v/>
      </c>
      <c r="AR151" s="457" t="str">
        <f t="shared" si="247"/>
        <v/>
      </c>
      <c r="AS151" s="461" t="str">
        <f t="shared" si="238"/>
        <v/>
      </c>
      <c r="AT151" s="569" t="str">
        <f t="shared" si="248"/>
        <v/>
      </c>
      <c r="AU151" s="570" t="str">
        <f t="shared" si="249"/>
        <v/>
      </c>
      <c r="AV151" s="569" t="str">
        <f t="shared" si="250"/>
        <v/>
      </c>
      <c r="AW151" s="605"/>
      <c r="AX151" s="464">
        <v>167</v>
      </c>
      <c r="BA151" s="414" t="str">
        <f>IF(AY151="","",INDEX(Reference!$E:$E,MATCH($AY151,Reference!D:D,0)))</f>
        <v/>
      </c>
      <c r="BB151" s="414" t="str">
        <f t="shared" si="232"/>
        <v/>
      </c>
      <c r="BC151" s="415" t="str">
        <f>IF(AZ151="","",INDEX(Reference!$B:$B,MATCH($AZ151,Reference!$A:$A,0)))</f>
        <v/>
      </c>
    </row>
    <row r="152" spans="1:62">
      <c r="P152" s="717">
        <f t="shared" si="233"/>
        <v>9189</v>
      </c>
      <c r="Q152" s="117"/>
      <c r="R152" s="117"/>
      <c r="S152" s="117"/>
      <c r="T152" s="117"/>
      <c r="U152" s="117"/>
      <c r="V152" s="117"/>
      <c r="W152" s="117"/>
      <c r="X152" s="718"/>
      <c r="Y152" s="719" t="s">
        <v>31</v>
      </c>
      <c r="Z152" s="720">
        <v>5050</v>
      </c>
      <c r="AA152" s="516">
        <f>IF($AZ152="","",SUMIFS($J:$J,$C:$C,$Y152,$D:$D,$Z152)*INDEX('Other Inputs'!$N:$N,MATCH($AZ152,'Other Inputs'!$K:$K,0)))</f>
        <v>1482.6307284950276</v>
      </c>
      <c r="AB152" s="43">
        <f t="shared" si="234"/>
        <v>7.871096688691899E-2</v>
      </c>
      <c r="AC152" s="450">
        <f t="shared" si="239"/>
        <v>116.6992981761007</v>
      </c>
      <c r="AD152" s="30">
        <f t="shared" si="235"/>
        <v>31.86</v>
      </c>
      <c r="AE152" s="223">
        <f t="shared" si="235"/>
        <v>1.3306879835468128E-2</v>
      </c>
      <c r="AF152" s="30">
        <f t="shared" si="240"/>
        <v>0.42395719155801453</v>
      </c>
      <c r="AG152" s="30">
        <f>IF($BB152="","",INDEX('Other Inputs'!$F:$F,MATCH($BB152,'Other Inputs'!$E:$E,0)))</f>
        <v>13.994167014</v>
      </c>
      <c r="AH152" s="471">
        <f t="shared" si="241"/>
        <v>46.278124205558015</v>
      </c>
      <c r="AI152" s="450">
        <f t="shared" si="242"/>
        <v>162.9774223816587</v>
      </c>
      <c r="AJ152" s="248">
        <f t="shared" si="236"/>
        <v>0.33</v>
      </c>
      <c r="AK152" s="219">
        <f t="shared" si="243"/>
        <v>56.377965401154938</v>
      </c>
      <c r="AL152" s="220" t="str">
        <f t="shared" si="244"/>
        <v>na</v>
      </c>
      <c r="AM152" s="221">
        <f>IF($BA152="","",INDEX(Inputs!$C:$C,MATCH($BA152,Inputs!$D:$D,0)))</f>
        <v>293.63</v>
      </c>
      <c r="AN152" s="474">
        <f t="shared" si="245"/>
        <v>26.981660699999999</v>
      </c>
      <c r="AO152" s="30">
        <f t="shared" si="237"/>
        <v>8.85</v>
      </c>
      <c r="AP152" s="223">
        <f t="shared" si="237"/>
        <v>0.12109260650275994</v>
      </c>
      <c r="AQ152" s="30">
        <f t="shared" si="246"/>
        <v>1.0716695675494254</v>
      </c>
      <c r="AR152" s="219">
        <f t="shared" si="247"/>
        <v>0</v>
      </c>
      <c r="AS152" s="475">
        <f t="shared" si="238"/>
        <v>0</v>
      </c>
      <c r="AT152" s="505">
        <f t="shared" si="248"/>
        <v>93.28129566870436</v>
      </c>
      <c r="AU152" s="721">
        <f t="shared" si="249"/>
        <v>0</v>
      </c>
      <c r="AV152" s="505">
        <f t="shared" si="250"/>
        <v>93.28129566870436</v>
      </c>
      <c r="AW152" s="605"/>
      <c r="AX152" s="464">
        <v>168</v>
      </c>
      <c r="AY152" s="730" t="s">
        <v>259</v>
      </c>
      <c r="AZ152" s="402" t="s">
        <v>357</v>
      </c>
      <c r="BA152" s="414" t="str">
        <f>IF(AY152="","",INDEX(Reference!$E:$E,MATCH($AY152,Reference!D:D,0)))</f>
        <v>I_HTR_</v>
      </c>
      <c r="BB152" s="414" t="str">
        <f t="shared" si="232"/>
        <v>I_HTR_SC_Aero</v>
      </c>
      <c r="BC152" s="415" t="str">
        <f>IF(AZ152="","",INDEX(Reference!$B:$B,MATCH($AZ152,Reference!$A:$A,0)))</f>
        <v>Single Cycle Combustion Turbine (SCCT) Aero</v>
      </c>
      <c r="BH152" s="731"/>
      <c r="BI152" s="732"/>
      <c r="BJ152" s="731"/>
    </row>
    <row r="153" spans="1:62">
      <c r="P153" s="717">
        <f t="shared" si="233"/>
        <v>9032</v>
      </c>
      <c r="Q153" s="117"/>
      <c r="R153" s="117"/>
      <c r="S153" s="117"/>
      <c r="T153" s="117"/>
      <c r="U153" s="117"/>
      <c r="V153" s="117"/>
      <c r="W153" s="117"/>
      <c r="X153" s="718"/>
      <c r="Y153" s="719" t="s">
        <v>294</v>
      </c>
      <c r="Z153" s="720">
        <v>5050</v>
      </c>
      <c r="AA153" s="516">
        <f>IF($AZ153="","",SUMIFS($J:$J,$C:$C,$Y153,$D:$D,$Z153)*INDEX('Other Inputs'!$N:$N,MATCH($AZ153,'Other Inputs'!$K:$K,0)))</f>
        <v>1135.8111887816342</v>
      </c>
      <c r="AB153" s="43">
        <f t="shared" si="234"/>
        <v>7.871096688691899E-2</v>
      </c>
      <c r="AC153" s="450">
        <f t="shared" si="239"/>
        <v>89.40079686998331</v>
      </c>
      <c r="AD153" s="30">
        <f t="shared" si="235"/>
        <v>22.82</v>
      </c>
      <c r="AE153" s="223">
        <f t="shared" si="235"/>
        <v>1.1976191851921305E-2</v>
      </c>
      <c r="AF153" s="30">
        <f t="shared" si="240"/>
        <v>0.27329669806084417</v>
      </c>
      <c r="AG153" s="30">
        <f>IF($BB153="","",INDEX('Other Inputs'!$F:$F,MATCH($BB153,'Other Inputs'!$E:$E,0)))</f>
        <v>13.755067632000001</v>
      </c>
      <c r="AH153" s="471">
        <f t="shared" si="241"/>
        <v>36.848364330060846</v>
      </c>
      <c r="AI153" s="450">
        <f t="shared" si="242"/>
        <v>126.24916120004416</v>
      </c>
      <c r="AJ153" s="248">
        <f t="shared" si="236"/>
        <v>0.33</v>
      </c>
      <c r="AK153" s="219">
        <f t="shared" si="243"/>
        <v>43.67274152485269</v>
      </c>
      <c r="AL153" s="220" t="str">
        <f t="shared" si="244"/>
        <v>na</v>
      </c>
      <c r="AM153" s="221">
        <f>IF($BA153="","",INDEX(Inputs!$C:$C,MATCH($BA153,Inputs!$D:$D,0)))</f>
        <v>293.63</v>
      </c>
      <c r="AN153" s="474">
        <f t="shared" si="245"/>
        <v>26.5206616</v>
      </c>
      <c r="AO153" s="30">
        <f t="shared" si="237"/>
        <v>6.14</v>
      </c>
      <c r="AP153" s="223">
        <f t="shared" si="237"/>
        <v>0.12109260650275988</v>
      </c>
      <c r="AQ153" s="30">
        <f t="shared" si="246"/>
        <v>0.74350860392694562</v>
      </c>
      <c r="AR153" s="219">
        <f t="shared" si="247"/>
        <v>0</v>
      </c>
      <c r="AS153" s="475">
        <f t="shared" si="238"/>
        <v>0</v>
      </c>
      <c r="AT153" s="505">
        <f t="shared" si="248"/>
        <v>77.076911728779635</v>
      </c>
      <c r="AU153" s="721">
        <f t="shared" si="249"/>
        <v>0</v>
      </c>
      <c r="AV153" s="505">
        <f t="shared" si="250"/>
        <v>77.076911728779635</v>
      </c>
      <c r="AW153" s="605"/>
      <c r="AX153" s="464">
        <v>169</v>
      </c>
      <c r="AY153" s="402" t="s">
        <v>259</v>
      </c>
      <c r="AZ153" s="402" t="s">
        <v>358</v>
      </c>
      <c r="BA153" s="414" t="str">
        <f>IF(AY153="","",INDEX(Reference!$E:$E,MATCH($AY153,Reference!D:D,0)))</f>
        <v>I_HTR_</v>
      </c>
      <c r="BB153" s="414" t="str">
        <f t="shared" si="232"/>
        <v>I_HTR_SC_ICAero</v>
      </c>
      <c r="BC153" s="415" t="str">
        <f>IF(AZ153="","",INDEX(Reference!$B:$B,MATCH($AZ153,Reference!$A:$A,0)))</f>
        <v>Intercooled SCCT Aero</v>
      </c>
    </row>
    <row r="154" spans="1:62">
      <c r="P154" s="717">
        <f t="shared" si="233"/>
        <v>9614</v>
      </c>
      <c r="Q154" s="117"/>
      <c r="R154" s="117"/>
      <c r="S154" s="117"/>
      <c r="T154" s="117"/>
      <c r="U154" s="117"/>
      <c r="V154" s="117"/>
      <c r="W154" s="117"/>
      <c r="X154" s="718"/>
      <c r="Y154" s="719" t="s">
        <v>34</v>
      </c>
      <c r="Z154" s="720">
        <v>5050</v>
      </c>
      <c r="AA154" s="516">
        <f>IF($AZ154="","",SUMIFS($J:$J,$C:$C,$Y154,$D:$D,$Z154)*INDEX('Other Inputs'!$N:$N,MATCH($AZ154,'Other Inputs'!$K:$K,0)))</f>
        <v>589.49609575732859</v>
      </c>
      <c r="AB154" s="43">
        <f t="shared" si="234"/>
        <v>7.3726311796429175E-2</v>
      </c>
      <c r="AC154" s="450">
        <f t="shared" si="239"/>
        <v>43.46137295858248</v>
      </c>
      <c r="AD154" s="30">
        <f t="shared" si="235"/>
        <v>15.97</v>
      </c>
      <c r="AE154" s="223">
        <f t="shared" si="235"/>
        <v>2.869714517814701E-3</v>
      </c>
      <c r="AF154" s="30">
        <f t="shared" si="240"/>
        <v>4.5829340849500778E-2</v>
      </c>
      <c r="AG154" s="30">
        <f>IF($BB154="","",INDEX('Other Inputs'!$F:$F,MATCH($BB154,'Other Inputs'!$E:$E,0)))</f>
        <v>14.641410564000001</v>
      </c>
      <c r="AH154" s="471">
        <f t="shared" si="241"/>
        <v>30.657239904849501</v>
      </c>
      <c r="AI154" s="450">
        <f t="shared" si="242"/>
        <v>74.118612863431977</v>
      </c>
      <c r="AJ154" s="248">
        <f t="shared" si="236"/>
        <v>0.33</v>
      </c>
      <c r="AK154" s="219">
        <f t="shared" si="243"/>
        <v>25.63948141117752</v>
      </c>
      <c r="AL154" s="220" t="str">
        <f t="shared" si="244"/>
        <v>na</v>
      </c>
      <c r="AM154" s="221">
        <f>IF($BA154="","",INDEX(Inputs!$C:$C,MATCH($BA154,Inputs!$D:$D,0)))</f>
        <v>293.63</v>
      </c>
      <c r="AN154" s="474">
        <f t="shared" si="245"/>
        <v>28.229588200000002</v>
      </c>
      <c r="AO154" s="30">
        <f t="shared" si="237"/>
        <v>6.61</v>
      </c>
      <c r="AP154" s="223">
        <f t="shared" si="237"/>
        <v>0.13918115411401297</v>
      </c>
      <c r="AQ154" s="30">
        <f t="shared" si="246"/>
        <v>0.91998742869362571</v>
      </c>
      <c r="AR154" s="219">
        <f t="shared" si="247"/>
        <v>0</v>
      </c>
      <c r="AS154" s="475">
        <f t="shared" si="238"/>
        <v>0</v>
      </c>
      <c r="AT154" s="505">
        <f t="shared" si="248"/>
        <v>61.399057039871145</v>
      </c>
      <c r="AU154" s="721">
        <f t="shared" si="249"/>
        <v>0</v>
      </c>
      <c r="AV154" s="505">
        <f t="shared" si="250"/>
        <v>61.399057039871145</v>
      </c>
      <c r="AW154" s="605"/>
      <c r="AX154" s="464">
        <v>170</v>
      </c>
      <c r="AY154" s="402" t="s">
        <v>259</v>
      </c>
      <c r="AZ154" s="402" t="s">
        <v>359</v>
      </c>
      <c r="BA154" s="414" t="str">
        <f>IF(AY154="","",INDEX(Reference!$E:$E,MATCH($AY154,Reference!D:D,0)))</f>
        <v>I_HTR_</v>
      </c>
      <c r="BB154" s="414" t="str">
        <f t="shared" si="232"/>
        <v>I_HTR_SC_Frame</v>
      </c>
      <c r="BC154" s="415" t="str">
        <f>IF(AZ154="","",INDEX(Reference!$B:$B,MATCH($AZ154,Reference!$A:$A,0)))</f>
        <v>Single Cycle Combustion Turbine (SCCT) Frame</v>
      </c>
    </row>
    <row r="155" spans="1:62">
      <c r="P155" s="717">
        <f t="shared" si="233"/>
        <v>8286</v>
      </c>
      <c r="Q155" s="117"/>
      <c r="R155" s="117"/>
      <c r="S155" s="117"/>
      <c r="T155" s="117"/>
      <c r="U155" s="117"/>
      <c r="V155" s="117"/>
      <c r="W155" s="117"/>
      <c r="X155" s="718"/>
      <c r="Y155" s="719" t="s">
        <v>35</v>
      </c>
      <c r="Z155" s="720">
        <v>5050</v>
      </c>
      <c r="AA155" s="516">
        <f>IF($AZ155="","",SUMIFS($J:$J,$C:$C,$Y155,$D:$D,$Z155)*INDEX('Other Inputs'!$N:$N,MATCH($AZ155,'Other Inputs'!$K:$K,0)))</f>
        <v>1369.8563804125506</v>
      </c>
      <c r="AB155" s="43">
        <f t="shared" si="234"/>
        <v>7.871096688691899E-2</v>
      </c>
      <c r="AC155" s="450">
        <f t="shared" si="239"/>
        <v>107.82272019848698</v>
      </c>
      <c r="AD155" s="30">
        <f t="shared" si="235"/>
        <v>29.82</v>
      </c>
      <c r="AE155" s="223">
        <f t="shared" si="235"/>
        <v>1.4348572589073497E-3</v>
      </c>
      <c r="AF155" s="30">
        <f t="shared" si="240"/>
        <v>4.2787443460617164E-2</v>
      </c>
      <c r="AG155" s="30">
        <f>IF($BB155="","",INDEX('Other Inputs'!$F:$F,MATCH($BB155,'Other Inputs'!$E:$E,0)))</f>
        <v>12.618964836</v>
      </c>
      <c r="AH155" s="471">
        <f t="shared" si="241"/>
        <v>42.481752279460622</v>
      </c>
      <c r="AI155" s="450">
        <f t="shared" si="242"/>
        <v>150.3044724779476</v>
      </c>
      <c r="AJ155" s="248">
        <f t="shared" si="236"/>
        <v>0.33</v>
      </c>
      <c r="AK155" s="219">
        <f t="shared" si="243"/>
        <v>51.994075161874768</v>
      </c>
      <c r="AL155" s="220" t="str">
        <f t="shared" si="244"/>
        <v>na</v>
      </c>
      <c r="AM155" s="221">
        <f>IF($BA155="","",INDEX(Inputs!$C:$C,MATCH($BA155,Inputs!$D:$D,0)))</f>
        <v>293.63</v>
      </c>
      <c r="AN155" s="474">
        <f t="shared" si="245"/>
        <v>24.330181800000002</v>
      </c>
      <c r="AO155" s="30">
        <f t="shared" si="237"/>
        <v>7.45</v>
      </c>
      <c r="AP155" s="223">
        <f t="shared" si="237"/>
        <v>9.1830864570070406E-2</v>
      </c>
      <c r="AQ155" s="30">
        <f t="shared" si="246"/>
        <v>0.68413994104702458</v>
      </c>
      <c r="AR155" s="219">
        <f t="shared" si="247"/>
        <v>0</v>
      </c>
      <c r="AS155" s="475">
        <f t="shared" si="238"/>
        <v>0</v>
      </c>
      <c r="AT155" s="505">
        <f t="shared" si="248"/>
        <v>84.458396902921791</v>
      </c>
      <c r="AU155" s="721">
        <f t="shared" si="249"/>
        <v>0</v>
      </c>
      <c r="AV155" s="505">
        <f t="shared" si="250"/>
        <v>84.458396902921791</v>
      </c>
      <c r="AW155" s="605"/>
      <c r="AX155" s="464">
        <v>171</v>
      </c>
      <c r="AY155" s="402" t="s">
        <v>259</v>
      </c>
      <c r="AZ155" s="402" t="s">
        <v>365</v>
      </c>
      <c r="BA155" s="414" t="str">
        <f>IF(AY155="","",INDEX(Reference!$E:$E,MATCH($AY155,Reference!D:D,0)))</f>
        <v>I_HTR_</v>
      </c>
      <c r="BB155" s="414" t="str">
        <f t="shared" si="232"/>
        <v>I_HTR_SC_ICE</v>
      </c>
      <c r="BC155" s="415" t="str">
        <f>IF(AZ155="","",INDEX(Reference!$B:$B,MATCH($AZ155,Reference!$A:$A,0)))</f>
        <v>Internal Combustion Engines</v>
      </c>
    </row>
    <row r="156" spans="1:62">
      <c r="P156" s="717">
        <f t="shared" si="233"/>
        <v>6374</v>
      </c>
      <c r="Q156" s="117"/>
      <c r="R156" s="117"/>
      <c r="S156" s="117"/>
      <c r="T156" s="117"/>
      <c r="U156" s="117"/>
      <c r="V156" s="117"/>
      <c r="W156" s="117"/>
      <c r="X156" s="718"/>
      <c r="Y156" s="719" t="s">
        <v>26</v>
      </c>
      <c r="Z156" s="720">
        <v>5050</v>
      </c>
      <c r="AA156" s="516">
        <f>IF($AZ156="","",SUMIFS($J:$J,$C:$C,$Y156,$D:$D,$Z156)*INDEX('Other Inputs'!$N:$N,MATCH($AZ156,'Other Inputs'!$K:$K,0)))</f>
        <v>1519.0366439268576</v>
      </c>
      <c r="AB156" s="43">
        <f t="shared" si="234"/>
        <v>7.2562879502455491E-2</v>
      </c>
      <c r="AC156" s="450">
        <f t="shared" si="239"/>
        <v>110.22567295307896</v>
      </c>
      <c r="AD156" s="30">
        <f t="shared" si="235"/>
        <v>24.74</v>
      </c>
      <c r="AE156" s="223">
        <f t="shared" si="235"/>
        <v>1.5304630943681621E-3</v>
      </c>
      <c r="AF156" s="30">
        <f t="shared" si="240"/>
        <v>3.7863656954668326E-2</v>
      </c>
      <c r="AG156" s="30">
        <f>IF($BB156="","",INDEX('Other Inputs'!$F:$F,MATCH($BB156,'Other Inputs'!$E:$E,0)))</f>
        <v>9.7071303239999995</v>
      </c>
      <c r="AH156" s="471">
        <f t="shared" si="241"/>
        <v>34.48499398095467</v>
      </c>
      <c r="AI156" s="450">
        <f t="shared" si="242"/>
        <v>144.71066693403361</v>
      </c>
      <c r="AJ156" s="248">
        <f t="shared" si="236"/>
        <v>0.78</v>
      </c>
      <c r="AK156" s="219">
        <f t="shared" si="243"/>
        <v>21.178823752200213</v>
      </c>
      <c r="AL156" s="220" t="str">
        <f t="shared" si="244"/>
        <v>na</v>
      </c>
      <c r="AM156" s="221">
        <f>IF($BA156="","",INDEX(Inputs!$C:$C,MATCH($BA156,Inputs!$D:$D,0)))</f>
        <v>293.63</v>
      </c>
      <c r="AN156" s="474">
        <f t="shared" si="245"/>
        <v>18.7159762</v>
      </c>
      <c r="AO156" s="30">
        <f t="shared" si="237"/>
        <v>2.12</v>
      </c>
      <c r="AP156" s="223">
        <f t="shared" si="237"/>
        <v>0.10713241660577139</v>
      </c>
      <c r="AQ156" s="30">
        <f t="shared" si="246"/>
        <v>0.22712072320423535</v>
      </c>
      <c r="AR156" s="219">
        <f t="shared" si="247"/>
        <v>0</v>
      </c>
      <c r="AS156" s="475">
        <f t="shared" si="238"/>
        <v>0</v>
      </c>
      <c r="AT156" s="505">
        <f t="shared" si="248"/>
        <v>42.241920675404451</v>
      </c>
      <c r="AU156" s="721">
        <f t="shared" si="249"/>
        <v>0</v>
      </c>
      <c r="AV156" s="505">
        <f t="shared" si="250"/>
        <v>42.241920675404451</v>
      </c>
      <c r="AW156" s="605"/>
      <c r="AX156" s="464">
        <v>172</v>
      </c>
      <c r="AY156" s="402" t="s">
        <v>259</v>
      </c>
      <c r="AZ156" s="402" t="s">
        <v>366</v>
      </c>
      <c r="BA156" s="414" t="str">
        <f>IF(AY156="","",INDEX(Reference!$E:$E,MATCH($AY156,Reference!D:D,0)))</f>
        <v>I_HTR_</v>
      </c>
      <c r="BB156" s="414" t="str">
        <f t="shared" si="232"/>
        <v>I_HTR_CC_GH_1x1</v>
      </c>
      <c r="BC156" s="415" t="str">
        <f>IF(AZ156="","",INDEX(Reference!$B:$B,MATCH($AZ156,Reference!$A:$A,0)))</f>
        <v>Combined Cycle Combustion Turbine (CCCT)</v>
      </c>
    </row>
    <row r="157" spans="1:62">
      <c r="P157" s="717">
        <f t="shared" si="233"/>
        <v>9172</v>
      </c>
      <c r="Q157" s="117"/>
      <c r="R157" s="117"/>
      <c r="S157" s="117"/>
      <c r="T157" s="117"/>
      <c r="U157" s="117"/>
      <c r="V157" s="117"/>
      <c r="W157" s="117"/>
      <c r="X157" s="718"/>
      <c r="Y157" s="719" t="s">
        <v>27</v>
      </c>
      <c r="Z157" s="720">
        <v>5050</v>
      </c>
      <c r="AA157" s="516">
        <f>IF($AZ157="","",SUMIFS($J:$J,$C:$C,$Y157,$D:$D,$Z157)*INDEX('Other Inputs'!$N:$N,MATCH($AZ157,'Other Inputs'!$K:$K,0)))</f>
        <v>397.28245709360255</v>
      </c>
      <c r="AB157" s="43">
        <f t="shared" si="234"/>
        <v>7.2562879502455491E-2</v>
      </c>
      <c r="AC157" s="450">
        <f t="shared" si="239"/>
        <v>28.827959062522524</v>
      </c>
      <c r="AD157" s="30">
        <f t="shared" si="235"/>
        <v>5.39</v>
      </c>
      <c r="AE157" s="223">
        <f t="shared" si="235"/>
        <v>0</v>
      </c>
      <c r="AF157" s="30">
        <f t="shared" si="240"/>
        <v>0</v>
      </c>
      <c r="AG157" s="30">
        <f>IF($BB157="","",INDEX('Other Inputs'!$F:$F,MATCH($BB157,'Other Inputs'!$E:$E,0)))</f>
        <v>13.968277272</v>
      </c>
      <c r="AH157" s="471">
        <f t="shared" si="241"/>
        <v>19.358277271999999</v>
      </c>
      <c r="AI157" s="450">
        <f t="shared" si="242"/>
        <v>48.186236334522519</v>
      </c>
      <c r="AJ157" s="248">
        <f t="shared" si="236"/>
        <v>0.12</v>
      </c>
      <c r="AK157" s="219">
        <f t="shared" si="243"/>
        <v>45.839265919446845</v>
      </c>
      <c r="AL157" s="220" t="str">
        <f t="shared" si="244"/>
        <v>na</v>
      </c>
      <c r="AM157" s="221">
        <f>IF($BA157="","",INDEX(Inputs!$C:$C,MATCH($BA157,Inputs!$D:$D,0)))</f>
        <v>293.63</v>
      </c>
      <c r="AN157" s="474">
        <f t="shared" si="245"/>
        <v>26.931743600000001</v>
      </c>
      <c r="AO157" s="30">
        <f t="shared" si="237"/>
        <v>0.15</v>
      </c>
      <c r="AP157" s="223">
        <f t="shared" si="237"/>
        <v>0</v>
      </c>
      <c r="AQ157" s="30">
        <f t="shared" si="246"/>
        <v>0</v>
      </c>
      <c r="AR157" s="219">
        <f t="shared" si="247"/>
        <v>0</v>
      </c>
      <c r="AS157" s="475">
        <f t="shared" si="238"/>
        <v>0</v>
      </c>
      <c r="AT157" s="505">
        <f t="shared" si="248"/>
        <v>72.921009519446855</v>
      </c>
      <c r="AU157" s="721">
        <f t="shared" si="249"/>
        <v>0</v>
      </c>
      <c r="AV157" s="505">
        <f t="shared" si="250"/>
        <v>72.921009519446855</v>
      </c>
      <c r="AW157" s="605"/>
      <c r="AX157" s="464">
        <v>173</v>
      </c>
      <c r="AY157" s="402" t="s">
        <v>259</v>
      </c>
      <c r="AZ157" s="402" t="s">
        <v>367</v>
      </c>
      <c r="BA157" s="414" t="str">
        <f>IF(AY157="","",INDEX(Reference!$E:$E,MATCH($AY157,Reference!D:D,0)))</f>
        <v>I_HTR_</v>
      </c>
      <c r="BB157" s="414" t="str">
        <f t="shared" si="232"/>
        <v>I_HTR_CC_GH_1x1_DF</v>
      </c>
      <c r="BC157" s="415" t="str">
        <f>IF(AZ157="","",INDEX(Reference!$B:$B,MATCH($AZ157,Reference!$A:$A,0)))</f>
        <v>Combined Cycle Combustion Turbine (CCCT)</v>
      </c>
    </row>
    <row r="158" spans="1:62">
      <c r="P158" s="717">
        <f t="shared" si="233"/>
        <v>6326</v>
      </c>
      <c r="Q158" s="117"/>
      <c r="R158" s="117"/>
      <c r="S158" s="117"/>
      <c r="T158" s="117"/>
      <c r="U158" s="117"/>
      <c r="V158" s="117"/>
      <c r="W158" s="117"/>
      <c r="X158" s="718"/>
      <c r="Y158" s="719" t="s">
        <v>295</v>
      </c>
      <c r="Z158" s="720">
        <v>5050</v>
      </c>
      <c r="AA158" s="516">
        <f>IF($AZ158="","",SUMIFS($J:$J,$C:$C,$Y158,$D:$D,$Z158)*INDEX('Other Inputs'!$N:$N,MATCH($AZ158,'Other Inputs'!$K:$K,0)))</f>
        <v>1334.2100235755099</v>
      </c>
      <c r="AB158" s="43">
        <f t="shared" si="234"/>
        <v>7.2562879502455491E-2</v>
      </c>
      <c r="AC158" s="450">
        <f t="shared" si="239"/>
        <v>96.814121171678025</v>
      </c>
      <c r="AD158" s="30">
        <f t="shared" si="235"/>
        <v>21.26</v>
      </c>
      <c r="AE158" s="223">
        <f t="shared" si="235"/>
        <v>1.5304630943681621E-3</v>
      </c>
      <c r="AF158" s="30">
        <f t="shared" si="240"/>
        <v>3.2537645386267126E-2</v>
      </c>
      <c r="AG158" s="30">
        <f>IF($BB158="","",INDEX('Other Inputs'!$F:$F,MATCH($BB158,'Other Inputs'!$E:$E,0)))</f>
        <v>9.6340298759999996</v>
      </c>
      <c r="AH158" s="471">
        <f t="shared" si="241"/>
        <v>30.926567521386268</v>
      </c>
      <c r="AI158" s="450">
        <f t="shared" si="242"/>
        <v>127.7406886930643</v>
      </c>
      <c r="AJ158" s="248">
        <f t="shared" si="236"/>
        <v>0.78</v>
      </c>
      <c r="AK158" s="219">
        <f t="shared" si="243"/>
        <v>18.69521845993799</v>
      </c>
      <c r="AL158" s="220" t="str">
        <f t="shared" si="244"/>
        <v>na</v>
      </c>
      <c r="AM158" s="221">
        <f>IF($BA158="","",INDEX(Inputs!$C:$C,MATCH($BA158,Inputs!$D:$D,0)))</f>
        <v>293.63</v>
      </c>
      <c r="AN158" s="474">
        <f t="shared" si="245"/>
        <v>18.5750338</v>
      </c>
      <c r="AO158" s="30">
        <f t="shared" si="237"/>
        <v>2.0499999999999998</v>
      </c>
      <c r="AP158" s="223">
        <f t="shared" si="237"/>
        <v>0.10713241660577137</v>
      </c>
      <c r="AQ158" s="30">
        <f t="shared" si="246"/>
        <v>0.21962145404183128</v>
      </c>
      <c r="AR158" s="219">
        <f t="shared" si="247"/>
        <v>0</v>
      </c>
      <c r="AS158" s="475">
        <f t="shared" si="238"/>
        <v>0</v>
      </c>
      <c r="AT158" s="505">
        <f t="shared" si="248"/>
        <v>39.539873713979823</v>
      </c>
      <c r="AU158" s="721">
        <f t="shared" si="249"/>
        <v>0</v>
      </c>
      <c r="AV158" s="505">
        <f t="shared" si="250"/>
        <v>39.539873713979823</v>
      </c>
      <c r="AX158" s="464">
        <v>174</v>
      </c>
      <c r="AY158" s="402" t="s">
        <v>259</v>
      </c>
      <c r="AZ158" s="402" t="s">
        <v>360</v>
      </c>
      <c r="BA158" s="414" t="str">
        <f>IF(AY158="","",INDEX(Reference!$E:$E,MATCH($AY158,Reference!D:D,0)))</f>
        <v>I_HTR_</v>
      </c>
      <c r="BB158" s="414" t="str">
        <f t="shared" si="232"/>
        <v>I_HTR_CC_J_1x1</v>
      </c>
      <c r="BC158" s="415" t="str">
        <f>IF(AZ158="","",INDEX(Reference!$B:$B,MATCH($AZ158,Reference!$A:$A,0)))</f>
        <v>Combined Cycle Combustion Turbine (CCCT)</v>
      </c>
    </row>
    <row r="159" spans="1:62" ht="15.75" thickBot="1">
      <c r="P159" s="717">
        <f t="shared" si="233"/>
        <v>9211</v>
      </c>
      <c r="Q159" s="117"/>
      <c r="R159" s="117"/>
      <c r="S159" s="117"/>
      <c r="T159" s="117"/>
      <c r="U159" s="117"/>
      <c r="V159" s="117"/>
      <c r="W159" s="117"/>
      <c r="X159" s="718"/>
      <c r="Y159" s="725" t="s">
        <v>296</v>
      </c>
      <c r="Z159" s="726">
        <v>5050</v>
      </c>
      <c r="AA159" s="727">
        <f>IF($AZ159="","",SUMIFS($J:$J,$C:$C,$Y159,$D:$D,$Z159)*INDEX('Other Inputs'!$N:$N,MATCH($AZ159,'Other Inputs'!$K:$K,0)))</f>
        <v>341.60689307865113</v>
      </c>
      <c r="AB159" s="486">
        <f t="shared" si="234"/>
        <v>7.2562879502455491E-2</v>
      </c>
      <c r="AC159" s="487">
        <f t="shared" si="239"/>
        <v>24.787979819674359</v>
      </c>
      <c r="AD159" s="371">
        <f t="shared" si="235"/>
        <v>4.8600000000000003</v>
      </c>
      <c r="AE159" s="489">
        <f t="shared" si="235"/>
        <v>0</v>
      </c>
      <c r="AF159" s="371">
        <f t="shared" si="240"/>
        <v>0</v>
      </c>
      <c r="AG159" s="371">
        <f>IF($BB159="","",INDEX('Other Inputs'!$F:$F,MATCH($BB159,'Other Inputs'!$E:$E,0)))</f>
        <v>14.027671386000002</v>
      </c>
      <c r="AH159" s="490">
        <f t="shared" si="241"/>
        <v>18.887671386000001</v>
      </c>
      <c r="AI159" s="487">
        <f t="shared" si="242"/>
        <v>43.675651205674356</v>
      </c>
      <c r="AJ159" s="572">
        <f t="shared" si="236"/>
        <v>0.12</v>
      </c>
      <c r="AK159" s="493">
        <f t="shared" si="243"/>
        <v>41.548374434621728</v>
      </c>
      <c r="AL159" s="494" t="str">
        <f t="shared" si="244"/>
        <v>na</v>
      </c>
      <c r="AM159" s="495">
        <f>IF($BA159="","",INDEX(Inputs!$C:$C,MATCH($BA159,Inputs!$D:$D,0)))</f>
        <v>293.63</v>
      </c>
      <c r="AN159" s="496">
        <f t="shared" si="245"/>
        <v>27.046259300000003</v>
      </c>
      <c r="AO159" s="371">
        <f t="shared" si="237"/>
        <v>0.16</v>
      </c>
      <c r="AP159" s="489">
        <f t="shared" si="237"/>
        <v>0</v>
      </c>
      <c r="AQ159" s="371">
        <f t="shared" si="246"/>
        <v>0</v>
      </c>
      <c r="AR159" s="493">
        <f t="shared" si="247"/>
        <v>0</v>
      </c>
      <c r="AS159" s="497">
        <f t="shared" si="238"/>
        <v>0</v>
      </c>
      <c r="AT159" s="577">
        <f t="shared" si="248"/>
        <v>68.754633734621734</v>
      </c>
      <c r="AU159" s="576">
        <f t="shared" si="249"/>
        <v>0</v>
      </c>
      <c r="AV159" s="577">
        <f t="shared" si="250"/>
        <v>68.754633734621734</v>
      </c>
      <c r="AW159" s="605"/>
      <c r="AX159" s="464">
        <v>175</v>
      </c>
      <c r="AY159" s="402" t="s">
        <v>259</v>
      </c>
      <c r="AZ159" s="402" t="s">
        <v>361</v>
      </c>
      <c r="BA159" s="414" t="str">
        <f>IF(AY159="","",INDEX(Reference!$E:$E,MATCH($AY159,Reference!D:D,0)))</f>
        <v>I_HTR_</v>
      </c>
      <c r="BB159" s="414" t="str">
        <f t="shared" si="232"/>
        <v>I_HTR_CC_J_1x1_DF</v>
      </c>
      <c r="BC159" s="415" t="str">
        <f>IF(AZ159="","",INDEX(Reference!$B:$B,MATCH($AZ159,Reference!$A:$A,0)))</f>
        <v>Combined Cycle Combustion Turbine (CCCT)</v>
      </c>
    </row>
    <row r="160" spans="1:62">
      <c r="P160" s="717" t="str">
        <f t="shared" si="233"/>
        <v/>
      </c>
      <c r="Q160" s="117"/>
      <c r="R160" s="117"/>
      <c r="S160" s="117"/>
      <c r="T160" s="117"/>
      <c r="U160" s="117"/>
      <c r="V160" s="117"/>
      <c r="W160" s="117"/>
      <c r="X160" s="713"/>
      <c r="Y160" s="714" t="s">
        <v>258</v>
      </c>
      <c r="Z160" s="728"/>
      <c r="AA160" s="729" t="str">
        <f>IF($AZ160="","",SUMIFS($J:$J,$C:$C,$Y160,$D:$D,$Z160)*INDEX('Other Inputs'!$N:$N,MATCH($AZ160,'Other Inputs'!$K:$K,0)))</f>
        <v/>
      </c>
      <c r="AB160" s="512" t="str">
        <f t="shared" si="234"/>
        <v/>
      </c>
      <c r="AC160" s="513" t="str">
        <f t="shared" si="239"/>
        <v/>
      </c>
      <c r="AD160" s="453" t="str">
        <f t="shared" si="235"/>
        <v/>
      </c>
      <c r="AE160" s="514" t="str">
        <f t="shared" si="235"/>
        <v/>
      </c>
      <c r="AF160" s="453" t="str">
        <f t="shared" si="240"/>
        <v/>
      </c>
      <c r="AG160" s="453" t="str">
        <f>IF($BB160="","",INDEX('Other Inputs'!$F:$F,MATCH($BB160,'Other Inputs'!$E:$E,0)))</f>
        <v/>
      </c>
      <c r="AH160" s="454" t="str">
        <f t="shared" si="241"/>
        <v/>
      </c>
      <c r="AI160" s="513" t="str">
        <f t="shared" si="242"/>
        <v/>
      </c>
      <c r="AJ160" s="568" t="str">
        <f t="shared" si="236"/>
        <v/>
      </c>
      <c r="AK160" s="457" t="str">
        <f t="shared" si="243"/>
        <v/>
      </c>
      <c r="AL160" s="458" t="str">
        <f t="shared" si="244"/>
        <v/>
      </c>
      <c r="AM160" s="459" t="str">
        <f>IF($BA160="","",INDEX(Inputs!$C:$C,MATCH($BA160,Inputs!$D:$D,0)))</f>
        <v/>
      </c>
      <c r="AN160" s="460" t="str">
        <f t="shared" si="245"/>
        <v/>
      </c>
      <c r="AO160" s="453" t="str">
        <f t="shared" si="237"/>
        <v/>
      </c>
      <c r="AP160" s="514" t="str">
        <f t="shared" si="237"/>
        <v/>
      </c>
      <c r="AQ160" s="453" t="str">
        <f t="shared" si="246"/>
        <v/>
      </c>
      <c r="AR160" s="457" t="str">
        <f t="shared" si="247"/>
        <v/>
      </c>
      <c r="AS160" s="461" t="str">
        <f t="shared" si="238"/>
        <v/>
      </c>
      <c r="AT160" s="569" t="str">
        <f t="shared" si="248"/>
        <v/>
      </c>
      <c r="AU160" s="570" t="str">
        <f t="shared" si="249"/>
        <v/>
      </c>
      <c r="AV160" s="569" t="str">
        <f t="shared" si="250"/>
        <v/>
      </c>
      <c r="AW160" s="605"/>
      <c r="AX160" s="464">
        <v>176</v>
      </c>
      <c r="BA160" s="414" t="str">
        <f>IF(AY160="","",INDEX(Reference!$E:$E,MATCH($AY160,Reference!D:D,0)))</f>
        <v/>
      </c>
      <c r="BB160" s="414" t="str">
        <f t="shared" si="232"/>
        <v/>
      </c>
      <c r="BC160" s="415" t="str">
        <f>IF(AZ160="","",INDEX(Reference!$B:$B,MATCH($AZ160,Reference!$A:$A,0)))</f>
        <v/>
      </c>
    </row>
    <row r="161" spans="16:55">
      <c r="P161" s="717">
        <f t="shared" si="233"/>
        <v>9189</v>
      </c>
      <c r="Q161" s="117"/>
      <c r="R161" s="117"/>
      <c r="S161" s="117"/>
      <c r="T161" s="117"/>
      <c r="U161" s="117"/>
      <c r="V161" s="117"/>
      <c r="W161" s="117"/>
      <c r="X161" s="718"/>
      <c r="Y161" s="719" t="s">
        <v>31</v>
      </c>
      <c r="Z161" s="720">
        <v>5050</v>
      </c>
      <c r="AA161" s="516">
        <f>IF($AZ161="","",SUMIFS($J:$J,$C:$C,$Y161,$D:$D,$Z161)*INDEX('Other Inputs'!$N:$N,MATCH($AZ161,'Other Inputs'!$K:$K,0)))</f>
        <v>1482.6307284950276</v>
      </c>
      <c r="AB161" s="43">
        <f t="shared" si="234"/>
        <v>7.871096688691899E-2</v>
      </c>
      <c r="AC161" s="450">
        <f t="shared" si="239"/>
        <v>116.6992981761007</v>
      </c>
      <c r="AD161" s="30">
        <f t="shared" si="235"/>
        <v>31.86</v>
      </c>
      <c r="AE161" s="223">
        <f t="shared" si="235"/>
        <v>1.3306879835468128E-2</v>
      </c>
      <c r="AF161" s="30">
        <f t="shared" si="240"/>
        <v>0.42395719155801453</v>
      </c>
      <c r="AG161" s="30">
        <f>IF($BB161="","",INDEX('Other Inputs'!$F:$F,MATCH($BB161,'Other Inputs'!$E:$E,0)))</f>
        <v>13.994167014</v>
      </c>
      <c r="AH161" s="471">
        <f t="shared" si="241"/>
        <v>46.278124205558015</v>
      </c>
      <c r="AI161" s="450">
        <f t="shared" si="242"/>
        <v>162.9774223816587</v>
      </c>
      <c r="AJ161" s="248">
        <f t="shared" si="236"/>
        <v>0.33</v>
      </c>
      <c r="AK161" s="219">
        <f t="shared" si="243"/>
        <v>56.377965401154938</v>
      </c>
      <c r="AL161" s="220" t="str">
        <f t="shared" si="244"/>
        <v>na</v>
      </c>
      <c r="AM161" s="221">
        <f>IF($BA161="","",INDEX(Inputs!$C:$C,MATCH($BA161,Inputs!$D:$D,0)))</f>
        <v>293.63</v>
      </c>
      <c r="AN161" s="474">
        <f t="shared" si="245"/>
        <v>26.981660699999999</v>
      </c>
      <c r="AO161" s="30">
        <f t="shared" si="237"/>
        <v>8.85</v>
      </c>
      <c r="AP161" s="223">
        <f t="shared" si="237"/>
        <v>0.12109260650275994</v>
      </c>
      <c r="AQ161" s="30">
        <f t="shared" si="246"/>
        <v>1.0716695675494254</v>
      </c>
      <c r="AR161" s="219">
        <f t="shared" si="247"/>
        <v>0</v>
      </c>
      <c r="AS161" s="475">
        <f t="shared" si="238"/>
        <v>0</v>
      </c>
      <c r="AT161" s="505">
        <f t="shared" si="248"/>
        <v>93.28129566870436</v>
      </c>
      <c r="AU161" s="721">
        <f t="shared" si="249"/>
        <v>0</v>
      </c>
      <c r="AV161" s="505">
        <f t="shared" si="250"/>
        <v>93.28129566870436</v>
      </c>
      <c r="AW161" s="605"/>
      <c r="AX161" s="464">
        <v>177</v>
      </c>
      <c r="AY161" s="402" t="s">
        <v>258</v>
      </c>
      <c r="AZ161" s="402" t="s">
        <v>357</v>
      </c>
      <c r="BA161" s="414" t="str">
        <f>IF(AY161="","",INDEX(Reference!$E:$E,MATCH($AY161,Reference!D:D,0)))</f>
        <v>I_HTN_</v>
      </c>
      <c r="BB161" s="414" t="str">
        <f t="shared" si="232"/>
        <v>I_HTN_SC_Aero</v>
      </c>
      <c r="BC161" s="415" t="str">
        <f>IF(AZ161="","",INDEX(Reference!$B:$B,MATCH($AZ161,Reference!$A:$A,0)))</f>
        <v>Single Cycle Combustion Turbine (SCCT) Aero</v>
      </c>
    </row>
    <row r="162" spans="16:55">
      <c r="P162" s="717">
        <f t="shared" si="233"/>
        <v>9032</v>
      </c>
      <c r="Q162" s="117"/>
      <c r="R162" s="117"/>
      <c r="S162" s="117"/>
      <c r="T162" s="117"/>
      <c r="U162" s="117"/>
      <c r="V162" s="117"/>
      <c r="W162" s="117"/>
      <c r="X162" s="718"/>
      <c r="Y162" s="719" t="s">
        <v>294</v>
      </c>
      <c r="Z162" s="720">
        <v>5050</v>
      </c>
      <c r="AA162" s="516">
        <f>IF($AZ162="","",SUMIFS($J:$J,$C:$C,$Y162,$D:$D,$Z162)*INDEX('Other Inputs'!$N:$N,MATCH($AZ162,'Other Inputs'!$K:$K,0)))</f>
        <v>1135.8111887816342</v>
      </c>
      <c r="AB162" s="43">
        <f t="shared" si="234"/>
        <v>7.871096688691899E-2</v>
      </c>
      <c r="AC162" s="450">
        <f t="shared" si="239"/>
        <v>89.40079686998331</v>
      </c>
      <c r="AD162" s="30">
        <f t="shared" si="235"/>
        <v>22.82</v>
      </c>
      <c r="AE162" s="223">
        <f t="shared" si="235"/>
        <v>1.1976191851921305E-2</v>
      </c>
      <c r="AF162" s="30">
        <f t="shared" si="240"/>
        <v>0.27329669806084417</v>
      </c>
      <c r="AG162" s="30">
        <f>IF($BB162="","",INDEX('Other Inputs'!$F:$F,MATCH($BB162,'Other Inputs'!$E:$E,0)))</f>
        <v>13.755067632000001</v>
      </c>
      <c r="AH162" s="471">
        <f t="shared" si="241"/>
        <v>36.848364330060846</v>
      </c>
      <c r="AI162" s="450">
        <f t="shared" si="242"/>
        <v>126.24916120004416</v>
      </c>
      <c r="AJ162" s="248">
        <f t="shared" si="236"/>
        <v>0.33</v>
      </c>
      <c r="AK162" s="219">
        <f t="shared" si="243"/>
        <v>43.67274152485269</v>
      </c>
      <c r="AL162" s="220" t="str">
        <f t="shared" si="244"/>
        <v>na</v>
      </c>
      <c r="AM162" s="221">
        <f>IF($BA162="","",INDEX(Inputs!$C:$C,MATCH($BA162,Inputs!$D:$D,0)))</f>
        <v>293.63</v>
      </c>
      <c r="AN162" s="474">
        <f t="shared" si="245"/>
        <v>26.5206616</v>
      </c>
      <c r="AO162" s="30">
        <f t="shared" si="237"/>
        <v>6.14</v>
      </c>
      <c r="AP162" s="223">
        <f t="shared" si="237"/>
        <v>0.12109260650275988</v>
      </c>
      <c r="AQ162" s="30">
        <f t="shared" si="246"/>
        <v>0.74350860392694562</v>
      </c>
      <c r="AR162" s="219">
        <f t="shared" si="247"/>
        <v>0</v>
      </c>
      <c r="AS162" s="475">
        <f t="shared" si="238"/>
        <v>0</v>
      </c>
      <c r="AT162" s="505">
        <f t="shared" si="248"/>
        <v>77.076911728779635</v>
      </c>
      <c r="AU162" s="721">
        <f t="shared" si="249"/>
        <v>0</v>
      </c>
      <c r="AV162" s="505">
        <f t="shared" si="250"/>
        <v>77.076911728779635</v>
      </c>
      <c r="AW162" s="605"/>
      <c r="AX162" s="464">
        <v>178</v>
      </c>
      <c r="AY162" s="402" t="s">
        <v>258</v>
      </c>
      <c r="AZ162" s="402" t="s">
        <v>358</v>
      </c>
      <c r="BA162" s="414" t="str">
        <f>IF(AY162="","",INDEX(Reference!$E:$E,MATCH($AY162,Reference!D:D,0)))</f>
        <v>I_HTN_</v>
      </c>
      <c r="BB162" s="414" t="str">
        <f t="shared" si="232"/>
        <v>I_HTN_SC_ICAero</v>
      </c>
      <c r="BC162" s="415" t="str">
        <f>IF(AZ162="","",INDEX(Reference!$B:$B,MATCH($AZ162,Reference!$A:$A,0)))</f>
        <v>Intercooled SCCT Aero</v>
      </c>
    </row>
    <row r="163" spans="16:55">
      <c r="P163" s="717">
        <f t="shared" si="233"/>
        <v>9614</v>
      </c>
      <c r="Q163" s="117"/>
      <c r="R163" s="117"/>
      <c r="S163" s="117"/>
      <c r="T163" s="117"/>
      <c r="U163" s="117"/>
      <c r="V163" s="117"/>
      <c r="W163" s="117"/>
      <c r="X163" s="718"/>
      <c r="Y163" s="719" t="s">
        <v>34</v>
      </c>
      <c r="Z163" s="720">
        <v>5050</v>
      </c>
      <c r="AA163" s="516">
        <f>IF($AZ163="","",SUMIFS($J:$J,$C:$C,$Y163,$D:$D,$Z163)*INDEX('Other Inputs'!$N:$N,MATCH($AZ163,'Other Inputs'!$K:$K,0)))</f>
        <v>589.49609575732859</v>
      </c>
      <c r="AB163" s="43">
        <f t="shared" si="234"/>
        <v>7.3726311796429175E-2</v>
      </c>
      <c r="AC163" s="450">
        <f t="shared" si="239"/>
        <v>43.46137295858248</v>
      </c>
      <c r="AD163" s="30">
        <f t="shared" ref="AD163:AE182" si="251">IF($Z163="","",SUMIFS(AD$5:AD$116,$Y$5:$Y$116,$Y163,$Z$5:$Z$116,$Z163))</f>
        <v>15.97</v>
      </c>
      <c r="AE163" s="223">
        <f t="shared" si="251"/>
        <v>2.869714517814701E-3</v>
      </c>
      <c r="AF163" s="30">
        <f t="shared" si="240"/>
        <v>4.5829340849500778E-2</v>
      </c>
      <c r="AG163" s="30">
        <f>IF($BB163="","",INDEX('Other Inputs'!$F:$F,MATCH($BB163,'Other Inputs'!$E:$E,0)))</f>
        <v>14.641410564000001</v>
      </c>
      <c r="AH163" s="471">
        <f t="shared" si="241"/>
        <v>30.657239904849501</v>
      </c>
      <c r="AI163" s="450">
        <f t="shared" si="242"/>
        <v>74.118612863431977</v>
      </c>
      <c r="AJ163" s="248">
        <f t="shared" si="236"/>
        <v>0.33</v>
      </c>
      <c r="AK163" s="219">
        <f t="shared" si="243"/>
        <v>25.63948141117752</v>
      </c>
      <c r="AL163" s="220" t="str">
        <f t="shared" si="244"/>
        <v>na</v>
      </c>
      <c r="AM163" s="221">
        <f>IF($BA163="","",INDEX(Inputs!$C:$C,MATCH($BA163,Inputs!$D:$D,0)))</f>
        <v>293.63</v>
      </c>
      <c r="AN163" s="474">
        <f t="shared" si="245"/>
        <v>28.229588200000002</v>
      </c>
      <c r="AO163" s="30">
        <f t="shared" ref="AO163:AP182" si="252">IF($Z163="","",SUMIFS(AO$5:AO$116,$Y$5:$Y$116,$Y163,$Z$5:$Z$116,$Z163))</f>
        <v>6.61</v>
      </c>
      <c r="AP163" s="223">
        <f t="shared" si="252"/>
        <v>0.13918115411401297</v>
      </c>
      <c r="AQ163" s="30">
        <f t="shared" si="246"/>
        <v>0.91998742869362571</v>
      </c>
      <c r="AR163" s="219">
        <f t="shared" si="247"/>
        <v>0</v>
      </c>
      <c r="AS163" s="475">
        <f t="shared" si="238"/>
        <v>0</v>
      </c>
      <c r="AT163" s="505">
        <f t="shared" si="248"/>
        <v>61.399057039871145</v>
      </c>
      <c r="AU163" s="721">
        <f t="shared" si="249"/>
        <v>0</v>
      </c>
      <c r="AV163" s="505">
        <f t="shared" si="250"/>
        <v>61.399057039871145</v>
      </c>
      <c r="AW163" s="605"/>
      <c r="AX163" s="464">
        <v>179</v>
      </c>
      <c r="AY163" s="402" t="s">
        <v>258</v>
      </c>
      <c r="AZ163" s="402" t="s">
        <v>359</v>
      </c>
      <c r="BA163" s="414" t="str">
        <f>IF(AY163="","",INDEX(Reference!$E:$E,MATCH($AY163,Reference!D:D,0)))</f>
        <v>I_HTN_</v>
      </c>
      <c r="BB163" s="414" t="str">
        <f t="shared" si="232"/>
        <v>I_HTN_SC_Frame</v>
      </c>
      <c r="BC163" s="415" t="str">
        <f>IF(AZ163="","",INDEX(Reference!$B:$B,MATCH($AZ163,Reference!$A:$A,0)))</f>
        <v>Single Cycle Combustion Turbine (SCCT) Frame</v>
      </c>
    </row>
    <row r="164" spans="16:55">
      <c r="P164" s="717">
        <f t="shared" si="233"/>
        <v>8286</v>
      </c>
      <c r="Q164" s="117"/>
      <c r="R164" s="117"/>
      <c r="S164" s="117"/>
      <c r="T164" s="117"/>
      <c r="U164" s="117"/>
      <c r="V164" s="117"/>
      <c r="W164" s="117"/>
      <c r="X164" s="718"/>
      <c r="Y164" s="719" t="s">
        <v>35</v>
      </c>
      <c r="Z164" s="720">
        <v>5050</v>
      </c>
      <c r="AA164" s="516">
        <f>IF($AZ164="","",SUMIFS($J:$J,$C:$C,$Y164,$D:$D,$Z164)*INDEX('Other Inputs'!$N:$N,MATCH($AZ164,'Other Inputs'!$K:$K,0)))</f>
        <v>1369.8563804125506</v>
      </c>
      <c r="AB164" s="43">
        <f t="shared" si="234"/>
        <v>7.871096688691899E-2</v>
      </c>
      <c r="AC164" s="450">
        <f t="shared" si="239"/>
        <v>107.82272019848698</v>
      </c>
      <c r="AD164" s="30">
        <f t="shared" si="251"/>
        <v>29.82</v>
      </c>
      <c r="AE164" s="223">
        <f t="shared" si="251"/>
        <v>1.4348572589073497E-3</v>
      </c>
      <c r="AF164" s="30">
        <f t="shared" si="240"/>
        <v>4.2787443460617164E-2</v>
      </c>
      <c r="AG164" s="30">
        <f>IF($BB164="","",INDEX('Other Inputs'!$F:$F,MATCH($BB164,'Other Inputs'!$E:$E,0)))</f>
        <v>12.618964836</v>
      </c>
      <c r="AH164" s="471">
        <f t="shared" si="241"/>
        <v>42.481752279460622</v>
      </c>
      <c r="AI164" s="450">
        <f t="shared" si="242"/>
        <v>150.3044724779476</v>
      </c>
      <c r="AJ164" s="248">
        <f t="shared" si="236"/>
        <v>0.33</v>
      </c>
      <c r="AK164" s="219">
        <f t="shared" si="243"/>
        <v>51.994075161874768</v>
      </c>
      <c r="AL164" s="220" t="str">
        <f t="shared" si="244"/>
        <v>na</v>
      </c>
      <c r="AM164" s="221">
        <f>IF($BA164="","",INDEX(Inputs!$C:$C,MATCH($BA164,Inputs!$D:$D,0)))</f>
        <v>293.63</v>
      </c>
      <c r="AN164" s="474">
        <f t="shared" si="245"/>
        <v>24.330181800000002</v>
      </c>
      <c r="AO164" s="30">
        <f t="shared" si="252"/>
        <v>7.45</v>
      </c>
      <c r="AP164" s="223">
        <f t="shared" si="252"/>
        <v>9.1830864570070406E-2</v>
      </c>
      <c r="AQ164" s="30">
        <f t="shared" si="246"/>
        <v>0.68413994104702458</v>
      </c>
      <c r="AR164" s="219">
        <f t="shared" si="247"/>
        <v>0</v>
      </c>
      <c r="AS164" s="475">
        <f t="shared" si="238"/>
        <v>0</v>
      </c>
      <c r="AT164" s="505">
        <f t="shared" si="248"/>
        <v>84.458396902921791</v>
      </c>
      <c r="AU164" s="721">
        <f t="shared" si="249"/>
        <v>0</v>
      </c>
      <c r="AV164" s="505">
        <f t="shared" si="250"/>
        <v>84.458396902921791</v>
      </c>
      <c r="AW164" s="605"/>
      <c r="AX164" s="464">
        <v>180</v>
      </c>
      <c r="AY164" s="402" t="s">
        <v>258</v>
      </c>
      <c r="AZ164" s="402" t="s">
        <v>365</v>
      </c>
      <c r="BA164" s="414" t="str">
        <f>IF(AY164="","",INDEX(Reference!$E:$E,MATCH($AY164,Reference!D:D,0)))</f>
        <v>I_HTN_</v>
      </c>
      <c r="BB164" s="414" t="str">
        <f t="shared" si="232"/>
        <v>I_HTN_SC_ICE</v>
      </c>
      <c r="BC164" s="415" t="str">
        <f>IF(AZ164="","",INDEX(Reference!$B:$B,MATCH($AZ164,Reference!$A:$A,0)))</f>
        <v>Internal Combustion Engines</v>
      </c>
    </row>
    <row r="165" spans="16:55">
      <c r="P165" s="717">
        <f t="shared" si="233"/>
        <v>6374</v>
      </c>
      <c r="Q165" s="117"/>
      <c r="R165" s="117"/>
      <c r="S165" s="117"/>
      <c r="T165" s="117"/>
      <c r="U165" s="117"/>
      <c r="V165" s="117"/>
      <c r="W165" s="117"/>
      <c r="X165" s="718"/>
      <c r="Y165" s="719" t="s">
        <v>26</v>
      </c>
      <c r="Z165" s="720">
        <v>5050</v>
      </c>
      <c r="AA165" s="516">
        <f>IF($AZ165="","",SUMIFS($J:$J,$C:$C,$Y165,$D:$D,$Z165)*INDEX('Other Inputs'!$N:$N,MATCH($AZ165,'Other Inputs'!$K:$K,0)))</f>
        <v>1519.0366439268576</v>
      </c>
      <c r="AB165" s="43">
        <f t="shared" si="234"/>
        <v>7.2562879502455491E-2</v>
      </c>
      <c r="AC165" s="450">
        <f t="shared" si="239"/>
        <v>110.22567295307896</v>
      </c>
      <c r="AD165" s="30">
        <f t="shared" si="251"/>
        <v>24.74</v>
      </c>
      <c r="AE165" s="223">
        <f t="shared" si="251"/>
        <v>1.5304630943681621E-3</v>
      </c>
      <c r="AF165" s="30">
        <f t="shared" si="240"/>
        <v>3.7863656954668326E-2</v>
      </c>
      <c r="AG165" s="30">
        <f>IF($BB165="","",INDEX('Other Inputs'!$F:$F,MATCH($BB165,'Other Inputs'!$E:$E,0)))</f>
        <v>9.7071303239999995</v>
      </c>
      <c r="AH165" s="471">
        <f t="shared" si="241"/>
        <v>34.48499398095467</v>
      </c>
      <c r="AI165" s="450">
        <f t="shared" si="242"/>
        <v>144.71066693403361</v>
      </c>
      <c r="AJ165" s="248">
        <f t="shared" si="236"/>
        <v>0.78</v>
      </c>
      <c r="AK165" s="219">
        <f t="shared" si="243"/>
        <v>21.178823752200213</v>
      </c>
      <c r="AL165" s="220" t="str">
        <f t="shared" si="244"/>
        <v>na</v>
      </c>
      <c r="AM165" s="221">
        <f>IF($BA165="","",INDEX(Inputs!$C:$C,MATCH($BA165,Inputs!$D:$D,0)))</f>
        <v>293.63</v>
      </c>
      <c r="AN165" s="474">
        <f t="shared" si="245"/>
        <v>18.7159762</v>
      </c>
      <c r="AO165" s="30">
        <f t="shared" si="252"/>
        <v>2.12</v>
      </c>
      <c r="AP165" s="223">
        <f t="shared" si="252"/>
        <v>0.10713241660577139</v>
      </c>
      <c r="AQ165" s="30">
        <f t="shared" si="246"/>
        <v>0.22712072320423535</v>
      </c>
      <c r="AR165" s="219">
        <f t="shared" si="247"/>
        <v>0</v>
      </c>
      <c r="AS165" s="475">
        <f t="shared" si="238"/>
        <v>0</v>
      </c>
      <c r="AT165" s="505">
        <f t="shared" si="248"/>
        <v>42.241920675404451</v>
      </c>
      <c r="AU165" s="721">
        <f t="shared" si="249"/>
        <v>0</v>
      </c>
      <c r="AV165" s="505">
        <f t="shared" si="250"/>
        <v>42.241920675404451</v>
      </c>
      <c r="AW165" s="605"/>
      <c r="AX165" s="464">
        <v>181</v>
      </c>
      <c r="AY165" s="402" t="s">
        <v>258</v>
      </c>
      <c r="AZ165" s="402" t="s">
        <v>366</v>
      </c>
      <c r="BA165" s="414" t="str">
        <f>IF(AY165="","",INDEX(Reference!$E:$E,MATCH($AY165,Reference!D:D,0)))</f>
        <v>I_HTN_</v>
      </c>
      <c r="BB165" s="414" t="str">
        <f t="shared" si="232"/>
        <v>I_HTN_CC_GH_1x1</v>
      </c>
      <c r="BC165" s="415" t="str">
        <f>IF(AZ165="","",INDEX(Reference!$B:$B,MATCH($AZ165,Reference!$A:$A,0)))</f>
        <v>Combined Cycle Combustion Turbine (CCCT)</v>
      </c>
    </row>
    <row r="166" spans="16:55">
      <c r="P166" s="717">
        <f t="shared" si="233"/>
        <v>9172</v>
      </c>
      <c r="Q166" s="117"/>
      <c r="R166" s="117"/>
      <c r="S166" s="117"/>
      <c r="T166" s="117"/>
      <c r="U166" s="117"/>
      <c r="V166" s="117"/>
      <c r="W166" s="117"/>
      <c r="X166" s="718"/>
      <c r="Y166" s="719" t="s">
        <v>27</v>
      </c>
      <c r="Z166" s="720">
        <v>5050</v>
      </c>
      <c r="AA166" s="516">
        <f>IF($AZ166="","",SUMIFS($J:$J,$C:$C,$Y166,$D:$D,$Z166)*INDEX('Other Inputs'!$N:$N,MATCH($AZ166,'Other Inputs'!$K:$K,0)))</f>
        <v>397.28245709360255</v>
      </c>
      <c r="AB166" s="43">
        <f t="shared" si="234"/>
        <v>7.2562879502455491E-2</v>
      </c>
      <c r="AC166" s="450">
        <f t="shared" si="239"/>
        <v>28.827959062522524</v>
      </c>
      <c r="AD166" s="30">
        <f t="shared" si="251"/>
        <v>5.39</v>
      </c>
      <c r="AE166" s="223">
        <f t="shared" si="251"/>
        <v>0</v>
      </c>
      <c r="AF166" s="30">
        <f t="shared" si="240"/>
        <v>0</v>
      </c>
      <c r="AG166" s="30">
        <f>IF($BB166="","",INDEX('Other Inputs'!$F:$F,MATCH($BB166,'Other Inputs'!$E:$E,0)))</f>
        <v>13.968277272</v>
      </c>
      <c r="AH166" s="471">
        <f t="shared" si="241"/>
        <v>19.358277271999999</v>
      </c>
      <c r="AI166" s="450">
        <f t="shared" si="242"/>
        <v>48.186236334522519</v>
      </c>
      <c r="AJ166" s="248">
        <f t="shared" si="236"/>
        <v>0.12</v>
      </c>
      <c r="AK166" s="219">
        <f t="shared" si="243"/>
        <v>45.839265919446845</v>
      </c>
      <c r="AL166" s="220" t="str">
        <f t="shared" si="244"/>
        <v>na</v>
      </c>
      <c r="AM166" s="221">
        <f>IF($BA166="","",INDEX(Inputs!$C:$C,MATCH($BA166,Inputs!$D:$D,0)))</f>
        <v>293.63</v>
      </c>
      <c r="AN166" s="474">
        <f t="shared" si="245"/>
        <v>26.931743600000001</v>
      </c>
      <c r="AO166" s="30">
        <f t="shared" si="252"/>
        <v>0.15</v>
      </c>
      <c r="AP166" s="223">
        <f t="shared" si="252"/>
        <v>0</v>
      </c>
      <c r="AQ166" s="30">
        <f t="shared" si="246"/>
        <v>0</v>
      </c>
      <c r="AR166" s="219">
        <f t="shared" si="247"/>
        <v>0</v>
      </c>
      <c r="AS166" s="475">
        <f t="shared" si="238"/>
        <v>0</v>
      </c>
      <c r="AT166" s="505">
        <f t="shared" si="248"/>
        <v>72.921009519446855</v>
      </c>
      <c r="AU166" s="721">
        <f t="shared" si="249"/>
        <v>0</v>
      </c>
      <c r="AV166" s="505">
        <f t="shared" si="250"/>
        <v>72.921009519446855</v>
      </c>
      <c r="AX166" s="464">
        <v>182</v>
      </c>
      <c r="AY166" s="402" t="s">
        <v>258</v>
      </c>
      <c r="AZ166" s="402" t="s">
        <v>367</v>
      </c>
      <c r="BA166" s="414" t="str">
        <f>IF(AY166="","",INDEX(Reference!$E:$E,MATCH($AY166,Reference!D:D,0)))</f>
        <v>I_HTN_</v>
      </c>
      <c r="BB166" s="414" t="str">
        <f t="shared" si="232"/>
        <v>I_HTN_CC_GH_1x1_DF</v>
      </c>
      <c r="BC166" s="415" t="str">
        <f>IF(AZ166="","",INDEX(Reference!$B:$B,MATCH($AZ166,Reference!$A:$A,0)))</f>
        <v>Combined Cycle Combustion Turbine (CCCT)</v>
      </c>
    </row>
    <row r="167" spans="16:55">
      <c r="P167" s="717">
        <f t="shared" si="233"/>
        <v>6365</v>
      </c>
      <c r="Q167" s="117"/>
      <c r="R167" s="117"/>
      <c r="S167" s="117"/>
      <c r="T167" s="117"/>
      <c r="U167" s="117"/>
      <c r="V167" s="117"/>
      <c r="W167" s="117"/>
      <c r="X167" s="718"/>
      <c r="Y167" s="719" t="s">
        <v>25</v>
      </c>
      <c r="Z167" s="720">
        <v>5050</v>
      </c>
      <c r="AA167" s="516">
        <f>IF($AZ167="","",SUMIFS($J:$J,$C:$C,$Y167,$D:$D,$Z167)*INDEX('Other Inputs'!$N:$N,MATCH($AZ167,'Other Inputs'!$K:$K,0)))</f>
        <v>1163.2405226330641</v>
      </c>
      <c r="AB167" s="43">
        <f t="shared" si="234"/>
        <v>7.2562879502455491E-2</v>
      </c>
      <c r="AC167" s="450">
        <f t="shared" si="239"/>
        <v>84.408081876196377</v>
      </c>
      <c r="AD167" s="30">
        <f t="shared" si="251"/>
        <v>16.63</v>
      </c>
      <c r="AE167" s="223">
        <f t="shared" si="251"/>
        <v>1.5304630943681621E-3</v>
      </c>
      <c r="AF167" s="30">
        <f t="shared" si="240"/>
        <v>2.5451601259342534E-2</v>
      </c>
      <c r="AG167" s="30">
        <f>IF($BB167="","",INDEX('Other Inputs'!$F:$F,MATCH($BB167,'Other Inputs'!$E:$E,0)))</f>
        <v>9.6934239899999994</v>
      </c>
      <c r="AH167" s="471">
        <f t="shared" si="241"/>
        <v>26.34887559125934</v>
      </c>
      <c r="AI167" s="450">
        <f t="shared" si="242"/>
        <v>110.75695746745572</v>
      </c>
      <c r="AJ167" s="248">
        <f t="shared" si="236"/>
        <v>0.78</v>
      </c>
      <c r="AK167" s="219">
        <f t="shared" si="243"/>
        <v>16.209600378681611</v>
      </c>
      <c r="AL167" s="220" t="str">
        <f t="shared" si="244"/>
        <v>na</v>
      </c>
      <c r="AM167" s="221">
        <f>IF($BA167="","",INDEX(Inputs!$C:$C,MATCH($BA167,Inputs!$D:$D,0)))</f>
        <v>293.63</v>
      </c>
      <c r="AN167" s="474">
        <f t="shared" si="245"/>
        <v>18.689549500000002</v>
      </c>
      <c r="AO167" s="30">
        <f t="shared" si="252"/>
        <v>2.0099999999999998</v>
      </c>
      <c r="AP167" s="223">
        <f t="shared" si="252"/>
        <v>0.11325426898324392</v>
      </c>
      <c r="AQ167" s="30">
        <f t="shared" si="246"/>
        <v>0.22764108065632027</v>
      </c>
      <c r="AR167" s="219">
        <f t="shared" si="247"/>
        <v>0</v>
      </c>
      <c r="AS167" s="475">
        <f t="shared" si="238"/>
        <v>0</v>
      </c>
      <c r="AT167" s="505">
        <f t="shared" si="248"/>
        <v>37.13679095933793</v>
      </c>
      <c r="AU167" s="721">
        <f t="shared" si="249"/>
        <v>0</v>
      </c>
      <c r="AV167" s="505">
        <f t="shared" si="250"/>
        <v>37.13679095933793</v>
      </c>
      <c r="AW167" s="605"/>
      <c r="AX167" s="464">
        <v>183</v>
      </c>
      <c r="AY167" s="402" t="s">
        <v>258</v>
      </c>
      <c r="AZ167" s="402" t="s">
        <v>368</v>
      </c>
      <c r="BA167" s="414" t="str">
        <f>IF(AY167="","",INDEX(Reference!$E:$E,MATCH($AY167,Reference!D:D,0)))</f>
        <v>I_HTN_</v>
      </c>
      <c r="BB167" s="414" t="str">
        <f t="shared" si="232"/>
        <v>I_HTN_CC_GH_2x1</v>
      </c>
      <c r="BC167" s="415" t="str">
        <f>IF(AZ167="","",INDEX(Reference!$B:$B,MATCH($AZ167,Reference!$A:$A,0)))</f>
        <v>Combined Cycle Combustion Turbine (CCCT)</v>
      </c>
    </row>
    <row r="168" spans="16:55">
      <c r="P168" s="717">
        <f t="shared" si="233"/>
        <v>9141</v>
      </c>
      <c r="Q168" s="117"/>
      <c r="R168" s="117"/>
      <c r="S168" s="117"/>
      <c r="T168" s="117"/>
      <c r="U168" s="117"/>
      <c r="V168" s="117"/>
      <c r="W168" s="117"/>
      <c r="X168" s="718"/>
      <c r="Y168" s="719" t="s">
        <v>24</v>
      </c>
      <c r="Z168" s="720">
        <v>5050</v>
      </c>
      <c r="AA168" s="516">
        <f>IF($AZ168="","",SUMIFS($J:$J,$C:$C,$Y168,$D:$D,$Z168)*INDEX('Other Inputs'!$N:$N,MATCH($AZ168,'Other Inputs'!$K:$K,0)))</f>
        <v>321.96563902258248</v>
      </c>
      <c r="AB168" s="43">
        <f t="shared" si="234"/>
        <v>7.2562879502455491E-2</v>
      </c>
      <c r="AC168" s="450">
        <f t="shared" si="239"/>
        <v>23.362753868326735</v>
      </c>
      <c r="AD168" s="30">
        <f t="shared" si="251"/>
        <v>4.4400000000000004</v>
      </c>
      <c r="AE168" s="223">
        <f t="shared" si="251"/>
        <v>0</v>
      </c>
      <c r="AF168" s="30">
        <f t="shared" si="240"/>
        <v>0</v>
      </c>
      <c r="AG168" s="30">
        <f>IF($BB168="","",INDEX('Other Inputs'!$F:$F,MATCH($BB168,'Other Inputs'!$E:$E,0)))</f>
        <v>13.921066566</v>
      </c>
      <c r="AH168" s="471">
        <f t="shared" si="241"/>
        <v>18.361066566000002</v>
      </c>
      <c r="AI168" s="450">
        <f t="shared" si="242"/>
        <v>41.72382043432674</v>
      </c>
      <c r="AJ168" s="248">
        <f t="shared" si="236"/>
        <v>0.12</v>
      </c>
      <c r="AK168" s="219">
        <f t="shared" si="243"/>
        <v>39.691610002213416</v>
      </c>
      <c r="AL168" s="220" t="str">
        <f t="shared" si="244"/>
        <v>na</v>
      </c>
      <c r="AM168" s="221">
        <f>IF($BA168="","",INDEX(Inputs!$C:$C,MATCH($BA168,Inputs!$D:$D,0)))</f>
        <v>293.63</v>
      </c>
      <c r="AN168" s="474">
        <f t="shared" si="245"/>
        <v>26.840718299999999</v>
      </c>
      <c r="AO168" s="30">
        <f t="shared" si="252"/>
        <v>0.16</v>
      </c>
      <c r="AP168" s="223">
        <f t="shared" si="252"/>
        <v>0</v>
      </c>
      <c r="AQ168" s="30">
        <f t="shared" si="246"/>
        <v>0</v>
      </c>
      <c r="AR168" s="219">
        <f t="shared" si="247"/>
        <v>0</v>
      </c>
      <c r="AS168" s="475">
        <f t="shared" si="238"/>
        <v>0</v>
      </c>
      <c r="AT168" s="505">
        <f t="shared" si="248"/>
        <v>66.692328302213411</v>
      </c>
      <c r="AU168" s="721">
        <f t="shared" si="249"/>
        <v>0</v>
      </c>
      <c r="AV168" s="505">
        <f t="shared" si="250"/>
        <v>66.692328302213411</v>
      </c>
      <c r="AW168" s="605"/>
      <c r="AX168" s="464">
        <v>184</v>
      </c>
      <c r="AY168" s="402" t="s">
        <v>258</v>
      </c>
      <c r="AZ168" s="402" t="s">
        <v>369</v>
      </c>
      <c r="BA168" s="414" t="str">
        <f>IF(AY168="","",INDEX(Reference!$E:$E,MATCH($AY168,Reference!D:D,0)))</f>
        <v>I_HTN_</v>
      </c>
      <c r="BB168" s="414" t="str">
        <f t="shared" si="232"/>
        <v>I_HTN_CC_GH_2x1_DF</v>
      </c>
      <c r="BC168" s="415" t="str">
        <f>IF(AZ168="","",INDEX(Reference!$B:$B,MATCH($AZ168,Reference!$A:$A,0)))</f>
        <v>Combined Cycle Combustion Turbine (CCCT)</v>
      </c>
    </row>
    <row r="169" spans="16:55">
      <c r="P169" s="717">
        <f t="shared" si="233"/>
        <v>6326</v>
      </c>
      <c r="Q169" s="117"/>
      <c r="R169" s="117"/>
      <c r="S169" s="117"/>
      <c r="T169" s="117"/>
      <c r="U169" s="117"/>
      <c r="V169" s="117"/>
      <c r="W169" s="117"/>
      <c r="X169" s="718"/>
      <c r="Y169" s="719" t="s">
        <v>295</v>
      </c>
      <c r="Z169" s="720">
        <v>5050</v>
      </c>
      <c r="AA169" s="516">
        <f>IF($AZ169="","",SUMIFS($J:$J,$C:$C,$Y169,$D:$D,$Z169)*INDEX('Other Inputs'!$N:$N,MATCH($AZ169,'Other Inputs'!$K:$K,0)))</f>
        <v>1334.2100235755099</v>
      </c>
      <c r="AB169" s="43">
        <f t="shared" si="234"/>
        <v>7.2562879502455491E-2</v>
      </c>
      <c r="AC169" s="450">
        <f t="shared" si="239"/>
        <v>96.814121171678025</v>
      </c>
      <c r="AD169" s="30">
        <f t="shared" si="251"/>
        <v>21.26</v>
      </c>
      <c r="AE169" s="223">
        <f t="shared" si="251"/>
        <v>1.5304630943681621E-3</v>
      </c>
      <c r="AF169" s="30">
        <f t="shared" si="240"/>
        <v>3.2537645386267126E-2</v>
      </c>
      <c r="AG169" s="30">
        <f>IF($BB169="","",INDEX('Other Inputs'!$F:$F,MATCH($BB169,'Other Inputs'!$E:$E,0)))</f>
        <v>9.6340298759999996</v>
      </c>
      <c r="AH169" s="471">
        <f t="shared" si="241"/>
        <v>30.926567521386268</v>
      </c>
      <c r="AI169" s="450">
        <f t="shared" si="242"/>
        <v>127.7406886930643</v>
      </c>
      <c r="AJ169" s="248">
        <f t="shared" si="236"/>
        <v>0.78</v>
      </c>
      <c r="AK169" s="219">
        <f t="shared" si="243"/>
        <v>18.69521845993799</v>
      </c>
      <c r="AL169" s="220" t="str">
        <f t="shared" si="244"/>
        <v>na</v>
      </c>
      <c r="AM169" s="221">
        <f>IF($BA169="","",INDEX(Inputs!$C:$C,MATCH($BA169,Inputs!$D:$D,0)))</f>
        <v>293.63</v>
      </c>
      <c r="AN169" s="474">
        <f t="shared" si="245"/>
        <v>18.5750338</v>
      </c>
      <c r="AO169" s="30">
        <f t="shared" si="252"/>
        <v>2.0499999999999998</v>
      </c>
      <c r="AP169" s="223">
        <f t="shared" si="252"/>
        <v>0.10713241660577137</v>
      </c>
      <c r="AQ169" s="30">
        <f t="shared" si="246"/>
        <v>0.21962145404183128</v>
      </c>
      <c r="AR169" s="219">
        <f t="shared" si="247"/>
        <v>0</v>
      </c>
      <c r="AS169" s="475">
        <f t="shared" si="238"/>
        <v>0</v>
      </c>
      <c r="AT169" s="505">
        <f t="shared" si="248"/>
        <v>39.539873713979823</v>
      </c>
      <c r="AU169" s="721">
        <f t="shared" si="249"/>
        <v>0</v>
      </c>
      <c r="AV169" s="505">
        <f t="shared" si="250"/>
        <v>39.539873713979823</v>
      </c>
      <c r="AW169" s="605"/>
      <c r="AX169" s="464">
        <v>185</v>
      </c>
      <c r="AY169" s="402" t="s">
        <v>258</v>
      </c>
      <c r="AZ169" s="402" t="s">
        <v>360</v>
      </c>
      <c r="BA169" s="414" t="str">
        <f>IF(AY169="","",INDEX(Reference!$E:$E,MATCH($AY169,Reference!D:D,0)))</f>
        <v>I_HTN_</v>
      </c>
      <c r="BB169" s="414" t="str">
        <f t="shared" si="232"/>
        <v>I_HTN_CC_J_1x1</v>
      </c>
      <c r="BC169" s="415" t="str">
        <f>IF(AZ169="","",INDEX(Reference!$B:$B,MATCH($AZ169,Reference!$A:$A,0)))</f>
        <v>Combined Cycle Combustion Turbine (CCCT)</v>
      </c>
    </row>
    <row r="170" spans="16:55" ht="15.75" thickBot="1">
      <c r="P170" s="717">
        <f t="shared" si="233"/>
        <v>9211</v>
      </c>
      <c r="Q170" s="117"/>
      <c r="R170" s="117"/>
      <c r="S170" s="117"/>
      <c r="T170" s="117"/>
      <c r="U170" s="117"/>
      <c r="V170" s="117"/>
      <c r="W170" s="117"/>
      <c r="X170" s="718"/>
      <c r="Y170" s="725" t="s">
        <v>296</v>
      </c>
      <c r="Z170" s="726">
        <v>5050</v>
      </c>
      <c r="AA170" s="727">
        <f>IF($AZ170="","",SUMIFS($J:$J,$C:$C,$Y170,$D:$D,$Z170)*INDEX('Other Inputs'!$N:$N,MATCH($AZ170,'Other Inputs'!$K:$K,0)))</f>
        <v>341.60689307865113</v>
      </c>
      <c r="AB170" s="486">
        <f t="shared" si="234"/>
        <v>7.2562879502455491E-2</v>
      </c>
      <c r="AC170" s="487">
        <f t="shared" si="239"/>
        <v>24.787979819674359</v>
      </c>
      <c r="AD170" s="371">
        <f t="shared" si="251"/>
        <v>4.8600000000000003</v>
      </c>
      <c r="AE170" s="489">
        <f t="shared" si="251"/>
        <v>0</v>
      </c>
      <c r="AF170" s="371">
        <f t="shared" si="240"/>
        <v>0</v>
      </c>
      <c r="AG170" s="371">
        <f>IF($BB170="","",INDEX('Other Inputs'!$F:$F,MATCH($BB170,'Other Inputs'!$E:$E,0)))</f>
        <v>14.027671386000002</v>
      </c>
      <c r="AH170" s="490">
        <f t="shared" si="241"/>
        <v>18.887671386000001</v>
      </c>
      <c r="AI170" s="487">
        <f t="shared" si="242"/>
        <v>43.675651205674356</v>
      </c>
      <c r="AJ170" s="572">
        <f t="shared" si="236"/>
        <v>0.12</v>
      </c>
      <c r="AK170" s="493">
        <f t="shared" si="243"/>
        <v>41.548374434621728</v>
      </c>
      <c r="AL170" s="494" t="str">
        <f t="shared" si="244"/>
        <v>na</v>
      </c>
      <c r="AM170" s="495">
        <f>IF($BA170="","",INDEX(Inputs!$C:$C,MATCH($BA170,Inputs!$D:$D,0)))</f>
        <v>293.63</v>
      </c>
      <c r="AN170" s="496">
        <f t="shared" si="245"/>
        <v>27.046259300000003</v>
      </c>
      <c r="AO170" s="371">
        <f t="shared" si="252"/>
        <v>0.16</v>
      </c>
      <c r="AP170" s="489">
        <f t="shared" si="252"/>
        <v>0</v>
      </c>
      <c r="AQ170" s="371">
        <f t="shared" si="246"/>
        <v>0</v>
      </c>
      <c r="AR170" s="493">
        <f t="shared" si="247"/>
        <v>0</v>
      </c>
      <c r="AS170" s="497">
        <f t="shared" si="238"/>
        <v>0</v>
      </c>
      <c r="AT170" s="577">
        <f t="shared" si="248"/>
        <v>68.754633734621734</v>
      </c>
      <c r="AU170" s="576">
        <f t="shared" si="249"/>
        <v>0</v>
      </c>
      <c r="AV170" s="577">
        <f t="shared" si="250"/>
        <v>68.754633734621734</v>
      </c>
      <c r="AW170" s="605"/>
      <c r="AX170" s="464">
        <v>186</v>
      </c>
      <c r="AY170" s="402" t="s">
        <v>258</v>
      </c>
      <c r="AZ170" s="402" t="s">
        <v>361</v>
      </c>
      <c r="BA170" s="414" t="str">
        <f>IF(AY170="","",INDEX(Reference!$E:$E,MATCH($AY170,Reference!D:D,0)))</f>
        <v>I_HTN_</v>
      </c>
      <c r="BB170" s="414" t="str">
        <f t="shared" si="232"/>
        <v>I_HTN_CC_J_1x1_DF</v>
      </c>
      <c r="BC170" s="415" t="str">
        <f>IF(AZ170="","",INDEX(Reference!$B:$B,MATCH($AZ170,Reference!$A:$A,0)))</f>
        <v>Combined Cycle Combustion Turbine (CCCT)</v>
      </c>
    </row>
    <row r="171" spans="16:55">
      <c r="P171" s="717" t="str">
        <f t="shared" si="233"/>
        <v/>
      </c>
      <c r="Q171" s="117"/>
      <c r="R171" s="117"/>
      <c r="S171" s="117"/>
      <c r="T171" s="117"/>
      <c r="U171" s="117"/>
      <c r="V171" s="117"/>
      <c r="W171" s="117"/>
      <c r="X171" s="713"/>
      <c r="Y171" s="714" t="s">
        <v>260</v>
      </c>
      <c r="Z171" s="728"/>
      <c r="AA171" s="729" t="str">
        <f>IF($AZ171="","",SUMIFS($J:$J,$C:$C,$Y171,$D:$D,$Z171)*INDEX('Other Inputs'!$N:$N,MATCH($AZ171,'Other Inputs'!$K:$K,0)))</f>
        <v/>
      </c>
      <c r="AB171" s="512" t="str">
        <f t="shared" si="234"/>
        <v/>
      </c>
      <c r="AC171" s="513" t="str">
        <f t="shared" si="239"/>
        <v/>
      </c>
      <c r="AD171" s="453" t="str">
        <f t="shared" si="251"/>
        <v/>
      </c>
      <c r="AE171" s="514" t="str">
        <f t="shared" si="251"/>
        <v/>
      </c>
      <c r="AF171" s="453" t="str">
        <f t="shared" si="240"/>
        <v/>
      </c>
      <c r="AG171" s="453" t="str">
        <f>IF($BB171="","",INDEX('Other Inputs'!$F:$F,MATCH($BB171,'Other Inputs'!$E:$E,0)))</f>
        <v/>
      </c>
      <c r="AH171" s="454" t="str">
        <f t="shared" si="241"/>
        <v/>
      </c>
      <c r="AI171" s="513" t="str">
        <f t="shared" si="242"/>
        <v/>
      </c>
      <c r="AJ171" s="568" t="str">
        <f t="shared" si="236"/>
        <v/>
      </c>
      <c r="AK171" s="457" t="str">
        <f t="shared" si="243"/>
        <v/>
      </c>
      <c r="AL171" s="458" t="str">
        <f t="shared" si="244"/>
        <v/>
      </c>
      <c r="AM171" s="459" t="str">
        <f>IF($BA171="","",INDEX(Inputs!$C:$C,MATCH($BA171,Inputs!$D:$D,0)))</f>
        <v/>
      </c>
      <c r="AN171" s="460" t="str">
        <f t="shared" si="245"/>
        <v/>
      </c>
      <c r="AO171" s="453" t="str">
        <f t="shared" si="252"/>
        <v/>
      </c>
      <c r="AP171" s="514" t="str">
        <f t="shared" si="252"/>
        <v/>
      </c>
      <c r="AQ171" s="453" t="str">
        <f t="shared" si="246"/>
        <v/>
      </c>
      <c r="AR171" s="457" t="str">
        <f t="shared" si="247"/>
        <v/>
      </c>
      <c r="AS171" s="461" t="str">
        <f t="shared" si="238"/>
        <v/>
      </c>
      <c r="AT171" s="569" t="str">
        <f t="shared" si="248"/>
        <v/>
      </c>
      <c r="AU171" s="570" t="str">
        <f t="shared" si="249"/>
        <v/>
      </c>
      <c r="AV171" s="569" t="str">
        <f t="shared" si="250"/>
        <v/>
      </c>
      <c r="AW171" s="605"/>
      <c r="AX171" s="464">
        <v>187</v>
      </c>
      <c r="BA171" s="414" t="str">
        <f>IF(AY171="","",INDEX(Reference!$E:$E,MATCH($AY171,Reference!D:D,0)))</f>
        <v/>
      </c>
      <c r="BB171" s="414" t="str">
        <f t="shared" si="232"/>
        <v/>
      </c>
      <c r="BC171" s="415" t="str">
        <f>IF(AZ171="","",INDEX(Reference!$B:$B,MATCH($AZ171,Reference!$A:$A,0)))</f>
        <v/>
      </c>
    </row>
    <row r="172" spans="16:55">
      <c r="P172" s="717">
        <f t="shared" si="233"/>
        <v>9195</v>
      </c>
      <c r="Q172" s="117"/>
      <c r="R172" s="117"/>
      <c r="S172" s="117"/>
      <c r="T172" s="117"/>
      <c r="U172" s="117"/>
      <c r="V172" s="117"/>
      <c r="W172" s="117"/>
      <c r="X172" s="718"/>
      <c r="Y172" s="719" t="s">
        <v>31</v>
      </c>
      <c r="Z172" s="720">
        <v>6500</v>
      </c>
      <c r="AA172" s="516">
        <f>IF($AZ172="","",SUMIFS($J:$J,$C:$C,$Y172,$D:$D,$Z172)*INDEX('Other Inputs'!$N:$N,MATCH($AZ172,'Other Inputs'!$K:$K,0)))</f>
        <v>1608.4033426342921</v>
      </c>
      <c r="AB172" s="43">
        <f t="shared" si="234"/>
        <v>7.871096688691899E-2</v>
      </c>
      <c r="AC172" s="450">
        <f t="shared" si="239"/>
        <v>126.59898224289759</v>
      </c>
      <c r="AD172" s="30">
        <f t="shared" si="251"/>
        <v>34.56</v>
      </c>
      <c r="AE172" s="223">
        <f t="shared" si="251"/>
        <v>1.3306879835468128E-2</v>
      </c>
      <c r="AF172" s="30">
        <f t="shared" si="240"/>
        <v>0.45988576711377854</v>
      </c>
      <c r="AG172" s="30">
        <f>IF($BB172="","",INDEX('Other Inputs'!$F:$F,MATCH($BB172,'Other Inputs'!$E:$E,0)))</f>
        <v>9.1120802255999997</v>
      </c>
      <c r="AH172" s="471">
        <f t="shared" si="241"/>
        <v>44.131965992713774</v>
      </c>
      <c r="AI172" s="450">
        <f t="shared" si="242"/>
        <v>170.73094823561138</v>
      </c>
      <c r="AJ172" s="248">
        <f t="shared" si="236"/>
        <v>0.33</v>
      </c>
      <c r="AK172" s="219">
        <f t="shared" si="243"/>
        <v>59.060103859004897</v>
      </c>
      <c r="AL172" s="220" t="str">
        <f t="shared" si="244"/>
        <v>na</v>
      </c>
      <c r="AM172" s="221">
        <f>IF($BA172="","",INDEX(Inputs!$C:$C,MATCH($BA172,Inputs!$D:$D,0)))</f>
        <v>288.77</v>
      </c>
      <c r="AN172" s="474">
        <f t="shared" si="245"/>
        <v>26.552401499999995</v>
      </c>
      <c r="AO172" s="30">
        <f t="shared" si="252"/>
        <v>9.6</v>
      </c>
      <c r="AP172" s="223">
        <f t="shared" si="252"/>
        <v>0.12109260650275994</v>
      </c>
      <c r="AQ172" s="30">
        <f t="shared" si="246"/>
        <v>1.1624890224264954</v>
      </c>
      <c r="AR172" s="219">
        <f t="shared" si="247"/>
        <v>0</v>
      </c>
      <c r="AS172" s="475">
        <f t="shared" si="238"/>
        <v>0</v>
      </c>
      <c r="AT172" s="505">
        <f t="shared" si="248"/>
        <v>96.374994381431392</v>
      </c>
      <c r="AU172" s="721">
        <f t="shared" si="249"/>
        <v>0</v>
      </c>
      <c r="AV172" s="505">
        <f t="shared" si="250"/>
        <v>96.374994381431392</v>
      </c>
      <c r="AX172" s="464">
        <v>188</v>
      </c>
      <c r="AY172" s="402" t="s">
        <v>260</v>
      </c>
      <c r="AZ172" s="402" t="s">
        <v>357</v>
      </c>
      <c r="BA172" s="414" t="str">
        <f>IF(AY172="","",INDEX(Reference!$E:$E,MATCH($AY172,Reference!D:D,0)))</f>
        <v>I_JB_</v>
      </c>
      <c r="BB172" s="414" t="str">
        <f t="shared" si="232"/>
        <v>I_JB_SC_Aero</v>
      </c>
      <c r="BC172" s="415" t="str">
        <f>IF(AZ172="","",INDEX(Reference!$B:$B,MATCH($AZ172,Reference!$A:$A,0)))</f>
        <v>Single Cycle Combustion Turbine (SCCT) Aero</v>
      </c>
    </row>
    <row r="173" spans="16:55">
      <c r="P173" s="717">
        <f t="shared" si="233"/>
        <v>9003</v>
      </c>
      <c r="Q173" s="117"/>
      <c r="R173" s="117"/>
      <c r="S173" s="117"/>
      <c r="T173" s="117"/>
      <c r="U173" s="117"/>
      <c r="V173" s="117"/>
      <c r="W173" s="117"/>
      <c r="X173" s="718"/>
      <c r="Y173" s="719" t="s">
        <v>294</v>
      </c>
      <c r="Z173" s="720">
        <v>6500</v>
      </c>
      <c r="AA173" s="516">
        <f>IF($AZ173="","",SUMIFS($J:$J,$C:$C,$Y173,$D:$D,$Z173)*INDEX('Other Inputs'!$N:$N,MATCH($AZ173,'Other Inputs'!$K:$K,0)))</f>
        <v>1194.5445997728123</v>
      </c>
      <c r="AB173" s="43">
        <f t="shared" si="234"/>
        <v>7.871096688691899E-2</v>
      </c>
      <c r="AC173" s="450">
        <f t="shared" si="239"/>
        <v>94.023760437665729</v>
      </c>
      <c r="AD173" s="30">
        <f t="shared" si="251"/>
        <v>24</v>
      </c>
      <c r="AE173" s="223">
        <f t="shared" si="251"/>
        <v>1.1976191851921305E-2</v>
      </c>
      <c r="AF173" s="30">
        <f t="shared" si="240"/>
        <v>0.28742860444611129</v>
      </c>
      <c r="AG173" s="30">
        <f>IF($BB173="","",INDEX('Other Inputs'!$F:$F,MATCH($BB173,'Other Inputs'!$E:$E,0)))</f>
        <v>8.9218116662400018</v>
      </c>
      <c r="AH173" s="471">
        <f t="shared" si="241"/>
        <v>33.209240270686117</v>
      </c>
      <c r="AI173" s="450">
        <f t="shared" si="242"/>
        <v>127.23300070835185</v>
      </c>
      <c r="AJ173" s="248">
        <f t="shared" si="236"/>
        <v>0.33</v>
      </c>
      <c r="AK173" s="219">
        <f t="shared" si="243"/>
        <v>44.013076210167377</v>
      </c>
      <c r="AL173" s="220" t="str">
        <f t="shared" si="244"/>
        <v>na</v>
      </c>
      <c r="AM173" s="221">
        <f>IF($BA173="","",INDEX(Inputs!$C:$C,MATCH($BA173,Inputs!$D:$D,0)))</f>
        <v>288.77</v>
      </c>
      <c r="AN173" s="474">
        <f t="shared" si="245"/>
        <v>25.997963099999996</v>
      </c>
      <c r="AO173" s="30">
        <f t="shared" si="252"/>
        <v>6.45</v>
      </c>
      <c r="AP173" s="223">
        <f t="shared" si="252"/>
        <v>0.12109260650275988</v>
      </c>
      <c r="AQ173" s="30">
        <f t="shared" si="246"/>
        <v>0.7810473119428013</v>
      </c>
      <c r="AR173" s="219">
        <f t="shared" si="247"/>
        <v>0</v>
      </c>
      <c r="AS173" s="475">
        <f t="shared" si="238"/>
        <v>0</v>
      </c>
      <c r="AT173" s="505">
        <f t="shared" si="248"/>
        <v>77.242086622110179</v>
      </c>
      <c r="AU173" s="721">
        <f t="shared" si="249"/>
        <v>0</v>
      </c>
      <c r="AV173" s="505">
        <f t="shared" si="250"/>
        <v>77.242086622110179</v>
      </c>
      <c r="AW173" s="605"/>
      <c r="AX173" s="464">
        <v>189</v>
      </c>
      <c r="AY173" s="402" t="s">
        <v>260</v>
      </c>
      <c r="AZ173" s="402" t="s">
        <v>358</v>
      </c>
      <c r="BA173" s="414" t="str">
        <f>IF(AY173="","",INDEX(Reference!$E:$E,MATCH($AY173,Reference!D:D,0)))</f>
        <v>I_JB_</v>
      </c>
      <c r="BB173" s="414" t="str">
        <f t="shared" si="232"/>
        <v>I_JB_SC_ICAero</v>
      </c>
      <c r="BC173" s="415" t="str">
        <f>IF(AZ173="","",INDEX(Reference!$B:$B,MATCH($AZ173,Reference!$A:$A,0)))</f>
        <v>Intercooled SCCT Aero</v>
      </c>
    </row>
    <row r="174" spans="16:55">
      <c r="P174" s="717">
        <f t="shared" si="233"/>
        <v>9605</v>
      </c>
      <c r="Q174" s="117"/>
      <c r="R174" s="117"/>
      <c r="S174" s="117"/>
      <c r="T174" s="117"/>
      <c r="U174" s="117"/>
      <c r="V174" s="117"/>
      <c r="W174" s="117"/>
      <c r="X174" s="718"/>
      <c r="Y174" s="719" t="s">
        <v>34</v>
      </c>
      <c r="Z174" s="720">
        <v>6500</v>
      </c>
      <c r="AA174" s="516">
        <f>IF($AZ174="","",SUMIFS($J:$J,$C:$C,$Y174,$D:$D,$Z174)*INDEX('Other Inputs'!$N:$N,MATCH($AZ174,'Other Inputs'!$K:$K,0)))</f>
        <v>620.80850944167696</v>
      </c>
      <c r="AB174" s="43">
        <f t="shared" si="234"/>
        <v>7.3726311796429175E-2</v>
      </c>
      <c r="AC174" s="450">
        <f t="shared" si="239"/>
        <v>45.769921732973522</v>
      </c>
      <c r="AD174" s="30">
        <f t="shared" si="251"/>
        <v>16.809999999999999</v>
      </c>
      <c r="AE174" s="223">
        <f t="shared" si="251"/>
        <v>2.869714517814701E-3</v>
      </c>
      <c r="AF174" s="30">
        <f t="shared" si="240"/>
        <v>4.8239901044465121E-2</v>
      </c>
      <c r="AG174" s="30">
        <f>IF($BB174="","",INDEX('Other Inputs'!$F:$F,MATCH($BB174,'Other Inputs'!$E:$E,0)))</f>
        <v>9.5183828784000006</v>
      </c>
      <c r="AH174" s="471">
        <f t="shared" si="241"/>
        <v>26.376622779444464</v>
      </c>
      <c r="AI174" s="450">
        <f t="shared" si="242"/>
        <v>72.146544512417989</v>
      </c>
      <c r="AJ174" s="248">
        <f t="shared" si="236"/>
        <v>0.33</v>
      </c>
      <c r="AK174" s="219">
        <f t="shared" si="243"/>
        <v>24.95729366003113</v>
      </c>
      <c r="AL174" s="220" t="str">
        <f t="shared" si="244"/>
        <v>na</v>
      </c>
      <c r="AM174" s="221">
        <f>IF($BA174="","",INDEX(Inputs!$C:$C,MATCH($BA174,Inputs!$D:$D,0)))</f>
        <v>288.77</v>
      </c>
      <c r="AN174" s="474">
        <f t="shared" si="245"/>
        <v>27.736358499999998</v>
      </c>
      <c r="AO174" s="30">
        <f t="shared" si="252"/>
        <v>6.96</v>
      </c>
      <c r="AP174" s="223">
        <f t="shared" si="252"/>
        <v>0.13918115411401297</v>
      </c>
      <c r="AQ174" s="30">
        <f t="shared" si="246"/>
        <v>0.96870083263353024</v>
      </c>
      <c r="AR174" s="219">
        <f t="shared" si="247"/>
        <v>0</v>
      </c>
      <c r="AS174" s="475">
        <f t="shared" si="238"/>
        <v>0</v>
      </c>
      <c r="AT174" s="505">
        <f t="shared" si="248"/>
        <v>60.622352992664659</v>
      </c>
      <c r="AU174" s="721">
        <f t="shared" si="249"/>
        <v>0</v>
      </c>
      <c r="AV174" s="505">
        <f t="shared" si="250"/>
        <v>60.622352992664659</v>
      </c>
      <c r="AW174" s="605"/>
      <c r="AX174" s="464">
        <v>190</v>
      </c>
      <c r="AY174" s="402" t="s">
        <v>260</v>
      </c>
      <c r="AZ174" s="402" t="s">
        <v>359</v>
      </c>
      <c r="BA174" s="414" t="str">
        <f>IF(AY174="","",INDEX(Reference!$E:$E,MATCH($AY174,Reference!D:D,0)))</f>
        <v>I_JB_</v>
      </c>
      <c r="BB174" s="414" t="str">
        <f t="shared" si="232"/>
        <v>I_JB_SC_Frame</v>
      </c>
      <c r="BC174" s="415" t="str">
        <f>IF(AZ174="","",INDEX(Reference!$B:$B,MATCH($AZ174,Reference!$A:$A,0)))</f>
        <v>Single Cycle Combustion Turbine (SCCT) Frame</v>
      </c>
    </row>
    <row r="175" spans="16:55">
      <c r="P175" s="717">
        <f t="shared" ref="P175:P191" si="253">IF($Z175="","",SUMIFS(P$5:P$116,$Y$5:$Y$116,$Y175,$Z$5:$Z$116,$Z175))</f>
        <v>8377</v>
      </c>
      <c r="Q175" s="117"/>
      <c r="R175" s="117"/>
      <c r="S175" s="117"/>
      <c r="T175" s="117"/>
      <c r="U175" s="117"/>
      <c r="V175" s="117"/>
      <c r="W175" s="117"/>
      <c r="X175" s="718"/>
      <c r="Y175" s="719" t="s">
        <v>35</v>
      </c>
      <c r="Z175" s="720">
        <v>6500</v>
      </c>
      <c r="AA175" s="516">
        <f>IF($AZ175="","",SUMIFS($J:$J,$C:$C,$Y175,$D:$D,$Z175)*INDEX('Other Inputs'!$N:$N,MATCH($AZ175,'Other Inputs'!$K:$K,0)))</f>
        <v>1426.153412019532</v>
      </c>
      <c r="AB175" s="43">
        <f t="shared" ref="AB175:AB191" si="254">IF($Z175="","",SUMIFS(AB$5:AB$116,$Y$5:$Y$116,$Y175,$Z$5:$Z$116,$Z175))</f>
        <v>7.871096688691899E-2</v>
      </c>
      <c r="AC175" s="450">
        <f t="shared" si="239"/>
        <v>112.25391398913591</v>
      </c>
      <c r="AD175" s="30">
        <f t="shared" si="251"/>
        <v>31.04</v>
      </c>
      <c r="AE175" s="223">
        <f t="shared" si="251"/>
        <v>1.4348572589073497E-3</v>
      </c>
      <c r="AF175" s="30">
        <f t="shared" si="240"/>
        <v>4.4537969316484134E-2</v>
      </c>
      <c r="AG175" s="30">
        <f>IF($BB175="","",INDEX('Other Inputs'!$F:$F,MATCH($BB175,'Other Inputs'!$E:$E,0)))</f>
        <v>8.3014568841600003</v>
      </c>
      <c r="AH175" s="471">
        <f t="shared" si="241"/>
        <v>39.385994853476483</v>
      </c>
      <c r="AI175" s="450">
        <f t="shared" si="242"/>
        <v>151.63990884261239</v>
      </c>
      <c r="AJ175" s="248">
        <f t="shared" ref="AJ175:AJ191" si="255">IF($Z175="","",SUMIFS(AJ$5:AJ$116,$Y$5:$Y$116,$Y175,$Z$5:$Z$116,$Z175))</f>
        <v>0.33</v>
      </c>
      <c r="AK175" s="219">
        <f t="shared" si="243"/>
        <v>52.456035990941039</v>
      </c>
      <c r="AL175" s="220" t="str">
        <f t="shared" si="244"/>
        <v>na</v>
      </c>
      <c r="AM175" s="221">
        <f>IF($BA175="","",INDEX(Inputs!$C:$C,MATCH($BA175,Inputs!$D:$D,0)))</f>
        <v>288.77</v>
      </c>
      <c r="AN175" s="474">
        <f t="shared" si="245"/>
        <v>24.190262899999997</v>
      </c>
      <c r="AO175" s="30">
        <f t="shared" si="252"/>
        <v>7.75</v>
      </c>
      <c r="AP175" s="223">
        <f t="shared" si="252"/>
        <v>9.1830864570070406E-2</v>
      </c>
      <c r="AQ175" s="30">
        <f t="shared" si="246"/>
        <v>0.71168920041804562</v>
      </c>
      <c r="AR175" s="219">
        <f t="shared" si="247"/>
        <v>0</v>
      </c>
      <c r="AS175" s="475">
        <f t="shared" ref="AS175:AS191" si="256">IF($Z175="","",+($P175/1000*W175*$B$143/2000))</f>
        <v>0</v>
      </c>
      <c r="AT175" s="505">
        <f t="shared" si="248"/>
        <v>85.10798809135909</v>
      </c>
      <c r="AU175" s="721">
        <f t="shared" si="249"/>
        <v>0</v>
      </c>
      <c r="AV175" s="505">
        <f t="shared" si="250"/>
        <v>85.10798809135909</v>
      </c>
      <c r="AW175" s="605"/>
      <c r="AX175" s="464">
        <v>191</v>
      </c>
      <c r="AY175" s="402" t="s">
        <v>260</v>
      </c>
      <c r="AZ175" s="402" t="s">
        <v>365</v>
      </c>
      <c r="BA175" s="414" t="str">
        <f>IF(AY175="","",INDEX(Reference!$E:$E,MATCH($AY175,Reference!D:D,0)))</f>
        <v>I_JB_</v>
      </c>
      <c r="BB175" s="414" t="str">
        <f t="shared" si="232"/>
        <v>I_JB_SC_ICE</v>
      </c>
      <c r="BC175" s="415" t="str">
        <f>IF(AZ175="","",INDEX(Reference!$B:$B,MATCH($AZ175,Reference!$A:$A,0)))</f>
        <v>Internal Combustion Engines</v>
      </c>
    </row>
    <row r="176" spans="16:55">
      <c r="P176" s="717">
        <f t="shared" si="253"/>
        <v>6395</v>
      </c>
      <c r="Q176" s="117"/>
      <c r="R176" s="117"/>
      <c r="S176" s="117"/>
      <c r="T176" s="117"/>
      <c r="U176" s="117"/>
      <c r="V176" s="117"/>
      <c r="W176" s="117"/>
      <c r="X176" s="718"/>
      <c r="Y176" s="719" t="s">
        <v>26</v>
      </c>
      <c r="Z176" s="720">
        <v>6500</v>
      </c>
      <c r="AA176" s="516">
        <f>IF($AZ176="","",SUMIFS($J:$J,$C:$C,$Y176,$D:$D,$Z176)*INDEX('Other Inputs'!$N:$N,MATCH($AZ176,'Other Inputs'!$K:$K,0)))</f>
        <v>1608.8286134340512</v>
      </c>
      <c r="AB176" s="43">
        <f t="shared" si="254"/>
        <v>7.2562879502455491E-2</v>
      </c>
      <c r="AC176" s="450">
        <f t="shared" si="239"/>
        <v>116.7412368167176</v>
      </c>
      <c r="AD176" s="30">
        <f t="shared" si="251"/>
        <v>26.2</v>
      </c>
      <c r="AE176" s="223">
        <f t="shared" si="251"/>
        <v>1.5304630943681621E-3</v>
      </c>
      <c r="AF176" s="30">
        <f t="shared" si="240"/>
        <v>4.0098133072445842E-2</v>
      </c>
      <c r="AG176" s="30">
        <f>IF($BB176="","",INDEX('Other Inputs'!$F:$F,MATCH($BB176,'Other Inputs'!$E:$E,0)))</f>
        <v>6.3373304016000001</v>
      </c>
      <c r="AH176" s="471">
        <f t="shared" si="241"/>
        <v>32.577428534672443</v>
      </c>
      <c r="AI176" s="450">
        <f t="shared" si="242"/>
        <v>149.31866535139005</v>
      </c>
      <c r="AJ176" s="248">
        <f t="shared" si="255"/>
        <v>0.78</v>
      </c>
      <c r="AK176" s="219">
        <f t="shared" si="243"/>
        <v>21.853217619627394</v>
      </c>
      <c r="AL176" s="220" t="str">
        <f t="shared" si="244"/>
        <v>na</v>
      </c>
      <c r="AM176" s="221">
        <f>IF($BA176="","",INDEX(Inputs!$C:$C,MATCH($BA176,Inputs!$D:$D,0)))</f>
        <v>288.77</v>
      </c>
      <c r="AN176" s="474">
        <f t="shared" si="245"/>
        <v>18.466841499999997</v>
      </c>
      <c r="AO176" s="30">
        <f t="shared" si="252"/>
        <v>2.25</v>
      </c>
      <c r="AP176" s="223">
        <f t="shared" si="252"/>
        <v>0.10713241660577139</v>
      </c>
      <c r="AQ176" s="30">
        <f t="shared" si="246"/>
        <v>0.24104793736298563</v>
      </c>
      <c r="AR176" s="219">
        <f t="shared" si="247"/>
        <v>0</v>
      </c>
      <c r="AS176" s="475">
        <f t="shared" si="256"/>
        <v>0</v>
      </c>
      <c r="AT176" s="505">
        <f t="shared" si="248"/>
        <v>42.811107056990373</v>
      </c>
      <c r="AU176" s="721">
        <f t="shared" si="249"/>
        <v>0</v>
      </c>
      <c r="AV176" s="505">
        <f t="shared" si="250"/>
        <v>42.811107056990373</v>
      </c>
      <c r="AX176" s="464">
        <v>192</v>
      </c>
      <c r="AY176" s="402" t="s">
        <v>260</v>
      </c>
      <c r="AZ176" s="402" t="s">
        <v>366</v>
      </c>
      <c r="BA176" s="414" t="str">
        <f>IF(AY176="","",INDEX(Reference!$E:$E,MATCH($AY176,Reference!D:D,0)))</f>
        <v>I_JB_</v>
      </c>
      <c r="BB176" s="414" t="str">
        <f t="shared" si="232"/>
        <v>I_JB_CC_GH_1x1</v>
      </c>
      <c r="BC176" s="415" t="str">
        <f>IF(AZ176="","",INDEX(Reference!$B:$B,MATCH($AZ176,Reference!$A:$A,0)))</f>
        <v>Combined Cycle Combustion Turbine (CCCT)</v>
      </c>
    </row>
    <row r="177" spans="16:55">
      <c r="P177" s="717">
        <f t="shared" si="253"/>
        <v>9524</v>
      </c>
      <c r="Q177" s="117"/>
      <c r="R177" s="117"/>
      <c r="S177" s="117"/>
      <c r="T177" s="117"/>
      <c r="U177" s="117"/>
      <c r="V177" s="117"/>
      <c r="W177" s="117"/>
      <c r="X177" s="718"/>
      <c r="Y177" s="719" t="s">
        <v>27</v>
      </c>
      <c r="Z177" s="720">
        <v>6500</v>
      </c>
      <c r="AA177" s="516">
        <f>IF($AZ177="","",SUMIFS($J:$J,$C:$C,$Y177,$D:$D,$Z177)*INDEX('Other Inputs'!$N:$N,MATCH($AZ177,'Other Inputs'!$K:$K,0)))</f>
        <v>397.39199068035691</v>
      </c>
      <c r="AB177" s="43">
        <f t="shared" si="254"/>
        <v>7.2562879502455491E-2</v>
      </c>
      <c r="AC177" s="450">
        <f t="shared" si="239"/>
        <v>28.835907134979653</v>
      </c>
      <c r="AD177" s="30">
        <f t="shared" si="251"/>
        <v>5.39</v>
      </c>
      <c r="AE177" s="223">
        <f t="shared" si="251"/>
        <v>0</v>
      </c>
      <c r="AF177" s="30">
        <f t="shared" si="240"/>
        <v>0</v>
      </c>
      <c r="AG177" s="30">
        <f>IF($BB177="","",INDEX('Other Inputs'!$F:$F,MATCH($BB177,'Other Inputs'!$E:$E,0)))</f>
        <v>9.438113329920002</v>
      </c>
      <c r="AH177" s="471">
        <f t="shared" si="241"/>
        <v>14.828113329920001</v>
      </c>
      <c r="AI177" s="450">
        <f t="shared" si="242"/>
        <v>43.66402046489965</v>
      </c>
      <c r="AJ177" s="248">
        <f t="shared" si="255"/>
        <v>0.12</v>
      </c>
      <c r="AK177" s="219">
        <f t="shared" si="243"/>
        <v>41.537310183504232</v>
      </c>
      <c r="AL177" s="220" t="str">
        <f t="shared" si="244"/>
        <v>na</v>
      </c>
      <c r="AM177" s="221">
        <f>IF($BA177="","",INDEX(Inputs!$C:$C,MATCH($BA177,Inputs!$D:$D,0)))</f>
        <v>288.77</v>
      </c>
      <c r="AN177" s="474">
        <f t="shared" si="245"/>
        <v>27.502454799999995</v>
      </c>
      <c r="AO177" s="30">
        <f t="shared" si="252"/>
        <v>0.15</v>
      </c>
      <c r="AP177" s="223">
        <f t="shared" si="252"/>
        <v>0</v>
      </c>
      <c r="AQ177" s="30">
        <f t="shared" si="246"/>
        <v>0</v>
      </c>
      <c r="AR177" s="219">
        <f t="shared" si="247"/>
        <v>0</v>
      </c>
      <c r="AS177" s="475">
        <f t="shared" si="256"/>
        <v>0</v>
      </c>
      <c r="AT177" s="505">
        <f t="shared" si="248"/>
        <v>69.189764983504233</v>
      </c>
      <c r="AU177" s="721">
        <f t="shared" si="249"/>
        <v>0</v>
      </c>
      <c r="AV177" s="505">
        <f t="shared" si="250"/>
        <v>69.189764983504233</v>
      </c>
      <c r="AW177" s="605"/>
      <c r="AX177" s="464">
        <v>193</v>
      </c>
      <c r="AY177" s="402" t="s">
        <v>260</v>
      </c>
      <c r="AZ177" s="402" t="s">
        <v>367</v>
      </c>
      <c r="BA177" s="414" t="str">
        <f>IF(AY177="","",INDEX(Reference!$E:$E,MATCH($AY177,Reference!D:D,0)))</f>
        <v>I_JB_</v>
      </c>
      <c r="BB177" s="414" t="str">
        <f t="shared" si="232"/>
        <v>I_JB_CC_GH_1x1_DF</v>
      </c>
      <c r="BC177" s="415" t="str">
        <f>IF(AZ177="","",INDEX(Reference!$B:$B,MATCH($AZ177,Reference!$A:$A,0)))</f>
        <v>Combined Cycle Combustion Turbine (CCCT)</v>
      </c>
    </row>
    <row r="178" spans="16:55">
      <c r="P178" s="717">
        <f t="shared" si="253"/>
        <v>6336</v>
      </c>
      <c r="Q178" s="117"/>
      <c r="R178" s="117"/>
      <c r="S178" s="117"/>
      <c r="T178" s="117"/>
      <c r="U178" s="117"/>
      <c r="V178" s="117"/>
      <c r="W178" s="117"/>
      <c r="X178" s="718"/>
      <c r="Y178" s="719" t="s">
        <v>295</v>
      </c>
      <c r="Z178" s="720">
        <v>6500</v>
      </c>
      <c r="AA178" s="516">
        <f>IF($AZ178="","",SUMIFS($J:$J,$C:$C,$Y178,$D:$D,$Z178)*INDEX('Other Inputs'!$N:$N,MATCH($AZ178,'Other Inputs'!$K:$K,0)))</f>
        <v>1401.3397300330612</v>
      </c>
      <c r="AB178" s="43">
        <f t="shared" si="254"/>
        <v>7.2562879502455491E-2</v>
      </c>
      <c r="AC178" s="450">
        <f t="shared" si="239"/>
        <v>101.68524597239252</v>
      </c>
      <c r="AD178" s="30">
        <f t="shared" si="251"/>
        <v>22.33</v>
      </c>
      <c r="AE178" s="223">
        <f t="shared" si="251"/>
        <v>1.5304630943681621E-3</v>
      </c>
      <c r="AF178" s="30">
        <f t="shared" si="240"/>
        <v>3.4175240897241055E-2</v>
      </c>
      <c r="AG178" s="30">
        <f>IF($BB178="","",INDEX('Other Inputs'!$F:$F,MATCH($BB178,'Other Inputs'!$E:$E,0)))</f>
        <v>6.2788624588799999</v>
      </c>
      <c r="AH178" s="471">
        <f t="shared" si="241"/>
        <v>28.643037699777238</v>
      </c>
      <c r="AI178" s="450">
        <f t="shared" si="242"/>
        <v>130.32828367216976</v>
      </c>
      <c r="AJ178" s="248">
        <f t="shared" si="255"/>
        <v>0.78</v>
      </c>
      <c r="AK178" s="219">
        <f t="shared" si="243"/>
        <v>19.073920453133379</v>
      </c>
      <c r="AL178" s="220" t="str">
        <f t="shared" si="244"/>
        <v>na</v>
      </c>
      <c r="AM178" s="221">
        <f>IF($BA178="","",INDEX(Inputs!$C:$C,MATCH($BA178,Inputs!$D:$D,0)))</f>
        <v>288.77</v>
      </c>
      <c r="AN178" s="474">
        <f t="shared" si="245"/>
        <v>18.296467199999999</v>
      </c>
      <c r="AO178" s="30">
        <f t="shared" si="252"/>
        <v>2.15</v>
      </c>
      <c r="AP178" s="223">
        <f t="shared" si="252"/>
        <v>0.10713241660577137</v>
      </c>
      <c r="AQ178" s="30">
        <f t="shared" si="246"/>
        <v>0.23033469570240844</v>
      </c>
      <c r="AR178" s="219">
        <f t="shared" si="247"/>
        <v>0</v>
      </c>
      <c r="AS178" s="475">
        <f t="shared" si="256"/>
        <v>0</v>
      </c>
      <c r="AT178" s="505">
        <f t="shared" si="248"/>
        <v>39.750722348835787</v>
      </c>
      <c r="AU178" s="721">
        <f t="shared" si="249"/>
        <v>0</v>
      </c>
      <c r="AV178" s="505">
        <f t="shared" si="250"/>
        <v>39.750722348835787</v>
      </c>
      <c r="AX178" s="464">
        <v>194</v>
      </c>
      <c r="AY178" s="402" t="s">
        <v>260</v>
      </c>
      <c r="AZ178" s="402" t="s">
        <v>360</v>
      </c>
      <c r="BA178" s="414" t="str">
        <f>IF(AY178="","",INDEX(Reference!$E:$E,MATCH($AY178,Reference!D:D,0)))</f>
        <v>I_JB_</v>
      </c>
      <c r="BB178" s="414" t="str">
        <f t="shared" si="232"/>
        <v>I_JB_CC_J_1x1</v>
      </c>
      <c r="BC178" s="415" t="str">
        <f>IF(AZ178="","",INDEX(Reference!$B:$B,MATCH($AZ178,Reference!$A:$A,0)))</f>
        <v>Combined Cycle Combustion Turbine (CCCT)</v>
      </c>
    </row>
    <row r="179" spans="16:55" ht="15.75" thickBot="1">
      <c r="P179" s="717">
        <f t="shared" si="253"/>
        <v>9524</v>
      </c>
      <c r="Q179" s="117"/>
      <c r="R179" s="117"/>
      <c r="S179" s="117"/>
      <c r="T179" s="117"/>
      <c r="U179" s="117"/>
      <c r="V179" s="117"/>
      <c r="W179" s="117"/>
      <c r="X179" s="718"/>
      <c r="Y179" s="725" t="s">
        <v>296</v>
      </c>
      <c r="Z179" s="726">
        <v>6500</v>
      </c>
      <c r="AA179" s="727">
        <f>IF($AZ179="","",SUMIFS($J:$J,$C:$C,$Y179,$D:$D,$Z179)*INDEX('Other Inputs'!$N:$N,MATCH($AZ179,'Other Inputs'!$K:$K,0)))</f>
        <v>341.60062448094641</v>
      </c>
      <c r="AB179" s="486">
        <f t="shared" si="254"/>
        <v>7.2562879502455491E-2</v>
      </c>
      <c r="AC179" s="487">
        <f t="shared" si="239"/>
        <v>24.787524952174461</v>
      </c>
      <c r="AD179" s="371">
        <f t="shared" si="251"/>
        <v>4.8600000000000003</v>
      </c>
      <c r="AE179" s="489">
        <f t="shared" si="251"/>
        <v>0</v>
      </c>
      <c r="AF179" s="371">
        <f t="shared" si="240"/>
        <v>0</v>
      </c>
      <c r="AG179" s="371">
        <f>IF($BB179="","",INDEX('Other Inputs'!$F:$F,MATCH($BB179,'Other Inputs'!$E:$E,0)))</f>
        <v>9.438113329920002</v>
      </c>
      <c r="AH179" s="490">
        <f t="shared" si="241"/>
        <v>14.298113329920003</v>
      </c>
      <c r="AI179" s="487">
        <f t="shared" si="242"/>
        <v>39.085638282094465</v>
      </c>
      <c r="AJ179" s="572">
        <f t="shared" si="255"/>
        <v>0.12</v>
      </c>
      <c r="AK179" s="493">
        <f t="shared" si="243"/>
        <v>37.181923784336441</v>
      </c>
      <c r="AL179" s="494" t="str">
        <f t="shared" si="244"/>
        <v>na</v>
      </c>
      <c r="AM179" s="495">
        <f>IF($BA179="","",INDEX(Inputs!$C:$C,MATCH($BA179,Inputs!$D:$D,0)))</f>
        <v>288.77</v>
      </c>
      <c r="AN179" s="496">
        <f t="shared" si="245"/>
        <v>27.502454799999995</v>
      </c>
      <c r="AO179" s="371">
        <f t="shared" si="252"/>
        <v>0.16</v>
      </c>
      <c r="AP179" s="489">
        <f t="shared" si="252"/>
        <v>0</v>
      </c>
      <c r="AQ179" s="371">
        <f t="shared" si="246"/>
        <v>0</v>
      </c>
      <c r="AR179" s="493">
        <f t="shared" si="247"/>
        <v>0</v>
      </c>
      <c r="AS179" s="497">
        <f t="shared" si="256"/>
        <v>0</v>
      </c>
      <c r="AT179" s="577">
        <f t="shared" si="248"/>
        <v>64.844378584336425</v>
      </c>
      <c r="AU179" s="576">
        <f t="shared" si="249"/>
        <v>0</v>
      </c>
      <c r="AV179" s="577">
        <f t="shared" si="250"/>
        <v>64.844378584336425</v>
      </c>
      <c r="AX179" s="464">
        <v>195</v>
      </c>
      <c r="AY179" s="402" t="s">
        <v>260</v>
      </c>
      <c r="AZ179" s="402" t="s">
        <v>361</v>
      </c>
      <c r="BA179" s="414" t="str">
        <f>IF(AY179="","",INDEX(Reference!$E:$E,MATCH($AY179,Reference!D:D,0)))</f>
        <v>I_JB_</v>
      </c>
      <c r="BB179" s="414" t="str">
        <f t="shared" si="232"/>
        <v>I_JB_CC_J_1x1_DF</v>
      </c>
      <c r="BC179" s="415" t="str">
        <f>IF(AZ179="","",INDEX(Reference!$B:$B,MATCH($AZ179,Reference!$A:$A,0)))</f>
        <v>Combined Cycle Combustion Turbine (CCCT)</v>
      </c>
    </row>
    <row r="180" spans="16:55">
      <c r="P180" s="717" t="str">
        <f t="shared" si="253"/>
        <v/>
      </c>
      <c r="Q180" s="117"/>
      <c r="R180" s="117"/>
      <c r="S180" s="117"/>
      <c r="T180" s="117"/>
      <c r="U180" s="117"/>
      <c r="V180" s="117"/>
      <c r="W180" s="117"/>
      <c r="X180" s="713"/>
      <c r="Y180" s="714" t="s">
        <v>557</v>
      </c>
      <c r="Z180" s="710"/>
      <c r="AA180" s="729" t="str">
        <f>IF($AZ180="","",SUMIFS($J:$J,$C:$C,$Y180,$D:$D,$Z180)*INDEX('Other Inputs'!$N:$N,MATCH($AZ180,'Other Inputs'!$K:$K,0)))</f>
        <v/>
      </c>
      <c r="AB180" s="512" t="str">
        <f t="shared" si="254"/>
        <v/>
      </c>
      <c r="AC180" s="513" t="str">
        <f t="shared" si="239"/>
        <v/>
      </c>
      <c r="AD180" s="453" t="str">
        <f t="shared" si="251"/>
        <v/>
      </c>
      <c r="AE180" s="514" t="str">
        <f t="shared" si="251"/>
        <v/>
      </c>
      <c r="AF180" s="453" t="str">
        <f t="shared" si="240"/>
        <v/>
      </c>
      <c r="AG180" s="453" t="str">
        <f>IF($BB180="","",INDEX('Other Inputs'!$F:$F,MATCH($BB180,'Other Inputs'!$E:$E,0)))</f>
        <v/>
      </c>
      <c r="AH180" s="454" t="str">
        <f t="shared" si="241"/>
        <v/>
      </c>
      <c r="AI180" s="513" t="str">
        <f t="shared" si="242"/>
        <v/>
      </c>
      <c r="AJ180" s="568" t="str">
        <f t="shared" si="255"/>
        <v/>
      </c>
      <c r="AK180" s="457" t="str">
        <f t="shared" si="243"/>
        <v/>
      </c>
      <c r="AL180" s="458" t="str">
        <f t="shared" si="244"/>
        <v/>
      </c>
      <c r="AM180" s="459" t="str">
        <f>IF($BA180="","",INDEX(Inputs!$C:$C,MATCH($BA180,Inputs!$D:$D,0)))</f>
        <v/>
      </c>
      <c r="AN180" s="460" t="str">
        <f t="shared" si="245"/>
        <v/>
      </c>
      <c r="AO180" s="453" t="str">
        <f t="shared" si="252"/>
        <v/>
      </c>
      <c r="AP180" s="514" t="str">
        <f t="shared" si="252"/>
        <v/>
      </c>
      <c r="AQ180" s="453" t="str">
        <f t="shared" si="246"/>
        <v/>
      </c>
      <c r="AR180" s="457" t="str">
        <f t="shared" si="247"/>
        <v/>
      </c>
      <c r="AS180" s="461" t="str">
        <f t="shared" si="256"/>
        <v/>
      </c>
      <c r="AT180" s="569" t="str">
        <f t="shared" si="248"/>
        <v/>
      </c>
      <c r="AU180" s="570" t="str">
        <f t="shared" si="249"/>
        <v/>
      </c>
      <c r="AV180" s="569" t="str">
        <f t="shared" si="250"/>
        <v/>
      </c>
      <c r="AX180" s="464">
        <v>196</v>
      </c>
      <c r="BA180" s="414" t="str">
        <f>IF(AY180="","",INDEX(Reference!$E:$E,MATCH($AY180,Reference!D:D,0)))</f>
        <v/>
      </c>
      <c r="BB180" s="414" t="str">
        <f t="shared" si="232"/>
        <v/>
      </c>
      <c r="BC180" s="415" t="str">
        <f>IF(AZ180="","",INDEX(Reference!$B:$B,MATCH($AZ180,Reference!$A:$A,0)))</f>
        <v/>
      </c>
    </row>
    <row r="181" spans="16:55">
      <c r="P181" s="717">
        <f t="shared" si="253"/>
        <v>9195</v>
      </c>
      <c r="Q181" s="117"/>
      <c r="R181" s="117"/>
      <c r="S181" s="117"/>
      <c r="T181" s="117"/>
      <c r="U181" s="117"/>
      <c r="V181" s="117"/>
      <c r="W181" s="117"/>
      <c r="X181" s="718"/>
      <c r="Y181" s="719" t="s">
        <v>31</v>
      </c>
      <c r="Z181" s="720">
        <v>6500</v>
      </c>
      <c r="AA181" s="516">
        <f>IF($AZ181="","",SUMIFS($J:$J,$C:$C,$Y181,$D:$D,$Z181)*INDEX('Other Inputs'!$N:$N,MATCH($AZ181,'Other Inputs'!$K:$K,0)))</f>
        <v>1608.4033426342921</v>
      </c>
      <c r="AB181" s="43">
        <f t="shared" si="254"/>
        <v>7.871096688691899E-2</v>
      </c>
      <c r="AC181" s="450">
        <f t="shared" si="239"/>
        <v>126.59898224289759</v>
      </c>
      <c r="AD181" s="30">
        <f t="shared" si="251"/>
        <v>34.56</v>
      </c>
      <c r="AE181" s="223">
        <f t="shared" si="251"/>
        <v>1.3306879835468128E-2</v>
      </c>
      <c r="AF181" s="30">
        <f t="shared" si="240"/>
        <v>0.45988576711377854</v>
      </c>
      <c r="AG181" s="30">
        <f>IF($BB181="","",INDEX('Other Inputs'!$F:$F,MATCH($BB181,'Other Inputs'!$E:$E,0)))</f>
        <v>14.003304570000001</v>
      </c>
      <c r="AH181" s="471">
        <f t="shared" si="241"/>
        <v>49.023190337113775</v>
      </c>
      <c r="AI181" s="450">
        <f t="shared" si="242"/>
        <v>175.62217258001135</v>
      </c>
      <c r="AJ181" s="248">
        <f t="shared" si="255"/>
        <v>0.33</v>
      </c>
      <c r="AK181" s="219">
        <f t="shared" si="243"/>
        <v>60.752100657261437</v>
      </c>
      <c r="AL181" s="220" t="str">
        <f t="shared" si="244"/>
        <v>na</v>
      </c>
      <c r="AM181" s="221">
        <f>IF($BA181="","",INDEX(Inputs!$C:$C,MATCH($BA181,Inputs!$D:$D,0)))</f>
        <v>293.63</v>
      </c>
      <c r="AN181" s="474">
        <f t="shared" si="245"/>
        <v>26.999278499999999</v>
      </c>
      <c r="AO181" s="30">
        <f t="shared" si="252"/>
        <v>9.6</v>
      </c>
      <c r="AP181" s="223">
        <f t="shared" si="252"/>
        <v>0.12109260650275994</v>
      </c>
      <c r="AQ181" s="30">
        <f t="shared" si="246"/>
        <v>1.1624890224264954</v>
      </c>
      <c r="AR181" s="219">
        <f t="shared" si="247"/>
        <v>0</v>
      </c>
      <c r="AS181" s="475">
        <f t="shared" si="256"/>
        <v>0</v>
      </c>
      <c r="AT181" s="505">
        <f t="shared" si="248"/>
        <v>98.513868179687933</v>
      </c>
      <c r="AU181" s="721">
        <f t="shared" si="249"/>
        <v>0</v>
      </c>
      <c r="AV181" s="505">
        <f t="shared" si="250"/>
        <v>98.513868179687933</v>
      </c>
      <c r="AX181" s="464">
        <v>197</v>
      </c>
      <c r="AY181" s="402" t="s">
        <v>557</v>
      </c>
      <c r="AZ181" s="402" t="s">
        <v>357</v>
      </c>
      <c r="BA181" s="414" t="str">
        <f>IF(AY181="","",INDEX(Reference!$E:$E,MATCH($AY181,Reference!D:D,0)))</f>
        <v>I_NTN_</v>
      </c>
      <c r="BB181" s="414" t="str">
        <f t="shared" si="232"/>
        <v>I_NTN_SC_Aero</v>
      </c>
      <c r="BC181" s="415" t="str">
        <f>IF(AZ181="","",INDEX(Reference!$B:$B,MATCH($AZ181,Reference!$A:$A,0)))</f>
        <v>Single Cycle Combustion Turbine (SCCT) Aero</v>
      </c>
    </row>
    <row r="182" spans="16:55">
      <c r="P182" s="717">
        <f t="shared" si="253"/>
        <v>9003</v>
      </c>
      <c r="Q182" s="117"/>
      <c r="R182" s="117"/>
      <c r="S182" s="117"/>
      <c r="T182" s="117"/>
      <c r="U182" s="117"/>
      <c r="V182" s="117"/>
      <c r="W182" s="117"/>
      <c r="X182" s="718"/>
      <c r="Y182" s="719" t="s">
        <v>294</v>
      </c>
      <c r="Z182" s="720">
        <v>6500</v>
      </c>
      <c r="AA182" s="516">
        <f>IF($AZ182="","",SUMIFS($J:$J,$C:$C,$Y182,$D:$D,$Z182)*INDEX('Other Inputs'!$N:$N,MATCH($AZ182,'Other Inputs'!$K:$K,0)))</f>
        <v>1194.5445997728123</v>
      </c>
      <c r="AB182" s="43">
        <f t="shared" si="254"/>
        <v>7.871096688691899E-2</v>
      </c>
      <c r="AC182" s="450">
        <f t="shared" si="239"/>
        <v>94.023760437665729</v>
      </c>
      <c r="AD182" s="30">
        <f t="shared" si="251"/>
        <v>24</v>
      </c>
      <c r="AE182" s="223">
        <f t="shared" si="251"/>
        <v>1.1976191851921305E-2</v>
      </c>
      <c r="AF182" s="30">
        <f t="shared" si="240"/>
        <v>0.28742860444611129</v>
      </c>
      <c r="AG182" s="30">
        <f>IF($BB182="","",INDEX('Other Inputs'!$F:$F,MATCH($BB182,'Other Inputs'!$E:$E,0)))</f>
        <v>13.710902778000001</v>
      </c>
      <c r="AH182" s="471">
        <f t="shared" si="241"/>
        <v>37.998331382446111</v>
      </c>
      <c r="AI182" s="450">
        <f t="shared" si="242"/>
        <v>132.02209182011183</v>
      </c>
      <c r="AJ182" s="248">
        <f t="shared" si="255"/>
        <v>0.33</v>
      </c>
      <c r="AK182" s="219">
        <f t="shared" si="243"/>
        <v>45.669742569569607</v>
      </c>
      <c r="AL182" s="220" t="str">
        <f t="shared" si="244"/>
        <v>na</v>
      </c>
      <c r="AM182" s="221">
        <f>IF($BA182="","",INDEX(Inputs!$C:$C,MATCH($BA182,Inputs!$D:$D,0)))</f>
        <v>293.63</v>
      </c>
      <c r="AN182" s="474">
        <f t="shared" si="245"/>
        <v>26.435508900000002</v>
      </c>
      <c r="AO182" s="30">
        <f t="shared" si="252"/>
        <v>6.45</v>
      </c>
      <c r="AP182" s="223">
        <f t="shared" si="252"/>
        <v>0.12109260650275988</v>
      </c>
      <c r="AQ182" s="30">
        <f t="shared" si="246"/>
        <v>0.7810473119428013</v>
      </c>
      <c r="AR182" s="219">
        <f t="shared" si="247"/>
        <v>0</v>
      </c>
      <c r="AS182" s="475">
        <f t="shared" si="256"/>
        <v>0</v>
      </c>
      <c r="AT182" s="505">
        <f t="shared" si="248"/>
        <v>79.336298781512411</v>
      </c>
      <c r="AU182" s="721">
        <f t="shared" si="249"/>
        <v>0</v>
      </c>
      <c r="AV182" s="505">
        <f t="shared" si="250"/>
        <v>79.336298781512411</v>
      </c>
      <c r="AX182" s="464">
        <v>198</v>
      </c>
      <c r="AY182" s="402" t="s">
        <v>557</v>
      </c>
      <c r="AZ182" s="402" t="s">
        <v>358</v>
      </c>
      <c r="BA182" s="414" t="str">
        <f>IF(AY182="","",INDEX(Reference!$E:$E,MATCH($AY182,Reference!D:D,0)))</f>
        <v>I_NTN_</v>
      </c>
      <c r="BB182" s="414" t="str">
        <f t="shared" si="232"/>
        <v>I_NTN_SC_ICAero</v>
      </c>
      <c r="BC182" s="415" t="str">
        <f>IF(AZ182="","",INDEX(Reference!$B:$B,MATCH($AZ182,Reference!$A:$A,0)))</f>
        <v>Intercooled SCCT Aero</v>
      </c>
    </row>
    <row r="183" spans="16:55">
      <c r="P183" s="717">
        <f t="shared" si="253"/>
        <v>9605</v>
      </c>
      <c r="Q183" s="117"/>
      <c r="R183" s="117"/>
      <c r="S183" s="117"/>
      <c r="T183" s="117"/>
      <c r="U183" s="117"/>
      <c r="V183" s="117"/>
      <c r="W183" s="117"/>
      <c r="X183" s="718"/>
      <c r="Y183" s="719" t="s">
        <v>34</v>
      </c>
      <c r="Z183" s="720">
        <v>6500</v>
      </c>
      <c r="AA183" s="516">
        <f>IF($AZ183="","",SUMIFS($J:$J,$C:$C,$Y183,$D:$D,$Z183)*INDEX('Other Inputs'!$N:$N,MATCH($AZ183,'Other Inputs'!$K:$K,0)))</f>
        <v>620.80850944167696</v>
      </c>
      <c r="AB183" s="43">
        <f t="shared" si="254"/>
        <v>7.3726311796429175E-2</v>
      </c>
      <c r="AC183" s="450">
        <f t="shared" si="239"/>
        <v>45.769921732973522</v>
      </c>
      <c r="AD183" s="30">
        <f t="shared" ref="AD183:AE191" si="257">IF($Z183="","",SUMIFS(AD$5:AD$116,$Y$5:$Y$116,$Y183,$Z$5:$Z$116,$Z183))</f>
        <v>16.809999999999999</v>
      </c>
      <c r="AE183" s="223">
        <f t="shared" si="257"/>
        <v>2.869714517814701E-3</v>
      </c>
      <c r="AF183" s="30">
        <f t="shared" si="240"/>
        <v>4.8239901044465121E-2</v>
      </c>
      <c r="AG183" s="30">
        <f>IF($BB183="","",INDEX('Other Inputs'!$F:$F,MATCH($BB183,'Other Inputs'!$E:$E,0)))</f>
        <v>14.627704230000001</v>
      </c>
      <c r="AH183" s="471">
        <f t="shared" si="241"/>
        <v>31.485944131044462</v>
      </c>
      <c r="AI183" s="450">
        <f t="shared" si="242"/>
        <v>77.255865864017977</v>
      </c>
      <c r="AJ183" s="248">
        <f t="shared" si="255"/>
        <v>0.33</v>
      </c>
      <c r="AK183" s="219">
        <f t="shared" si="243"/>
        <v>26.724735666257775</v>
      </c>
      <c r="AL183" s="220" t="str">
        <f t="shared" si="244"/>
        <v>na</v>
      </c>
      <c r="AM183" s="221">
        <f>IF($BA183="","",INDEX(Inputs!$C:$C,MATCH($BA183,Inputs!$D:$D,0)))</f>
        <v>293.63</v>
      </c>
      <c r="AN183" s="474">
        <f t="shared" si="245"/>
        <v>28.2031615</v>
      </c>
      <c r="AO183" s="30">
        <f t="shared" ref="AO183:AP191" si="258">IF($Z183="","",SUMIFS(AO$5:AO$116,$Y$5:$Y$116,$Y183,$Z$5:$Z$116,$Z183))</f>
        <v>6.96</v>
      </c>
      <c r="AP183" s="223">
        <f t="shared" si="258"/>
        <v>0.13918115411401297</v>
      </c>
      <c r="AQ183" s="30">
        <f t="shared" si="246"/>
        <v>0.96870083263353024</v>
      </c>
      <c r="AR183" s="219">
        <f t="shared" si="247"/>
        <v>0</v>
      </c>
      <c r="AS183" s="475">
        <f t="shared" si="256"/>
        <v>0</v>
      </c>
      <c r="AT183" s="505">
        <f t="shared" si="248"/>
        <v>62.85659799889131</v>
      </c>
      <c r="AU183" s="721">
        <f t="shared" si="249"/>
        <v>0</v>
      </c>
      <c r="AV183" s="505">
        <f t="shared" si="250"/>
        <v>62.85659799889131</v>
      </c>
      <c r="AX183" s="464">
        <v>199</v>
      </c>
      <c r="AY183" s="402" t="s">
        <v>557</v>
      </c>
      <c r="AZ183" s="402" t="s">
        <v>359</v>
      </c>
      <c r="BA183" s="414" t="str">
        <f>IF(AY183="","",INDEX(Reference!$E:$E,MATCH($AY183,Reference!D:D,0)))</f>
        <v>I_NTN_</v>
      </c>
      <c r="BB183" s="414" t="str">
        <f t="shared" si="232"/>
        <v>I_NTN_SC_Frame</v>
      </c>
      <c r="BC183" s="415" t="str">
        <f>IF(AZ183="","",INDEX(Reference!$B:$B,MATCH($AZ183,Reference!$A:$A,0)))</f>
        <v>Single Cycle Combustion Turbine (SCCT) Frame</v>
      </c>
    </row>
    <row r="184" spans="16:55">
      <c r="P184" s="717">
        <f t="shared" si="253"/>
        <v>8377</v>
      </c>
      <c r="Q184" s="117"/>
      <c r="R184" s="117"/>
      <c r="S184" s="117"/>
      <c r="T184" s="117"/>
      <c r="U184" s="117"/>
      <c r="V184" s="117"/>
      <c r="W184" s="117"/>
      <c r="X184" s="718"/>
      <c r="Y184" s="719" t="s">
        <v>35</v>
      </c>
      <c r="Z184" s="720">
        <v>6500</v>
      </c>
      <c r="AA184" s="516">
        <f>IF($AZ184="","",SUMIFS($J:$J,$C:$C,$Y184,$D:$D,$Z184)*INDEX('Other Inputs'!$N:$N,MATCH($AZ184,'Other Inputs'!$K:$K,0)))</f>
        <v>1426.153412019532</v>
      </c>
      <c r="AB184" s="43">
        <f t="shared" si="254"/>
        <v>7.871096688691899E-2</v>
      </c>
      <c r="AC184" s="450">
        <f t="shared" si="239"/>
        <v>112.25391398913591</v>
      </c>
      <c r="AD184" s="30">
        <f t="shared" si="257"/>
        <v>31.04</v>
      </c>
      <c r="AE184" s="223">
        <f t="shared" si="257"/>
        <v>1.4348572589073497E-3</v>
      </c>
      <c r="AF184" s="30">
        <f t="shared" si="240"/>
        <v>4.4537969316484134E-2</v>
      </c>
      <c r="AG184" s="30">
        <f>IF($BB184="","",INDEX('Other Inputs'!$F:$F,MATCH($BB184,'Other Inputs'!$E:$E,0)))</f>
        <v>12.757551102000003</v>
      </c>
      <c r="AH184" s="471">
        <f t="shared" si="241"/>
        <v>43.842089071316487</v>
      </c>
      <c r="AI184" s="450">
        <f t="shared" si="242"/>
        <v>156.0960030604524</v>
      </c>
      <c r="AJ184" s="248">
        <f t="shared" si="255"/>
        <v>0.33</v>
      </c>
      <c r="AK184" s="219">
        <f t="shared" si="243"/>
        <v>53.997510398662101</v>
      </c>
      <c r="AL184" s="220" t="str">
        <f t="shared" si="244"/>
        <v>na</v>
      </c>
      <c r="AM184" s="221">
        <f>IF($BA184="","",INDEX(Inputs!$C:$C,MATCH($BA184,Inputs!$D:$D,0)))</f>
        <v>293.63</v>
      </c>
      <c r="AN184" s="474">
        <f t="shared" si="245"/>
        <v>24.5973851</v>
      </c>
      <c r="AO184" s="30">
        <f t="shared" si="258"/>
        <v>7.75</v>
      </c>
      <c r="AP184" s="223">
        <f t="shared" si="258"/>
        <v>9.1830864570070406E-2</v>
      </c>
      <c r="AQ184" s="30">
        <f t="shared" si="246"/>
        <v>0.71168920041804562</v>
      </c>
      <c r="AR184" s="219">
        <f t="shared" si="247"/>
        <v>0</v>
      </c>
      <c r="AS184" s="475">
        <f t="shared" si="256"/>
        <v>0</v>
      </c>
      <c r="AT184" s="505">
        <f t="shared" si="248"/>
        <v>87.056584699080148</v>
      </c>
      <c r="AU184" s="721">
        <f t="shared" si="249"/>
        <v>0</v>
      </c>
      <c r="AV184" s="505">
        <f t="shared" si="250"/>
        <v>87.056584699080148</v>
      </c>
      <c r="AX184" s="464">
        <v>200</v>
      </c>
      <c r="AY184" s="402" t="s">
        <v>557</v>
      </c>
      <c r="AZ184" s="402" t="s">
        <v>365</v>
      </c>
      <c r="BA184" s="414" t="str">
        <f>IF(AY184="","",INDEX(Reference!$E:$E,MATCH($AY184,Reference!D:D,0)))</f>
        <v>I_NTN_</v>
      </c>
      <c r="BB184" s="414" t="str">
        <f t="shared" si="232"/>
        <v>I_NTN_SC_ICE</v>
      </c>
      <c r="BC184" s="415" t="str">
        <f>IF(AZ184="","",INDEX(Reference!$B:$B,MATCH($AZ184,Reference!$A:$A,0)))</f>
        <v>Internal Combustion Engines</v>
      </c>
    </row>
    <row r="185" spans="16:55">
      <c r="P185" s="717">
        <f t="shared" si="253"/>
        <v>6336</v>
      </c>
      <c r="Q185" s="117"/>
      <c r="R185" s="117"/>
      <c r="S185" s="117"/>
      <c r="T185" s="117"/>
      <c r="U185" s="117"/>
      <c r="V185" s="117"/>
      <c r="W185" s="117"/>
      <c r="X185" s="718"/>
      <c r="Y185" s="719" t="s">
        <v>295</v>
      </c>
      <c r="Z185" s="720">
        <v>6500</v>
      </c>
      <c r="AA185" s="516">
        <f>IF($AZ185="","",SUMIFS($J:$J,$C:$C,$Y185,$D:$D,$Z185)*INDEX('Other Inputs'!$N:$N,MATCH($AZ185,'Other Inputs'!$K:$K,0)))</f>
        <v>1401.3397300330612</v>
      </c>
      <c r="AB185" s="43">
        <f t="shared" si="254"/>
        <v>7.2562879502455491E-2</v>
      </c>
      <c r="AC185" s="450">
        <f t="shared" si="239"/>
        <v>101.68524597239252</v>
      </c>
      <c r="AD185" s="30">
        <f t="shared" si="257"/>
        <v>22.33</v>
      </c>
      <c r="AE185" s="223">
        <f t="shared" si="257"/>
        <v>1.5304630943681621E-3</v>
      </c>
      <c r="AF185" s="30">
        <f t="shared" si="240"/>
        <v>3.4175240897241055E-2</v>
      </c>
      <c r="AG185" s="30">
        <f>IF($BB185="","",INDEX('Other Inputs'!$F:$F,MATCH($BB185,'Other Inputs'!$E:$E,0)))</f>
        <v>9.6492591359999995</v>
      </c>
      <c r="AH185" s="471">
        <f t="shared" si="241"/>
        <v>32.013434376897237</v>
      </c>
      <c r="AI185" s="450">
        <f t="shared" si="242"/>
        <v>133.69868034928976</v>
      </c>
      <c r="AJ185" s="248">
        <f t="shared" si="255"/>
        <v>0.78</v>
      </c>
      <c r="AK185" s="219">
        <f t="shared" si="243"/>
        <v>19.567187734060674</v>
      </c>
      <c r="AL185" s="220" t="str">
        <f t="shared" si="244"/>
        <v>na</v>
      </c>
      <c r="AM185" s="221">
        <f>IF($BA185="","",INDEX(Inputs!$C:$C,MATCH($BA185,Inputs!$D:$D,0)))</f>
        <v>293.63</v>
      </c>
      <c r="AN185" s="474">
        <f t="shared" si="245"/>
        <v>18.604396800000004</v>
      </c>
      <c r="AO185" s="30">
        <f t="shared" si="258"/>
        <v>2.15</v>
      </c>
      <c r="AP185" s="223">
        <f t="shared" si="258"/>
        <v>0.10713241660577137</v>
      </c>
      <c r="AQ185" s="30">
        <f t="shared" si="246"/>
        <v>0.23033469570240844</v>
      </c>
      <c r="AR185" s="219">
        <f t="shared" si="247"/>
        <v>0</v>
      </c>
      <c r="AS185" s="475">
        <f t="shared" si="256"/>
        <v>0</v>
      </c>
      <c r="AT185" s="505">
        <f t="shared" si="248"/>
        <v>40.551919229763087</v>
      </c>
      <c r="AU185" s="721">
        <f t="shared" si="249"/>
        <v>0</v>
      </c>
      <c r="AV185" s="505">
        <f t="shared" si="250"/>
        <v>40.551919229763087</v>
      </c>
      <c r="AX185" s="464">
        <v>203</v>
      </c>
      <c r="AY185" s="402" t="s">
        <v>557</v>
      </c>
      <c r="AZ185" s="402" t="s">
        <v>360</v>
      </c>
      <c r="BA185" s="414" t="str">
        <f>IF(AY185="","",INDEX(Reference!$E:$E,MATCH($AY185,Reference!D:D,0)))</f>
        <v>I_NTN_</v>
      </c>
      <c r="BB185" s="414" t="str">
        <f t="shared" si="232"/>
        <v>I_NTN_CC_J_1x1</v>
      </c>
      <c r="BC185" s="415" t="str">
        <f>IF(AZ185="","",INDEX(Reference!$B:$B,MATCH($AZ185,Reference!$A:$A,0)))</f>
        <v>Combined Cycle Combustion Turbine (CCCT)</v>
      </c>
    </row>
    <row r="186" spans="16:55" ht="15.75" thickBot="1">
      <c r="P186" s="717">
        <f t="shared" si="253"/>
        <v>9524</v>
      </c>
      <c r="Q186" s="117"/>
      <c r="R186" s="117"/>
      <c r="S186" s="117"/>
      <c r="T186" s="117"/>
      <c r="U186" s="117"/>
      <c r="V186" s="117"/>
      <c r="W186" s="117"/>
      <c r="X186" s="718"/>
      <c r="Y186" s="725" t="s">
        <v>296</v>
      </c>
      <c r="Z186" s="726">
        <v>6500</v>
      </c>
      <c r="AA186" s="727">
        <f>IF($AZ186="","",SUMIFS($J:$J,$C:$C,$Y186,$D:$D,$Z186)*INDEX('Other Inputs'!$N:$N,MATCH($AZ186,'Other Inputs'!$K:$K,0)))</f>
        <v>341.60062448094641</v>
      </c>
      <c r="AB186" s="486">
        <f t="shared" si="254"/>
        <v>7.2562879502455491E-2</v>
      </c>
      <c r="AC186" s="487">
        <f t="shared" si="239"/>
        <v>24.787524952174461</v>
      </c>
      <c r="AD186" s="371">
        <f t="shared" si="257"/>
        <v>4.8600000000000003</v>
      </c>
      <c r="AE186" s="489">
        <f t="shared" si="257"/>
        <v>0</v>
      </c>
      <c r="AF186" s="371">
        <f t="shared" si="240"/>
        <v>0</v>
      </c>
      <c r="AG186" s="371">
        <f>IF($BB186="","",INDEX('Other Inputs'!$F:$F,MATCH($BB186,'Other Inputs'!$E:$E,0)))</f>
        <v>14.504347224</v>
      </c>
      <c r="AH186" s="490">
        <f t="shared" si="241"/>
        <v>19.364347223999999</v>
      </c>
      <c r="AI186" s="487">
        <f t="shared" si="242"/>
        <v>44.151872176174464</v>
      </c>
      <c r="AJ186" s="572">
        <f t="shared" si="255"/>
        <v>0.12</v>
      </c>
      <c r="AK186" s="493">
        <f t="shared" si="243"/>
        <v>42.001400472007667</v>
      </c>
      <c r="AL186" s="494" t="str">
        <f t="shared" si="244"/>
        <v>na</v>
      </c>
      <c r="AM186" s="495">
        <f>IF($BA186="","",INDEX(Inputs!$C:$C,MATCH($BA186,Inputs!$D:$D,0)))</f>
        <v>293.63</v>
      </c>
      <c r="AN186" s="496">
        <f t="shared" si="245"/>
        <v>27.965321200000002</v>
      </c>
      <c r="AO186" s="371">
        <f t="shared" si="258"/>
        <v>0.16</v>
      </c>
      <c r="AP186" s="489">
        <f t="shared" si="258"/>
        <v>0</v>
      </c>
      <c r="AQ186" s="371">
        <f t="shared" si="246"/>
        <v>0</v>
      </c>
      <c r="AR186" s="493">
        <f t="shared" si="247"/>
        <v>0</v>
      </c>
      <c r="AS186" s="497">
        <f t="shared" si="256"/>
        <v>0</v>
      </c>
      <c r="AT186" s="577">
        <f t="shared" si="248"/>
        <v>70.126721672007662</v>
      </c>
      <c r="AU186" s="576">
        <f t="shared" si="249"/>
        <v>0</v>
      </c>
      <c r="AV186" s="577">
        <f t="shared" si="250"/>
        <v>70.126721672007662</v>
      </c>
      <c r="AX186" s="464">
        <v>204</v>
      </c>
      <c r="AY186" s="402" t="s">
        <v>557</v>
      </c>
      <c r="AZ186" s="402" t="s">
        <v>361</v>
      </c>
      <c r="BA186" s="414" t="str">
        <f>IF(AY186="","",INDEX(Reference!$E:$E,MATCH($AY186,Reference!D:D,0)))</f>
        <v>I_NTN_</v>
      </c>
      <c r="BB186" s="414" t="str">
        <f t="shared" si="232"/>
        <v>I_NTN_CC_J_1x1_DF</v>
      </c>
      <c r="BC186" s="415" t="str">
        <f>IF(AZ186="","",INDEX(Reference!$B:$B,MATCH($AZ186,Reference!$A:$A,0)))</f>
        <v>Combined Cycle Combustion Turbine (CCCT)</v>
      </c>
    </row>
    <row r="187" spans="16:55">
      <c r="P187" s="717" t="str">
        <f t="shared" si="253"/>
        <v/>
      </c>
      <c r="Q187" s="117"/>
      <c r="R187" s="117"/>
      <c r="S187" s="117"/>
      <c r="T187" s="117"/>
      <c r="U187" s="117"/>
      <c r="V187" s="117"/>
      <c r="W187" s="117"/>
      <c r="X187" s="713"/>
      <c r="Y187" s="714" t="s">
        <v>261</v>
      </c>
      <c r="Z187" s="710"/>
      <c r="AA187" s="729" t="str">
        <f>IF($AZ187="","",SUMIFS($J:$J,$C:$C,$Y187,$D:$D,$Z187)*INDEX('Other Inputs'!$N:$N,MATCH($AZ187,'Other Inputs'!$K:$K,0)))</f>
        <v/>
      </c>
      <c r="AB187" s="512" t="str">
        <f t="shared" si="254"/>
        <v/>
      </c>
      <c r="AC187" s="513" t="str">
        <f t="shared" si="239"/>
        <v/>
      </c>
      <c r="AD187" s="453" t="str">
        <f t="shared" si="257"/>
        <v/>
      </c>
      <c r="AE187" s="514" t="str">
        <f t="shared" si="257"/>
        <v/>
      </c>
      <c r="AF187" s="453" t="str">
        <f t="shared" si="240"/>
        <v/>
      </c>
      <c r="AG187" s="453" t="str">
        <f>IF($BB187="","",INDEX('Other Inputs'!$F:$F,MATCH($BB187,'Other Inputs'!$E:$E,0)))</f>
        <v/>
      </c>
      <c r="AH187" s="454" t="str">
        <f t="shared" si="241"/>
        <v/>
      </c>
      <c r="AI187" s="513" t="str">
        <f t="shared" si="242"/>
        <v/>
      </c>
      <c r="AJ187" s="568" t="str">
        <f t="shared" si="255"/>
        <v/>
      </c>
      <c r="AK187" s="457" t="str">
        <f t="shared" si="243"/>
        <v/>
      </c>
      <c r="AL187" s="458" t="str">
        <f t="shared" si="244"/>
        <v/>
      </c>
      <c r="AM187" s="459" t="str">
        <f>IF($BA187="","",INDEX(Inputs!$C:$C,MATCH($BA187,Inputs!$D:$D,0)))</f>
        <v/>
      </c>
      <c r="AN187" s="460" t="str">
        <f t="shared" si="245"/>
        <v/>
      </c>
      <c r="AO187" s="453" t="str">
        <f t="shared" si="258"/>
        <v/>
      </c>
      <c r="AP187" s="514" t="str">
        <f t="shared" si="258"/>
        <v/>
      </c>
      <c r="AQ187" s="453" t="str">
        <f t="shared" si="246"/>
        <v/>
      </c>
      <c r="AR187" s="457" t="str">
        <f t="shared" si="247"/>
        <v/>
      </c>
      <c r="AS187" s="461" t="str">
        <f t="shared" si="256"/>
        <v/>
      </c>
      <c r="AT187" s="569" t="str">
        <f t="shared" si="248"/>
        <v/>
      </c>
      <c r="AU187" s="570" t="str">
        <f t="shared" si="249"/>
        <v/>
      </c>
      <c r="AV187" s="569" t="str">
        <f t="shared" si="250"/>
        <v/>
      </c>
      <c r="AX187" s="464">
        <v>205</v>
      </c>
      <c r="BA187" s="414" t="str">
        <f>IF(AY187="","",INDEX(Reference!$E:$E,MATCH($AY187,Reference!D:D,0)))</f>
        <v/>
      </c>
      <c r="BB187" s="414" t="str">
        <f t="shared" si="232"/>
        <v/>
      </c>
      <c r="BC187" s="415" t="str">
        <f>IF(AZ187="","",INDEX(Reference!$B:$B,MATCH($AZ187,Reference!$A:$A,0)))</f>
        <v/>
      </c>
    </row>
    <row r="188" spans="16:55">
      <c r="P188" s="717">
        <f t="shared" si="253"/>
        <v>9195</v>
      </c>
      <c r="Q188" s="117"/>
      <c r="R188" s="117"/>
      <c r="S188" s="117"/>
      <c r="T188" s="117"/>
      <c r="U188" s="117"/>
      <c r="V188" s="117"/>
      <c r="W188" s="117"/>
      <c r="X188" s="718"/>
      <c r="Y188" s="719" t="s">
        <v>31</v>
      </c>
      <c r="Z188" s="720">
        <v>6500</v>
      </c>
      <c r="AA188" s="516">
        <f>IF($AZ188="","",SUMIFS($J:$J,$C:$C,$Y188,$D:$D,$Z188)*INDEX('Other Inputs'!$N:$N,MATCH($AZ188,'Other Inputs'!$K:$K,0)))</f>
        <v>1608.4033426342921</v>
      </c>
      <c r="AB188" s="43">
        <f t="shared" si="254"/>
        <v>7.871096688691899E-2</v>
      </c>
      <c r="AC188" s="450">
        <f t="shared" si="239"/>
        <v>126.59898224289759</v>
      </c>
      <c r="AD188" s="30">
        <f t="shared" si="257"/>
        <v>34.56</v>
      </c>
      <c r="AE188" s="223">
        <f t="shared" si="257"/>
        <v>1.3306879835468128E-2</v>
      </c>
      <c r="AF188" s="30">
        <f t="shared" si="240"/>
        <v>0.45988576711377854</v>
      </c>
      <c r="AG188" s="30">
        <f>IF($BB188="","",INDEX('Other Inputs'!$F:$F,MATCH($BB188,'Other Inputs'!$E:$E,0)))</f>
        <v>53.259264287999997</v>
      </c>
      <c r="AH188" s="471">
        <f t="shared" si="241"/>
        <v>88.279150055113774</v>
      </c>
      <c r="AI188" s="450">
        <f t="shared" si="242"/>
        <v>214.87813229801137</v>
      </c>
      <c r="AJ188" s="248">
        <f t="shared" si="255"/>
        <v>0.33</v>
      </c>
      <c r="AK188" s="219">
        <f t="shared" si="243"/>
        <v>74.331718658506773</v>
      </c>
      <c r="AL188" s="220" t="str">
        <f t="shared" si="244"/>
        <v>na</v>
      </c>
      <c r="AM188" s="221">
        <f>IF($BA188="","",INDEX(Inputs!$C:$C,MATCH($BA188,Inputs!$D:$D,0)))</f>
        <v>291.24</v>
      </c>
      <c r="AN188" s="474">
        <f t="shared" si="245"/>
        <v>26.779517999999999</v>
      </c>
      <c r="AO188" s="30">
        <f t="shared" si="258"/>
        <v>9.6</v>
      </c>
      <c r="AP188" s="223">
        <f t="shared" si="258"/>
        <v>0.12109260650275994</v>
      </c>
      <c r="AQ188" s="30">
        <f t="shared" si="246"/>
        <v>1.1624890224264954</v>
      </c>
      <c r="AR188" s="219">
        <f t="shared" si="247"/>
        <v>0</v>
      </c>
      <c r="AS188" s="475">
        <f t="shared" si="256"/>
        <v>0</v>
      </c>
      <c r="AT188" s="505">
        <f t="shared" si="248"/>
        <v>111.87372568093326</v>
      </c>
      <c r="AU188" s="721">
        <f t="shared" si="249"/>
        <v>0</v>
      </c>
      <c r="AV188" s="505">
        <f t="shared" si="250"/>
        <v>111.87372568093326</v>
      </c>
      <c r="AX188" s="464">
        <v>206</v>
      </c>
      <c r="AY188" s="402" t="s">
        <v>261</v>
      </c>
      <c r="AZ188" s="402" t="s">
        <v>357</v>
      </c>
      <c r="BA188" s="414" t="str">
        <f>IF(AY188="","",INDEX(Reference!$E:$E,MATCH($AY188,Reference!D:D,0)))</f>
        <v>I_WYD_</v>
      </c>
      <c r="BB188" s="414" t="str">
        <f t="shared" si="232"/>
        <v>I_WYD_SC_Aero</v>
      </c>
      <c r="BC188" s="415" t="str">
        <f>IF(AZ188="","",INDEX(Reference!$B:$B,MATCH($AZ188,Reference!$A:$A,0)))</f>
        <v>Single Cycle Combustion Turbine (SCCT) Aero</v>
      </c>
    </row>
    <row r="189" spans="16:55">
      <c r="P189" s="717">
        <f t="shared" si="253"/>
        <v>9003</v>
      </c>
      <c r="Q189" s="117"/>
      <c r="R189" s="117"/>
      <c r="S189" s="117"/>
      <c r="T189" s="117"/>
      <c r="U189" s="117"/>
      <c r="V189" s="117"/>
      <c r="W189" s="117"/>
      <c r="X189" s="718"/>
      <c r="Y189" s="719" t="s">
        <v>294</v>
      </c>
      <c r="Z189" s="720">
        <v>6500</v>
      </c>
      <c r="AA189" s="516">
        <f>IF($AZ189="","",SUMIFS($J:$J,$C:$C,$Y189,$D:$D,$Z189)*INDEX('Other Inputs'!$N:$N,MATCH($AZ189,'Other Inputs'!$K:$K,0)))</f>
        <v>1194.5445997728123</v>
      </c>
      <c r="AB189" s="43">
        <f t="shared" si="254"/>
        <v>7.871096688691899E-2</v>
      </c>
      <c r="AC189" s="450">
        <f t="shared" si="239"/>
        <v>94.023760437665729</v>
      </c>
      <c r="AD189" s="30">
        <f t="shared" si="257"/>
        <v>24</v>
      </c>
      <c r="AE189" s="223">
        <f t="shared" si="257"/>
        <v>1.1976191851921305E-2</v>
      </c>
      <c r="AF189" s="30">
        <f t="shared" si="240"/>
        <v>0.28742860444611129</v>
      </c>
      <c r="AG189" s="30">
        <f>IF($BB189="","",INDEX('Other Inputs'!$F:$F,MATCH($BB189,'Other Inputs'!$E:$E,0)))</f>
        <v>52.147162195199989</v>
      </c>
      <c r="AH189" s="471">
        <f t="shared" si="241"/>
        <v>76.434590799646102</v>
      </c>
      <c r="AI189" s="450">
        <f t="shared" si="242"/>
        <v>170.45835123731183</v>
      </c>
      <c r="AJ189" s="248">
        <f t="shared" si="255"/>
        <v>0.33</v>
      </c>
      <c r="AK189" s="219">
        <f t="shared" si="243"/>
        <v>58.96580574142515</v>
      </c>
      <c r="AL189" s="220" t="str">
        <f t="shared" si="244"/>
        <v>na</v>
      </c>
      <c r="AM189" s="221">
        <f>IF($BA189="","",INDEX(Inputs!$C:$C,MATCH($BA189,Inputs!$D:$D,0)))</f>
        <v>291.24</v>
      </c>
      <c r="AN189" s="474">
        <f t="shared" si="245"/>
        <v>26.220337199999999</v>
      </c>
      <c r="AO189" s="30">
        <f t="shared" si="258"/>
        <v>6.45</v>
      </c>
      <c r="AP189" s="223">
        <f t="shared" si="258"/>
        <v>0.12109260650275988</v>
      </c>
      <c r="AQ189" s="30">
        <f t="shared" si="246"/>
        <v>0.7810473119428013</v>
      </c>
      <c r="AR189" s="219">
        <f t="shared" si="247"/>
        <v>0</v>
      </c>
      <c r="AS189" s="475">
        <f t="shared" si="256"/>
        <v>0</v>
      </c>
      <c r="AT189" s="505">
        <f t="shared" si="248"/>
        <v>92.417190253367949</v>
      </c>
      <c r="AU189" s="721">
        <f t="shared" si="249"/>
        <v>0</v>
      </c>
      <c r="AV189" s="505">
        <f t="shared" si="250"/>
        <v>92.417190253367949</v>
      </c>
      <c r="AX189" s="464">
        <v>207</v>
      </c>
      <c r="AY189" s="402" t="s">
        <v>261</v>
      </c>
      <c r="AZ189" s="402" t="s">
        <v>358</v>
      </c>
      <c r="BA189" s="414" t="str">
        <f>IF(AY189="","",INDEX(Reference!$E:$E,MATCH($AY189,Reference!D:D,0)))</f>
        <v>I_WYD_</v>
      </c>
      <c r="BB189" s="414" t="str">
        <f t="shared" si="232"/>
        <v>I_WYD_SC_ICAero</v>
      </c>
      <c r="BC189" s="415" t="str">
        <f>IF(AZ189="","",INDEX(Reference!$B:$B,MATCH($AZ189,Reference!$A:$A,0)))</f>
        <v>Intercooled SCCT Aero</v>
      </c>
    </row>
    <row r="190" spans="16:55">
      <c r="P190" s="717">
        <f t="shared" si="253"/>
        <v>9605</v>
      </c>
      <c r="Q190" s="117"/>
      <c r="R190" s="117"/>
      <c r="S190" s="117"/>
      <c r="T190" s="117"/>
      <c r="U190" s="117"/>
      <c r="V190" s="117"/>
      <c r="W190" s="117"/>
      <c r="X190" s="718"/>
      <c r="Y190" s="719" t="s">
        <v>34</v>
      </c>
      <c r="Z190" s="720">
        <v>6500</v>
      </c>
      <c r="AA190" s="516">
        <f>IF($AZ190="","",SUMIFS($J:$J,$C:$C,$Y190,$D:$D,$Z190)*INDEX('Other Inputs'!$N:$N,MATCH($AZ190,'Other Inputs'!$K:$K,0)))</f>
        <v>620.80850944167696</v>
      </c>
      <c r="AB190" s="43">
        <f t="shared" si="254"/>
        <v>7.3726311796429175E-2</v>
      </c>
      <c r="AC190" s="450">
        <f t="shared" si="239"/>
        <v>45.769921732973522</v>
      </c>
      <c r="AD190" s="30">
        <f t="shared" si="257"/>
        <v>16.809999999999999</v>
      </c>
      <c r="AE190" s="223">
        <f t="shared" si="257"/>
        <v>2.869714517814701E-3</v>
      </c>
      <c r="AF190" s="30">
        <f t="shared" si="240"/>
        <v>4.8239901044465121E-2</v>
      </c>
      <c r="AG190" s="30">
        <f>IF($BB190="","",INDEX('Other Inputs'!$F:$F,MATCH($BB190,'Other Inputs'!$E:$E,0)))</f>
        <v>55.634065631999995</v>
      </c>
      <c r="AH190" s="471">
        <f t="shared" si="241"/>
        <v>72.492305533044458</v>
      </c>
      <c r="AI190" s="450">
        <f t="shared" si="242"/>
        <v>118.26222726601799</v>
      </c>
      <c r="AJ190" s="248">
        <f t="shared" si="255"/>
        <v>0.33</v>
      </c>
      <c r="AK190" s="219">
        <f t="shared" si="243"/>
        <v>40.909861376095883</v>
      </c>
      <c r="AL190" s="220" t="str">
        <f t="shared" si="244"/>
        <v>na</v>
      </c>
      <c r="AM190" s="221">
        <f>IF($BA190="","",INDEX(Inputs!$C:$C,MATCH($BA190,Inputs!$D:$D,0)))</f>
        <v>291.24</v>
      </c>
      <c r="AN190" s="474">
        <f t="shared" si="245"/>
        <v>27.973602</v>
      </c>
      <c r="AO190" s="30">
        <f t="shared" si="258"/>
        <v>6.96</v>
      </c>
      <c r="AP190" s="223">
        <f t="shared" si="258"/>
        <v>0.13918115411401297</v>
      </c>
      <c r="AQ190" s="30">
        <f t="shared" si="246"/>
        <v>0.96870083263353024</v>
      </c>
      <c r="AR190" s="219">
        <f t="shared" si="247"/>
        <v>0</v>
      </c>
      <c r="AS190" s="475">
        <f t="shared" si="256"/>
        <v>0</v>
      </c>
      <c r="AT190" s="505">
        <f t="shared" si="248"/>
        <v>76.812164208729399</v>
      </c>
      <c r="AU190" s="721">
        <f t="shared" si="249"/>
        <v>0</v>
      </c>
      <c r="AV190" s="505">
        <f t="shared" si="250"/>
        <v>76.812164208729399</v>
      </c>
      <c r="AX190" s="464">
        <v>208</v>
      </c>
      <c r="AY190" s="402" t="s">
        <v>261</v>
      </c>
      <c r="AZ190" s="402" t="s">
        <v>359</v>
      </c>
      <c r="BA190" s="414" t="str">
        <f>IF(AY190="","",INDEX(Reference!$E:$E,MATCH($AY190,Reference!D:D,0)))</f>
        <v>I_WYD_</v>
      </c>
      <c r="BB190" s="414" t="str">
        <f t="shared" si="232"/>
        <v>I_WYD_SC_Frame</v>
      </c>
      <c r="BC190" s="415" t="str">
        <f>IF(AZ190="","",INDEX(Reference!$B:$B,MATCH($AZ190,Reference!$A:$A,0)))</f>
        <v>Single Cycle Combustion Turbine (SCCT) Frame</v>
      </c>
    </row>
    <row r="191" spans="16:55" ht="15.75" thickBot="1">
      <c r="P191" s="733">
        <f t="shared" si="253"/>
        <v>8377</v>
      </c>
      <c r="Q191" s="734"/>
      <c r="R191" s="734"/>
      <c r="S191" s="734"/>
      <c r="T191" s="734"/>
      <c r="U191" s="734"/>
      <c r="V191" s="734"/>
      <c r="W191" s="734"/>
      <c r="X191" s="718"/>
      <c r="Y191" s="725" t="s">
        <v>35</v>
      </c>
      <c r="Z191" s="726">
        <v>6500</v>
      </c>
      <c r="AA191" s="727">
        <f>IF($AZ191="","",SUMIFS($J:$J,$C:$C,$Y191,$D:$D,$Z191)*INDEX('Other Inputs'!$N:$N,MATCH($AZ191,'Other Inputs'!$K:$K,0)))</f>
        <v>1426.153412019532</v>
      </c>
      <c r="AB191" s="486">
        <f t="shared" si="254"/>
        <v>7.871096688691899E-2</v>
      </c>
      <c r="AC191" s="487">
        <f t="shared" si="239"/>
        <v>112.25391398913591</v>
      </c>
      <c r="AD191" s="371">
        <f t="shared" si="257"/>
        <v>31.04</v>
      </c>
      <c r="AE191" s="489">
        <f t="shared" si="257"/>
        <v>1.4348572589073497E-3</v>
      </c>
      <c r="AF191" s="371">
        <f t="shared" si="240"/>
        <v>4.4537969316484134E-2</v>
      </c>
      <c r="AG191" s="371">
        <f>IF($BB191="","",INDEX('Other Inputs'!$F:$F,MATCH($BB191,'Other Inputs'!$E:$E,0)))</f>
        <v>48.521245996799991</v>
      </c>
      <c r="AH191" s="490">
        <f t="shared" si="241"/>
        <v>79.605783966116476</v>
      </c>
      <c r="AI191" s="487">
        <f t="shared" si="242"/>
        <v>191.85969795525239</v>
      </c>
      <c r="AJ191" s="572">
        <f t="shared" si="255"/>
        <v>0.33</v>
      </c>
      <c r="AK191" s="493">
        <f t="shared" si="243"/>
        <v>66.369066678861344</v>
      </c>
      <c r="AL191" s="494" t="str">
        <f t="shared" si="244"/>
        <v>na</v>
      </c>
      <c r="AM191" s="495">
        <f>IF($BA191="","",INDEX(Inputs!$C:$C,MATCH($BA191,Inputs!$D:$D,0)))</f>
        <v>291.24</v>
      </c>
      <c r="AN191" s="496">
        <f t="shared" si="245"/>
        <v>24.397174800000002</v>
      </c>
      <c r="AO191" s="371">
        <f t="shared" si="258"/>
        <v>7.75</v>
      </c>
      <c r="AP191" s="489">
        <f t="shared" si="258"/>
        <v>9.1830864570070406E-2</v>
      </c>
      <c r="AQ191" s="371">
        <f t="shared" si="246"/>
        <v>0.71168920041804562</v>
      </c>
      <c r="AR191" s="493">
        <f t="shared" si="247"/>
        <v>0</v>
      </c>
      <c r="AS191" s="497">
        <f t="shared" si="256"/>
        <v>0</v>
      </c>
      <c r="AT191" s="577">
        <f t="shared" si="248"/>
        <v>99.227930679279396</v>
      </c>
      <c r="AU191" s="576">
        <f t="shared" si="249"/>
        <v>0</v>
      </c>
      <c r="AV191" s="577">
        <f t="shared" si="250"/>
        <v>99.227930679279396</v>
      </c>
      <c r="AX191" s="464">
        <v>209</v>
      </c>
      <c r="AY191" s="402" t="s">
        <v>261</v>
      </c>
      <c r="AZ191" s="402" t="s">
        <v>365</v>
      </c>
      <c r="BA191" s="414" t="str">
        <f>IF(AY191="","",INDEX(Reference!$E:$E,MATCH($AY191,Reference!D:D,0)))</f>
        <v>I_WYD_</v>
      </c>
      <c r="BB191" s="414" t="str">
        <f t="shared" si="232"/>
        <v>I_WYD_SC_ICE</v>
      </c>
      <c r="BC191" s="415" t="str">
        <f>IF(AZ191="","",INDEX(Reference!$B:$B,MATCH($AZ191,Reference!$A:$A,0)))</f>
        <v>Internal Combustion Engines</v>
      </c>
    </row>
    <row r="192" spans="16:55">
      <c r="AL192" s="251"/>
      <c r="AM192" s="165"/>
    </row>
    <row r="193" spans="1:68">
      <c r="AL193" s="251"/>
      <c r="AM193" s="165"/>
    </row>
    <row r="194" spans="1:68">
      <c r="AL194" s="251"/>
      <c r="AM194" s="165"/>
    </row>
    <row r="195" spans="1:68">
      <c r="AL195" s="251"/>
      <c r="AM195" s="165"/>
    </row>
    <row r="196" spans="1:68">
      <c r="AL196" s="251"/>
      <c r="AM196" s="165"/>
    </row>
    <row r="197" spans="1:68">
      <c r="AL197" s="251"/>
      <c r="AM197" s="165"/>
    </row>
    <row r="198" spans="1:68">
      <c r="AL198" s="251"/>
      <c r="AM198" s="165"/>
    </row>
    <row r="199" spans="1:68">
      <c r="AL199" s="251"/>
      <c r="AM199" s="165"/>
    </row>
    <row r="200" spans="1:68">
      <c r="AL200" s="251"/>
      <c r="AM200" s="165"/>
    </row>
    <row r="201" spans="1:68">
      <c r="AL201" s="251"/>
      <c r="AM201" s="165"/>
    </row>
    <row r="202" spans="1:68">
      <c r="AL202" s="251"/>
      <c r="AM202" s="165"/>
    </row>
    <row r="203" spans="1:68">
      <c r="AL203" s="251"/>
      <c r="AM203" s="165"/>
    </row>
    <row r="204" spans="1:68">
      <c r="AL204" s="251"/>
      <c r="AM204" s="165"/>
    </row>
    <row r="205" spans="1:68">
      <c r="AM205" s="165"/>
    </row>
    <row r="206" spans="1:68" s="166" customFormat="1">
      <c r="A206" s="437"/>
      <c r="B206" s="165"/>
      <c r="C206" s="165"/>
      <c r="D206" s="251"/>
      <c r="E206" s="251"/>
      <c r="F206" s="251"/>
      <c r="G206" s="251"/>
      <c r="H206" s="251"/>
      <c r="I206" s="251"/>
      <c r="J206" s="165"/>
      <c r="K206" s="165"/>
      <c r="L206" s="165"/>
      <c r="M206" s="165"/>
      <c r="N206" s="165"/>
      <c r="O206" s="253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W206" s="438"/>
      <c r="AX206" s="413"/>
      <c r="AY206" s="402"/>
      <c r="AZ206" s="402"/>
      <c r="BA206" s="735"/>
      <c r="BB206" s="735"/>
      <c r="BC206" s="415"/>
      <c r="BD206" s="117"/>
      <c r="BE206" s="416"/>
      <c r="BF206" s="182"/>
      <c r="BG206" s="182"/>
      <c r="BH206" s="182"/>
      <c r="BI206" s="417"/>
      <c r="BJ206" s="182"/>
      <c r="BK206" s="182"/>
      <c r="BL206" s="418"/>
      <c r="BM206" s="736"/>
      <c r="BN206" s="445"/>
      <c r="BO206" s="446"/>
      <c r="BP206" s="446"/>
    </row>
    <row r="207" spans="1:68">
      <c r="AL207" s="251"/>
      <c r="AM207" s="165"/>
    </row>
    <row r="208" spans="1:68">
      <c r="AL208" s="251"/>
      <c r="AM208" s="165"/>
    </row>
    <row r="209" spans="5:64">
      <c r="AL209" s="251"/>
      <c r="AM209" s="165"/>
    </row>
    <row r="210" spans="5:64">
      <c r="AL210" s="251"/>
      <c r="AM210" s="165"/>
    </row>
    <row r="211" spans="5:64">
      <c r="AL211" s="251"/>
      <c r="AM211" s="165"/>
    </row>
    <row r="212" spans="5:64">
      <c r="AL212" s="251"/>
      <c r="AM212" s="165"/>
    </row>
    <row r="213" spans="5:64">
      <c r="AL213" s="251"/>
      <c r="AM213" s="165"/>
    </row>
    <row r="214" spans="5:64">
      <c r="AL214" s="251"/>
      <c r="AM214" s="165"/>
    </row>
    <row r="215" spans="5:64">
      <c r="AL215" s="251"/>
      <c r="AM215" s="165"/>
      <c r="AY215" s="440"/>
      <c r="AZ215" s="440"/>
      <c r="BC215" s="737"/>
      <c r="BD215" s="129"/>
      <c r="BE215" s="738"/>
      <c r="BF215" s="739"/>
      <c r="BG215" s="739"/>
      <c r="BH215" s="739"/>
      <c r="BI215" s="740"/>
      <c r="BJ215" s="739"/>
      <c r="BK215" s="739"/>
      <c r="BL215" s="741"/>
    </row>
    <row r="216" spans="5:64">
      <c r="E216" s="742"/>
      <c r="F216" s="742"/>
      <c r="G216" s="742"/>
      <c r="AL216" s="251"/>
      <c r="AM216" s="165"/>
    </row>
    <row r="217" spans="5:64">
      <c r="E217" s="743"/>
      <c r="F217" s="743"/>
      <c r="G217" s="742"/>
      <c r="AL217" s="251"/>
      <c r="AM217" s="165"/>
    </row>
    <row r="218" spans="5:64">
      <c r="E218" s="742"/>
      <c r="F218" s="742"/>
      <c r="G218" s="742"/>
      <c r="AL218" s="251"/>
      <c r="AM218" s="165"/>
    </row>
    <row r="219" spans="5:64">
      <c r="E219" s="742"/>
      <c r="F219" s="742"/>
      <c r="G219" s="742"/>
      <c r="AL219" s="251"/>
      <c r="AM219" s="165"/>
    </row>
    <row r="220" spans="5:64">
      <c r="E220" s="742"/>
      <c r="F220" s="742"/>
      <c r="G220" s="742"/>
      <c r="AL220" s="251"/>
      <c r="AM220" s="165"/>
    </row>
    <row r="221" spans="5:64">
      <c r="E221" s="742"/>
      <c r="F221" s="742"/>
      <c r="G221" s="742"/>
      <c r="AL221" s="251"/>
      <c r="AM221" s="165"/>
    </row>
    <row r="222" spans="5:64">
      <c r="E222" s="742"/>
      <c r="F222" s="742"/>
      <c r="G222" s="742"/>
      <c r="AL222" s="251"/>
      <c r="AM222" s="165"/>
    </row>
    <row r="223" spans="5:64">
      <c r="E223" s="742"/>
      <c r="F223" s="742"/>
      <c r="G223" s="742"/>
      <c r="AL223" s="251"/>
      <c r="AM223" s="165"/>
    </row>
    <row r="224" spans="5:64">
      <c r="E224" s="742"/>
      <c r="F224" s="742"/>
      <c r="G224" s="742"/>
      <c r="AL224" s="251"/>
      <c r="AM224" s="165"/>
    </row>
    <row r="225" spans="4:39">
      <c r="E225" s="742"/>
      <c r="F225" s="742"/>
      <c r="G225" s="742"/>
      <c r="AL225" s="251"/>
      <c r="AM225" s="165"/>
    </row>
    <row r="226" spans="4:39">
      <c r="E226" s="742"/>
      <c r="F226" s="742"/>
      <c r="G226" s="742"/>
      <c r="AL226" s="251"/>
      <c r="AM226" s="165"/>
    </row>
    <row r="227" spans="4:39">
      <c r="E227" s="742"/>
      <c r="F227" s="742"/>
      <c r="G227" s="742"/>
      <c r="AL227" s="251"/>
      <c r="AM227" s="165"/>
    </row>
    <row r="228" spans="4:39">
      <c r="E228" s="742"/>
      <c r="F228" s="742"/>
      <c r="G228" s="742"/>
      <c r="AL228" s="251"/>
      <c r="AM228" s="165"/>
    </row>
    <row r="229" spans="4:39">
      <c r="E229" s="742"/>
      <c r="F229" s="742"/>
      <c r="G229" s="742"/>
      <c r="AL229" s="251"/>
      <c r="AM229" s="165"/>
    </row>
    <row r="230" spans="4:39">
      <c r="E230" s="742"/>
      <c r="F230" s="742"/>
      <c r="G230" s="742"/>
      <c r="AL230" s="251"/>
      <c r="AM230" s="165"/>
    </row>
    <row r="231" spans="4:39">
      <c r="E231" s="742"/>
      <c r="F231" s="742"/>
      <c r="G231" s="742"/>
      <c r="AL231" s="251"/>
      <c r="AM231" s="165"/>
    </row>
    <row r="232" spans="4:39">
      <c r="E232" s="742"/>
      <c r="F232" s="742"/>
      <c r="G232" s="742"/>
      <c r="AL232" s="251"/>
      <c r="AM232" s="165"/>
    </row>
    <row r="233" spans="4:39">
      <c r="E233" s="742"/>
      <c r="F233" s="742"/>
      <c r="G233" s="742"/>
      <c r="AL233" s="251"/>
      <c r="AM233" s="165"/>
    </row>
    <row r="234" spans="4:39">
      <c r="E234" s="742"/>
      <c r="F234" s="742"/>
      <c r="G234" s="742"/>
      <c r="AL234" s="251"/>
      <c r="AM234" s="165"/>
    </row>
    <row r="235" spans="4:39">
      <c r="E235" s="742"/>
      <c r="F235" s="742"/>
      <c r="G235" s="742"/>
      <c r="AL235" s="251"/>
      <c r="AM235" s="165"/>
    </row>
    <row r="236" spans="4:39">
      <c r="E236" s="742"/>
      <c r="F236" s="742"/>
      <c r="G236" s="742"/>
      <c r="AL236" s="251"/>
      <c r="AM236" s="165"/>
    </row>
    <row r="237" spans="4:39">
      <c r="E237" s="742"/>
      <c r="F237" s="742"/>
      <c r="G237" s="742"/>
      <c r="AL237" s="251"/>
      <c r="AM237" s="165"/>
    </row>
    <row r="238" spans="4:39">
      <c r="E238" s="742"/>
      <c r="F238" s="742"/>
      <c r="G238" s="742"/>
      <c r="AL238" s="251"/>
      <c r="AM238" s="165"/>
    </row>
    <row r="239" spans="4:39">
      <c r="E239" s="742"/>
      <c r="F239" s="742"/>
      <c r="G239" s="742"/>
      <c r="AL239" s="251"/>
      <c r="AM239" s="165"/>
    </row>
    <row r="240" spans="4:39">
      <c r="D240" s="742"/>
      <c r="E240" s="742"/>
      <c r="F240" s="742"/>
      <c r="G240" s="742"/>
      <c r="AL240" s="251"/>
      <c r="AM240" s="165"/>
    </row>
    <row r="241" spans="4:39">
      <c r="D241" s="742"/>
      <c r="E241" s="742"/>
      <c r="F241" s="742"/>
      <c r="G241" s="742"/>
      <c r="AL241" s="251"/>
      <c r="AM241" s="165"/>
    </row>
    <row r="242" spans="4:39">
      <c r="AL242" s="251"/>
      <c r="AM242" s="165"/>
    </row>
    <row r="243" spans="4:39">
      <c r="AL243" s="251"/>
      <c r="AM243" s="165"/>
    </row>
    <row r="244" spans="4:39">
      <c r="AL244" s="251"/>
      <c r="AM244" s="165"/>
    </row>
    <row r="245" spans="4:39">
      <c r="AL245" s="251"/>
      <c r="AM245" s="165"/>
    </row>
    <row r="246" spans="4:39">
      <c r="D246" s="165"/>
      <c r="E246" s="165"/>
      <c r="F246" s="165"/>
      <c r="G246" s="165"/>
      <c r="H246" s="165"/>
      <c r="I246" s="165"/>
      <c r="O246" s="165"/>
      <c r="AL246" s="251"/>
      <c r="AM246" s="165"/>
    </row>
    <row r="247" spans="4:39">
      <c r="D247" s="165"/>
      <c r="E247" s="165"/>
      <c r="F247" s="165"/>
      <c r="G247" s="165"/>
      <c r="H247" s="165"/>
      <c r="I247" s="165"/>
      <c r="O247" s="165"/>
      <c r="AL247" s="251"/>
      <c r="AM247" s="165"/>
    </row>
    <row r="248" spans="4:39">
      <c r="D248" s="165"/>
      <c r="E248" s="165"/>
      <c r="F248" s="165"/>
      <c r="G248" s="165"/>
      <c r="H248" s="165"/>
      <c r="I248" s="165"/>
      <c r="O248" s="165"/>
      <c r="AL248" s="251"/>
      <c r="AM248" s="165"/>
    </row>
    <row r="249" spans="4:39">
      <c r="D249" s="165"/>
      <c r="E249" s="165"/>
      <c r="F249" s="165"/>
      <c r="G249" s="165"/>
      <c r="H249" s="165"/>
      <c r="I249" s="165"/>
      <c r="O249" s="165"/>
      <c r="AL249" s="251"/>
      <c r="AM249" s="165"/>
    </row>
    <row r="250" spans="4:39">
      <c r="D250" s="165"/>
      <c r="E250" s="165"/>
      <c r="F250" s="165"/>
      <c r="G250" s="165"/>
      <c r="H250" s="165"/>
      <c r="I250" s="165"/>
      <c r="O250" s="165"/>
      <c r="AL250" s="251"/>
      <c r="AM250" s="165"/>
    </row>
    <row r="251" spans="4:39">
      <c r="D251" s="165"/>
      <c r="E251" s="165"/>
      <c r="F251" s="165"/>
      <c r="G251" s="165"/>
      <c r="H251" s="165"/>
      <c r="I251" s="165"/>
      <c r="O251" s="165"/>
      <c r="AL251" s="251"/>
      <c r="AM251" s="165"/>
    </row>
    <row r="252" spans="4:39">
      <c r="D252" s="165"/>
      <c r="E252" s="165"/>
      <c r="F252" s="165"/>
      <c r="G252" s="165"/>
      <c r="H252" s="165"/>
      <c r="I252" s="165"/>
      <c r="O252" s="165"/>
    </row>
    <row r="253" spans="4:39">
      <c r="D253" s="165"/>
      <c r="E253" s="165"/>
      <c r="F253" s="165"/>
      <c r="G253" s="165"/>
      <c r="H253" s="165"/>
      <c r="I253" s="165"/>
      <c r="O253" s="165"/>
    </row>
    <row r="254" spans="4:39">
      <c r="D254" s="165"/>
      <c r="E254" s="165"/>
      <c r="F254" s="165"/>
      <c r="G254" s="165"/>
      <c r="H254" s="165"/>
      <c r="I254" s="165"/>
      <c r="O254" s="165"/>
    </row>
    <row r="255" spans="4:39">
      <c r="D255" s="165"/>
      <c r="E255" s="165"/>
      <c r="F255" s="165"/>
      <c r="G255" s="165"/>
      <c r="H255" s="165"/>
      <c r="I255" s="165"/>
      <c r="O255" s="165"/>
    </row>
    <row r="256" spans="4:39">
      <c r="D256" s="165"/>
      <c r="E256" s="165"/>
      <c r="F256" s="165"/>
      <c r="G256" s="165"/>
      <c r="H256" s="165"/>
      <c r="I256" s="165"/>
      <c r="O256" s="165"/>
    </row>
    <row r="257" spans="4:39">
      <c r="D257" s="165"/>
      <c r="E257" s="165"/>
      <c r="F257" s="165"/>
      <c r="G257" s="165"/>
      <c r="H257" s="165"/>
      <c r="I257" s="165"/>
      <c r="O257" s="165"/>
    </row>
    <row r="258" spans="4:39">
      <c r="D258" s="165"/>
      <c r="E258" s="165"/>
      <c r="F258" s="165"/>
      <c r="G258" s="165"/>
      <c r="H258" s="165"/>
      <c r="I258" s="165"/>
      <c r="O258" s="165"/>
    </row>
    <row r="259" spans="4:39">
      <c r="D259" s="165"/>
      <c r="E259" s="165"/>
      <c r="F259" s="165"/>
      <c r="G259" s="165"/>
      <c r="H259" s="165"/>
      <c r="I259" s="165"/>
      <c r="O259" s="165"/>
    </row>
    <row r="264" spans="4:39">
      <c r="AL264" s="251"/>
      <c r="AM264" s="165"/>
    </row>
    <row r="265" spans="4:39">
      <c r="AI265" s="205"/>
      <c r="AL265" s="251"/>
      <c r="AM265" s="165"/>
    </row>
    <row r="266" spans="4:39">
      <c r="AI266" s="205"/>
      <c r="AL266" s="251"/>
      <c r="AM266" s="165"/>
    </row>
    <row r="267" spans="4:39">
      <c r="AI267" s="205"/>
      <c r="AL267" s="251"/>
      <c r="AM267" s="165"/>
    </row>
    <row r="268" spans="4:39">
      <c r="AI268" s="205"/>
      <c r="AL268" s="251"/>
      <c r="AM268" s="165"/>
    </row>
    <row r="269" spans="4:39">
      <c r="AI269" s="205"/>
      <c r="AL269" s="251"/>
      <c r="AM269" s="165"/>
    </row>
    <row r="270" spans="4:39">
      <c r="AI270" s="205"/>
      <c r="AL270" s="251"/>
      <c r="AM270" s="165"/>
    </row>
    <row r="271" spans="4:39">
      <c r="AI271" s="205"/>
      <c r="AL271" s="251"/>
      <c r="AM271" s="165"/>
    </row>
    <row r="272" spans="4:39">
      <c r="AI272" s="205"/>
      <c r="AL272" s="251"/>
      <c r="AM272" s="165"/>
    </row>
    <row r="273" spans="35:39">
      <c r="AI273" s="205"/>
      <c r="AL273" s="251"/>
      <c r="AM273" s="165"/>
    </row>
    <row r="274" spans="35:39">
      <c r="AI274" s="205"/>
      <c r="AL274" s="251"/>
      <c r="AM274" s="165"/>
    </row>
  </sheetData>
  <mergeCells count="8">
    <mergeCell ref="AT3:AV3"/>
    <mergeCell ref="AO3:AS3"/>
    <mergeCell ref="AD4:AH4"/>
    <mergeCell ref="AM4:AN4"/>
    <mergeCell ref="D3:W3"/>
    <mergeCell ref="AA3:AC3"/>
    <mergeCell ref="AD3:AI3"/>
    <mergeCell ref="AJ3:AN3"/>
  </mergeCells>
  <pageMargins left="0.25" right="0.26" top="0.52" bottom="0.22" header="0.3" footer="0.17"/>
  <pageSetup paperSize="3" scale="51" fitToHeight="2" pageOrder="overThenDown" orientation="landscape" copies="3" r:id="rId1"/>
  <rowBreaks count="2" manualBreakCount="2">
    <brk id="52" max="16383" man="1"/>
    <brk id="224" max="16383" man="1"/>
  </rowBreaks>
  <colBreaks count="2" manualBreakCount="2">
    <brk id="15" min="3" max="83" man="1"/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3:O119"/>
  <sheetViews>
    <sheetView zoomScaleNormal="100" workbookViewId="0"/>
  </sheetViews>
  <sheetFormatPr defaultRowHeight="15"/>
  <cols>
    <col min="1" max="1" width="4.42578125" style="395" customWidth="1"/>
    <col min="2" max="2" width="8.5703125" style="165" bestFit="1" customWidth="1"/>
    <col min="3" max="3" width="33.42578125" style="165" bestFit="1" customWidth="1"/>
    <col min="4" max="4" width="16.7109375" style="251" bestFit="1" customWidth="1"/>
    <col min="5" max="5" width="13.140625" style="251" bestFit="1" customWidth="1"/>
    <col min="6" max="6" width="12" style="251" bestFit="1" customWidth="1"/>
    <col min="7" max="7" width="13.5703125" style="165" bestFit="1" customWidth="1"/>
    <col min="8" max="8" width="9.5703125" style="165" bestFit="1" customWidth="1"/>
    <col min="9" max="9" width="15" style="165" bestFit="1" customWidth="1"/>
    <col min="10" max="10" width="11" style="165" bestFit="1" customWidth="1"/>
    <col min="11" max="11" width="17.85546875" style="165" bestFit="1" customWidth="1"/>
    <col min="12" max="12" width="12.28515625" style="165" bestFit="1" customWidth="1"/>
    <col min="13" max="13" width="15" style="165" bestFit="1" customWidth="1"/>
    <col min="14" max="14" width="8.85546875" style="165" bestFit="1" customWidth="1"/>
    <col min="15" max="15" width="12.42578125" style="165" bestFit="1" customWidth="1"/>
    <col min="16" max="16384" width="9.140625" style="165"/>
  </cols>
  <sheetData>
    <row r="3" spans="1:15" s="421" customFormat="1" ht="27" customHeight="1" thickBot="1">
      <c r="A3" s="420"/>
      <c r="D3" s="906" t="s">
        <v>285</v>
      </c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</row>
    <row r="4" spans="1:15" ht="18.75">
      <c r="B4" s="255" t="s">
        <v>21</v>
      </c>
      <c r="C4" s="256"/>
      <c r="D4" s="257" t="s">
        <v>50</v>
      </c>
      <c r="E4" s="257"/>
      <c r="F4" s="258"/>
      <c r="G4" s="255" t="s">
        <v>3</v>
      </c>
      <c r="H4" s="257"/>
      <c r="I4" s="258"/>
      <c r="J4" s="257" t="s">
        <v>14</v>
      </c>
      <c r="K4" s="257"/>
      <c r="L4" s="257"/>
      <c r="M4" s="257"/>
      <c r="N4" s="257"/>
      <c r="O4" s="256"/>
    </row>
    <row r="5" spans="1:15" s="166" customFormat="1" ht="60.75" thickBot="1">
      <c r="A5" s="437"/>
      <c r="B5" s="261" t="s">
        <v>1</v>
      </c>
      <c r="C5" s="262" t="s">
        <v>42</v>
      </c>
      <c r="D5" s="263" t="s">
        <v>56</v>
      </c>
      <c r="E5" s="263" t="s">
        <v>18</v>
      </c>
      <c r="F5" s="262" t="s">
        <v>574</v>
      </c>
      <c r="G5" s="261" t="s">
        <v>30</v>
      </c>
      <c r="H5" s="263" t="s">
        <v>12</v>
      </c>
      <c r="I5" s="262" t="s">
        <v>575</v>
      </c>
      <c r="J5" s="263" t="s">
        <v>576</v>
      </c>
      <c r="K5" s="263" t="s">
        <v>577</v>
      </c>
      <c r="L5" s="263" t="s">
        <v>578</v>
      </c>
      <c r="M5" s="263" t="s">
        <v>579</v>
      </c>
      <c r="N5" s="263" t="s">
        <v>580</v>
      </c>
      <c r="O5" s="262" t="s">
        <v>581</v>
      </c>
    </row>
    <row r="6" spans="1:15" s="129" customFormat="1">
      <c r="A6" s="437"/>
      <c r="B6" s="744" t="s">
        <v>22</v>
      </c>
      <c r="C6" s="447" t="s">
        <v>572</v>
      </c>
      <c r="D6" s="129">
        <v>5000</v>
      </c>
      <c r="E6" s="129">
        <v>1</v>
      </c>
      <c r="F6" s="447">
        <v>20</v>
      </c>
      <c r="G6" s="745">
        <v>4332.1775199999993</v>
      </c>
      <c r="H6" s="129">
        <v>0</v>
      </c>
      <c r="I6" s="129">
        <v>28.44</v>
      </c>
      <c r="J6" s="129">
        <v>4</v>
      </c>
      <c r="K6" s="129">
        <v>0.85</v>
      </c>
      <c r="L6" s="129">
        <v>736</v>
      </c>
      <c r="M6" s="129">
        <v>4.7058823529411769E-3</v>
      </c>
      <c r="N6" s="129">
        <v>1</v>
      </c>
      <c r="O6" s="447">
        <v>0.29411764705882354</v>
      </c>
    </row>
    <row r="7" spans="1:15" s="129" customFormat="1" ht="15.75" thickBot="1">
      <c r="A7" s="437"/>
      <c r="B7" s="261" t="s">
        <v>22</v>
      </c>
      <c r="C7" s="262" t="s">
        <v>573</v>
      </c>
      <c r="D7" s="263">
        <v>5000</v>
      </c>
      <c r="E7" s="263">
        <v>1</v>
      </c>
      <c r="F7" s="263">
        <v>20</v>
      </c>
      <c r="G7" s="746">
        <v>4867.0168800000001</v>
      </c>
      <c r="H7" s="263">
        <v>0</v>
      </c>
      <c r="I7" s="263">
        <v>33.5</v>
      </c>
      <c r="J7" s="263">
        <v>4</v>
      </c>
      <c r="K7" s="263">
        <v>0.72</v>
      </c>
      <c r="L7" s="263">
        <v>2000</v>
      </c>
      <c r="M7" s="263">
        <v>5.5555555555555558E-3</v>
      </c>
      <c r="N7" s="263">
        <v>1</v>
      </c>
      <c r="O7" s="262">
        <v>0.34722222222222221</v>
      </c>
    </row>
    <row r="8" spans="1:15" s="117" customFormat="1">
      <c r="A8" s="724"/>
      <c r="B8" s="165"/>
      <c r="C8" s="165"/>
      <c r="D8" s="251"/>
      <c r="E8" s="251"/>
      <c r="F8" s="251"/>
      <c r="G8" s="165"/>
      <c r="H8" s="165"/>
      <c r="I8" s="165"/>
      <c r="J8" s="165"/>
    </row>
    <row r="9" spans="1:15" s="117" customFormat="1">
      <c r="A9" s="395"/>
      <c r="B9" s="165"/>
      <c r="C9" s="165"/>
      <c r="D9" s="251"/>
      <c r="E9" s="251"/>
      <c r="F9" s="251"/>
      <c r="G9" s="165"/>
      <c r="H9" s="165"/>
      <c r="I9" s="165"/>
      <c r="J9" s="165"/>
    </row>
    <row r="10" spans="1:15" s="117" customFormat="1">
      <c r="A10" s="395"/>
      <c r="B10" s="165"/>
      <c r="C10" s="165"/>
      <c r="D10" s="251"/>
      <c r="E10" s="251"/>
      <c r="F10" s="251"/>
      <c r="G10" s="165"/>
      <c r="H10" s="165"/>
      <c r="I10" s="165"/>
      <c r="J10" s="165"/>
    </row>
    <row r="11" spans="1:15" s="117" customFormat="1">
      <c r="A11" s="395"/>
      <c r="B11" s="165"/>
      <c r="C11" s="165"/>
      <c r="D11" s="251"/>
      <c r="E11" s="251"/>
      <c r="F11" s="251"/>
      <c r="G11" s="165"/>
      <c r="H11" s="165"/>
      <c r="I11" s="165"/>
      <c r="J11" s="165"/>
    </row>
    <row r="12" spans="1:15" s="117" customFormat="1">
      <c r="A12" s="395"/>
      <c r="B12" s="165"/>
      <c r="C12" s="165"/>
      <c r="D12" s="251"/>
      <c r="E12" s="251"/>
      <c r="F12" s="251"/>
      <c r="G12" s="165"/>
      <c r="H12" s="165"/>
      <c r="I12" s="165"/>
      <c r="J12" s="165"/>
    </row>
    <row r="13" spans="1:15" s="117" customFormat="1">
      <c r="A13" s="395"/>
      <c r="B13" s="165"/>
      <c r="C13" s="165"/>
      <c r="D13" s="251"/>
      <c r="E13" s="251"/>
      <c r="F13" s="251"/>
      <c r="G13" s="165"/>
      <c r="H13" s="165"/>
      <c r="I13" s="165"/>
      <c r="J13" s="165"/>
    </row>
    <row r="14" spans="1:15" s="117" customFormat="1">
      <c r="A14" s="395"/>
      <c r="B14" s="165"/>
      <c r="C14" s="165"/>
      <c r="D14" s="251"/>
      <c r="E14" s="251"/>
      <c r="F14" s="251"/>
      <c r="G14" s="165"/>
      <c r="H14" s="165"/>
      <c r="I14" s="165"/>
      <c r="J14" s="165"/>
    </row>
    <row r="15" spans="1:15" s="117" customFormat="1">
      <c r="A15" s="395"/>
      <c r="B15" s="165"/>
      <c r="C15" s="165"/>
      <c r="D15" s="251"/>
      <c r="E15" s="251"/>
      <c r="F15" s="251"/>
      <c r="G15" s="165"/>
      <c r="H15" s="165"/>
      <c r="I15" s="165"/>
      <c r="J15" s="165"/>
    </row>
    <row r="16" spans="1:15" s="117" customFormat="1">
      <c r="A16" s="395"/>
      <c r="B16" s="165"/>
      <c r="C16" s="165"/>
      <c r="D16" s="251"/>
      <c r="E16" s="251"/>
      <c r="F16" s="251"/>
      <c r="G16" s="165"/>
      <c r="H16" s="165"/>
      <c r="I16" s="165"/>
      <c r="J16" s="165"/>
    </row>
    <row r="17" spans="1:10" s="117" customFormat="1">
      <c r="A17" s="395"/>
      <c r="B17" s="165"/>
      <c r="C17" s="165"/>
      <c r="D17" s="251"/>
      <c r="E17" s="251"/>
      <c r="F17" s="251"/>
      <c r="G17" s="165"/>
      <c r="H17" s="165"/>
      <c r="I17" s="165"/>
      <c r="J17" s="165"/>
    </row>
    <row r="18" spans="1:10" s="117" customFormat="1">
      <c r="A18" s="395"/>
      <c r="B18" s="165"/>
      <c r="C18" s="165"/>
      <c r="D18" s="251"/>
      <c r="E18" s="251"/>
      <c r="F18" s="251"/>
      <c r="G18" s="165"/>
      <c r="H18" s="165"/>
      <c r="I18" s="165"/>
      <c r="J18" s="165"/>
    </row>
    <row r="19" spans="1:10" s="117" customFormat="1">
      <c r="A19" s="395"/>
      <c r="B19" s="165"/>
      <c r="C19" s="165"/>
      <c r="D19" s="251"/>
      <c r="E19" s="251"/>
      <c r="F19" s="251"/>
      <c r="G19" s="165"/>
      <c r="H19" s="165"/>
      <c r="I19" s="165"/>
      <c r="J19" s="165"/>
    </row>
    <row r="20" spans="1:10" s="117" customFormat="1">
      <c r="A20" s="395"/>
      <c r="B20" s="165"/>
      <c r="C20" s="165"/>
      <c r="D20" s="251"/>
      <c r="E20" s="251"/>
      <c r="F20" s="251"/>
      <c r="G20" s="165"/>
      <c r="H20" s="165"/>
      <c r="I20" s="165"/>
      <c r="J20" s="165"/>
    </row>
    <row r="21" spans="1:10" s="117" customFormat="1">
      <c r="A21" s="395"/>
      <c r="B21" s="165"/>
      <c r="C21" s="165"/>
      <c r="D21" s="251"/>
      <c r="E21" s="251"/>
      <c r="F21" s="251"/>
      <c r="G21" s="165"/>
      <c r="H21" s="165"/>
      <c r="I21" s="165"/>
      <c r="J21" s="165"/>
    </row>
    <row r="22" spans="1:10" s="117" customFormat="1">
      <c r="A22" s="395"/>
      <c r="B22" s="165"/>
      <c r="C22" s="165"/>
      <c r="D22" s="251"/>
      <c r="E22" s="251"/>
      <c r="F22" s="251"/>
      <c r="G22" s="165"/>
      <c r="H22" s="165"/>
      <c r="I22" s="165"/>
      <c r="J22" s="165"/>
    </row>
    <row r="23" spans="1:10" s="117" customFormat="1">
      <c r="A23" s="395"/>
      <c r="B23" s="165"/>
      <c r="C23" s="165"/>
      <c r="D23" s="251"/>
      <c r="E23" s="251"/>
      <c r="F23" s="251"/>
      <c r="G23" s="165"/>
      <c r="H23" s="165"/>
      <c r="I23" s="165"/>
      <c r="J23" s="165"/>
    </row>
    <row r="24" spans="1:10" s="117" customFormat="1">
      <c r="A24" s="395"/>
      <c r="B24" s="165"/>
      <c r="C24" s="165"/>
      <c r="D24" s="251"/>
      <c r="E24" s="251"/>
      <c r="F24" s="251"/>
      <c r="G24" s="165"/>
      <c r="H24" s="165"/>
      <c r="I24" s="165"/>
      <c r="J24" s="165"/>
    </row>
    <row r="25" spans="1:10" s="117" customFormat="1">
      <c r="A25" s="395"/>
      <c r="B25" s="165"/>
      <c r="C25" s="165"/>
      <c r="D25" s="251"/>
      <c r="E25" s="251"/>
      <c r="F25" s="251"/>
      <c r="G25" s="165"/>
      <c r="H25" s="165"/>
      <c r="I25" s="165"/>
      <c r="J25" s="165"/>
    </row>
    <row r="26" spans="1:10" s="117" customFormat="1">
      <c r="A26" s="395"/>
      <c r="B26" s="165"/>
      <c r="C26" s="165"/>
      <c r="D26" s="251"/>
      <c r="E26" s="251"/>
      <c r="F26" s="251"/>
      <c r="G26" s="165"/>
      <c r="H26" s="165"/>
      <c r="I26" s="165"/>
      <c r="J26" s="165"/>
    </row>
    <row r="27" spans="1:10" s="117" customFormat="1">
      <c r="A27" s="395"/>
      <c r="B27" s="165"/>
      <c r="C27" s="165"/>
      <c r="D27" s="251"/>
      <c r="E27" s="251"/>
      <c r="F27" s="251"/>
      <c r="G27" s="165"/>
      <c r="H27" s="165"/>
      <c r="I27" s="165"/>
      <c r="J27" s="165"/>
    </row>
    <row r="28" spans="1:10" s="117" customFormat="1">
      <c r="A28" s="395"/>
      <c r="B28" s="165"/>
      <c r="C28" s="165"/>
      <c r="D28" s="251"/>
      <c r="E28" s="251"/>
      <c r="F28" s="251"/>
      <c r="G28" s="165"/>
      <c r="H28" s="165"/>
      <c r="I28" s="165"/>
      <c r="J28" s="165"/>
    </row>
    <row r="29" spans="1:10" s="117" customFormat="1">
      <c r="A29" s="395"/>
      <c r="B29" s="165"/>
      <c r="C29" s="165"/>
      <c r="D29" s="251"/>
      <c r="E29" s="251"/>
      <c r="F29" s="251"/>
      <c r="G29" s="165"/>
      <c r="H29" s="165"/>
      <c r="I29" s="165"/>
      <c r="J29" s="165"/>
    </row>
    <row r="30" spans="1:10" s="117" customFormat="1">
      <c r="A30" s="395"/>
      <c r="B30" s="165"/>
      <c r="C30" s="165"/>
      <c r="D30" s="251"/>
      <c r="E30" s="251"/>
      <c r="F30" s="251"/>
      <c r="G30" s="165"/>
      <c r="H30" s="165"/>
      <c r="I30" s="165"/>
      <c r="J30" s="165"/>
    </row>
    <row r="31" spans="1:10" s="117" customFormat="1">
      <c r="A31" s="395"/>
      <c r="B31" s="165"/>
      <c r="C31" s="165"/>
      <c r="D31" s="251"/>
      <c r="E31" s="251"/>
      <c r="F31" s="251"/>
      <c r="G31" s="165"/>
      <c r="H31" s="165"/>
      <c r="I31" s="165"/>
      <c r="J31" s="165"/>
    </row>
    <row r="32" spans="1:10" s="117" customFormat="1">
      <c r="A32" s="395"/>
      <c r="B32" s="165"/>
      <c r="C32" s="165"/>
      <c r="D32" s="251"/>
      <c r="E32" s="251"/>
      <c r="F32" s="251"/>
      <c r="G32" s="165"/>
      <c r="H32" s="165"/>
      <c r="I32" s="165"/>
      <c r="J32" s="165"/>
    </row>
    <row r="33" spans="1:10" s="117" customFormat="1">
      <c r="A33" s="395"/>
      <c r="B33" s="165"/>
      <c r="C33" s="165"/>
      <c r="D33" s="251"/>
      <c r="E33" s="251"/>
      <c r="F33" s="251"/>
      <c r="G33" s="165"/>
      <c r="H33" s="165"/>
      <c r="I33" s="165"/>
      <c r="J33" s="165"/>
    </row>
    <row r="34" spans="1:10" s="117" customFormat="1">
      <c r="A34" s="395"/>
      <c r="B34" s="165"/>
      <c r="C34" s="165"/>
      <c r="D34" s="251"/>
      <c r="E34" s="251"/>
      <c r="F34" s="251"/>
      <c r="G34" s="165"/>
      <c r="H34" s="165"/>
      <c r="I34" s="165"/>
      <c r="J34" s="165"/>
    </row>
    <row r="35" spans="1:10" s="117" customFormat="1">
      <c r="A35" s="395"/>
      <c r="B35" s="165"/>
      <c r="C35" s="165"/>
      <c r="D35" s="251"/>
      <c r="E35" s="251"/>
      <c r="F35" s="251"/>
      <c r="G35" s="165"/>
      <c r="H35" s="165"/>
      <c r="I35" s="165"/>
      <c r="J35" s="165"/>
    </row>
    <row r="36" spans="1:10" s="117" customFormat="1">
      <c r="A36" s="395"/>
      <c r="B36" s="165"/>
      <c r="C36" s="165"/>
      <c r="D36" s="251"/>
      <c r="E36" s="251"/>
      <c r="F36" s="251"/>
      <c r="G36" s="165"/>
      <c r="H36" s="165"/>
      <c r="I36" s="165"/>
      <c r="J36" s="165"/>
    </row>
    <row r="37" spans="1:10" s="117" customFormat="1">
      <c r="A37" s="395"/>
      <c r="B37" s="165"/>
      <c r="C37" s="165"/>
      <c r="D37" s="251"/>
      <c r="E37" s="251"/>
      <c r="F37" s="251"/>
      <c r="G37" s="165"/>
      <c r="H37" s="165"/>
      <c r="I37" s="165"/>
      <c r="J37" s="165"/>
    </row>
    <row r="38" spans="1:10" s="117" customFormat="1">
      <c r="A38" s="395"/>
      <c r="B38" s="165"/>
      <c r="C38" s="165"/>
      <c r="D38" s="251"/>
      <c r="E38" s="251"/>
      <c r="F38" s="251"/>
      <c r="G38" s="165"/>
      <c r="H38" s="165"/>
      <c r="I38" s="165"/>
      <c r="J38" s="165"/>
    </row>
    <row r="39" spans="1:10" s="117" customFormat="1">
      <c r="A39" s="395"/>
      <c r="B39" s="165"/>
      <c r="C39" s="165"/>
      <c r="D39" s="251"/>
      <c r="E39" s="251"/>
      <c r="F39" s="251"/>
      <c r="G39" s="165"/>
      <c r="H39" s="165"/>
      <c r="I39" s="165"/>
      <c r="J39" s="165"/>
    </row>
    <row r="40" spans="1:10" s="117" customFormat="1">
      <c r="A40" s="395"/>
      <c r="B40" s="165"/>
      <c r="C40" s="165"/>
      <c r="D40" s="251"/>
      <c r="E40" s="251"/>
      <c r="F40" s="251"/>
      <c r="G40" s="165"/>
      <c r="H40" s="165"/>
      <c r="I40" s="165"/>
      <c r="J40" s="165"/>
    </row>
    <row r="41" spans="1:10" s="117" customFormat="1">
      <c r="A41" s="395"/>
      <c r="B41" s="165"/>
      <c r="C41" s="165"/>
      <c r="D41" s="251"/>
      <c r="E41" s="251"/>
      <c r="F41" s="251"/>
      <c r="G41" s="165"/>
      <c r="H41" s="165"/>
      <c r="I41" s="165"/>
      <c r="J41" s="165"/>
    </row>
    <row r="42" spans="1:10" s="117" customFormat="1">
      <c r="A42" s="395"/>
      <c r="B42" s="165"/>
      <c r="C42" s="165"/>
      <c r="D42" s="251"/>
      <c r="E42" s="251"/>
      <c r="F42" s="251"/>
      <c r="G42" s="165"/>
      <c r="H42" s="165"/>
      <c r="I42" s="165"/>
      <c r="J42" s="165"/>
    </row>
    <row r="43" spans="1:10" s="117" customFormat="1">
      <c r="A43" s="395"/>
      <c r="B43" s="165"/>
      <c r="C43" s="165"/>
      <c r="D43" s="251"/>
      <c r="E43" s="251"/>
      <c r="F43" s="251"/>
      <c r="G43" s="165"/>
      <c r="H43" s="165"/>
      <c r="I43" s="165"/>
      <c r="J43" s="165"/>
    </row>
    <row r="44" spans="1:10" s="117" customFormat="1">
      <c r="A44" s="395"/>
      <c r="B44" s="165"/>
      <c r="C44" s="165"/>
      <c r="D44" s="251"/>
      <c r="E44" s="251"/>
      <c r="F44" s="251"/>
      <c r="G44" s="165"/>
      <c r="H44" s="165"/>
      <c r="I44" s="165"/>
      <c r="J44" s="165"/>
    </row>
    <row r="45" spans="1:10" s="117" customFormat="1">
      <c r="A45" s="395"/>
      <c r="B45" s="165"/>
      <c r="C45" s="165"/>
      <c r="D45" s="251"/>
      <c r="E45" s="251"/>
      <c r="F45" s="251"/>
      <c r="G45" s="165"/>
      <c r="H45" s="165"/>
      <c r="I45" s="165"/>
      <c r="J45" s="165"/>
    </row>
    <row r="46" spans="1:10" s="117" customFormat="1">
      <c r="A46" s="395"/>
      <c r="B46" s="165"/>
      <c r="C46" s="165"/>
      <c r="D46" s="251"/>
      <c r="E46" s="251"/>
      <c r="F46" s="251"/>
      <c r="G46" s="165"/>
      <c r="H46" s="165"/>
      <c r="I46" s="165"/>
      <c r="J46" s="165"/>
    </row>
    <row r="47" spans="1:10" s="117" customFormat="1">
      <c r="A47" s="395"/>
      <c r="B47" s="165"/>
      <c r="C47" s="165"/>
      <c r="D47" s="251"/>
      <c r="E47" s="251"/>
      <c r="F47" s="251"/>
      <c r="G47" s="165"/>
      <c r="H47" s="165"/>
      <c r="I47" s="165"/>
      <c r="J47" s="165"/>
    </row>
    <row r="48" spans="1:10" s="117" customFormat="1">
      <c r="A48" s="395"/>
      <c r="B48" s="165"/>
      <c r="C48" s="165"/>
      <c r="D48" s="251"/>
      <c r="E48" s="251"/>
      <c r="F48" s="251"/>
      <c r="G48" s="165"/>
      <c r="H48" s="165"/>
      <c r="I48" s="165"/>
      <c r="J48" s="165"/>
    </row>
    <row r="49" spans="1:15" s="117" customFormat="1">
      <c r="A49" s="395"/>
      <c r="B49" s="165"/>
      <c r="C49" s="165"/>
      <c r="D49" s="251"/>
      <c r="E49" s="251"/>
      <c r="F49" s="251"/>
      <c r="G49" s="165"/>
      <c r="H49" s="165"/>
      <c r="I49" s="165"/>
    </row>
    <row r="50" spans="1:15" s="117" customFormat="1">
      <c r="A50" s="395"/>
      <c r="B50" s="165"/>
      <c r="C50" s="165"/>
      <c r="D50" s="251"/>
      <c r="E50" s="251"/>
      <c r="F50" s="251"/>
      <c r="G50" s="165"/>
      <c r="H50" s="165"/>
      <c r="I50" s="165"/>
    </row>
    <row r="51" spans="1:15" s="117" customFormat="1">
      <c r="A51" s="395"/>
      <c r="B51" s="165"/>
      <c r="C51" s="165"/>
      <c r="D51" s="251"/>
      <c r="E51" s="251"/>
      <c r="F51" s="251"/>
      <c r="G51" s="165"/>
      <c r="H51" s="165"/>
      <c r="I51" s="165"/>
    </row>
    <row r="52" spans="1:15" s="117" customFormat="1">
      <c r="A52" s="395"/>
      <c r="B52" s="165"/>
      <c r="C52" s="165"/>
      <c r="D52" s="251"/>
      <c r="E52" s="251"/>
      <c r="F52" s="251"/>
      <c r="G52" s="165"/>
      <c r="H52" s="165"/>
      <c r="I52" s="165"/>
    </row>
    <row r="53" spans="1:15" s="117" customFormat="1">
      <c r="A53" s="395"/>
      <c r="B53" s="165"/>
      <c r="C53" s="165"/>
      <c r="D53" s="251"/>
      <c r="E53" s="251"/>
      <c r="F53" s="251"/>
      <c r="G53" s="165"/>
      <c r="H53" s="165"/>
      <c r="I53" s="165"/>
    </row>
    <row r="54" spans="1:15" s="117" customFormat="1">
      <c r="A54" s="395"/>
      <c r="B54" s="165"/>
      <c r="C54" s="165"/>
      <c r="D54" s="251"/>
      <c r="E54" s="251"/>
      <c r="F54" s="251"/>
      <c r="G54" s="165"/>
      <c r="H54" s="165"/>
      <c r="I54" s="165"/>
    </row>
    <row r="55" spans="1:15" s="117" customFormat="1">
      <c r="A55" s="395"/>
      <c r="B55" s="165"/>
      <c r="C55" s="165"/>
      <c r="D55" s="251"/>
      <c r="E55" s="251"/>
      <c r="F55" s="251"/>
      <c r="G55" s="165"/>
      <c r="H55" s="165"/>
      <c r="I55" s="165"/>
      <c r="J55" s="165"/>
      <c r="K55" s="165"/>
      <c r="L55" s="165"/>
      <c r="M55" s="165"/>
      <c r="N55" s="165"/>
      <c r="O55" s="165"/>
    </row>
    <row r="56" spans="1:15" s="117" customFormat="1">
      <c r="A56" s="395"/>
      <c r="B56" s="165"/>
      <c r="C56" s="165"/>
      <c r="D56" s="251"/>
      <c r="E56" s="251"/>
      <c r="F56" s="251"/>
      <c r="G56" s="165"/>
      <c r="H56" s="165"/>
      <c r="I56" s="165"/>
      <c r="J56" s="165"/>
      <c r="K56" s="165"/>
      <c r="L56" s="165"/>
      <c r="M56" s="165"/>
      <c r="N56" s="165"/>
      <c r="O56" s="165"/>
    </row>
    <row r="57" spans="1:15" s="117" customFormat="1">
      <c r="A57" s="395"/>
      <c r="B57" s="165"/>
      <c r="C57" s="165"/>
      <c r="D57" s="251"/>
      <c r="E57" s="251"/>
      <c r="F57" s="251"/>
      <c r="G57" s="165"/>
      <c r="H57" s="165"/>
      <c r="I57" s="165"/>
      <c r="J57" s="165"/>
      <c r="K57" s="165"/>
      <c r="L57" s="165"/>
      <c r="M57" s="165"/>
      <c r="N57" s="165"/>
      <c r="O57" s="165"/>
    </row>
    <row r="58" spans="1:15" s="117" customFormat="1">
      <c r="A58" s="395"/>
      <c r="B58" s="165"/>
      <c r="C58" s="165"/>
      <c r="D58" s="251"/>
      <c r="E58" s="251"/>
      <c r="F58" s="251"/>
      <c r="G58" s="165"/>
      <c r="H58" s="165"/>
      <c r="I58" s="165"/>
      <c r="J58" s="165"/>
      <c r="K58" s="165"/>
      <c r="L58" s="165"/>
      <c r="M58" s="165"/>
      <c r="N58" s="165"/>
      <c r="O58" s="165"/>
    </row>
    <row r="59" spans="1:15" s="117" customFormat="1">
      <c r="A59" s="395"/>
      <c r="B59" s="165"/>
      <c r="C59" s="165"/>
      <c r="D59" s="251"/>
      <c r="E59" s="251"/>
      <c r="F59" s="251"/>
      <c r="G59" s="165"/>
      <c r="H59" s="165"/>
      <c r="I59" s="165"/>
      <c r="J59" s="165"/>
      <c r="K59" s="165"/>
      <c r="L59" s="165"/>
      <c r="M59" s="165"/>
      <c r="N59" s="165"/>
      <c r="O59" s="165"/>
    </row>
    <row r="60" spans="1:15" s="117" customFormat="1">
      <c r="A60" s="395"/>
      <c r="B60" s="165"/>
      <c r="C60" s="165"/>
      <c r="D60" s="251"/>
      <c r="E60" s="251"/>
      <c r="F60" s="251"/>
      <c r="G60" s="165"/>
      <c r="H60" s="165"/>
      <c r="I60" s="165"/>
      <c r="J60" s="165"/>
      <c r="K60" s="165"/>
      <c r="L60" s="165"/>
      <c r="M60" s="165"/>
      <c r="N60" s="165"/>
      <c r="O60" s="165"/>
    </row>
    <row r="61" spans="1:15" s="117" customFormat="1">
      <c r="A61" s="395"/>
      <c r="B61" s="165"/>
      <c r="C61" s="165"/>
      <c r="D61" s="251"/>
      <c r="E61" s="251"/>
      <c r="F61" s="251"/>
      <c r="G61" s="165"/>
      <c r="H61" s="165"/>
      <c r="I61" s="165"/>
      <c r="J61" s="165"/>
      <c r="K61" s="165"/>
      <c r="L61" s="165"/>
      <c r="M61" s="165"/>
      <c r="N61" s="165"/>
      <c r="O61" s="165"/>
    </row>
    <row r="66" spans="1:15" s="166" customFormat="1">
      <c r="A66" s="437"/>
      <c r="B66" s="165"/>
      <c r="C66" s="165"/>
      <c r="D66" s="251"/>
      <c r="E66" s="251"/>
      <c r="F66" s="251"/>
      <c r="G66" s="165"/>
      <c r="H66" s="165"/>
      <c r="I66" s="165"/>
      <c r="J66" s="165"/>
      <c r="K66" s="165"/>
      <c r="L66" s="165"/>
      <c r="M66" s="165"/>
      <c r="N66" s="165"/>
      <c r="O66" s="165"/>
    </row>
    <row r="76" spans="1:15">
      <c r="E76" s="742"/>
    </row>
    <row r="77" spans="1:15">
      <c r="E77" s="743"/>
    </row>
    <row r="78" spans="1:15">
      <c r="E78" s="742"/>
    </row>
    <row r="79" spans="1:15">
      <c r="E79" s="742"/>
    </row>
    <row r="80" spans="1:15">
      <c r="E80" s="742"/>
    </row>
    <row r="81" spans="5:5">
      <c r="E81" s="742"/>
    </row>
    <row r="82" spans="5:5">
      <c r="E82" s="742"/>
    </row>
    <row r="83" spans="5:5">
      <c r="E83" s="742"/>
    </row>
    <row r="84" spans="5:5">
      <c r="E84" s="742"/>
    </row>
    <row r="85" spans="5:5">
      <c r="E85" s="742"/>
    </row>
    <row r="86" spans="5:5">
      <c r="E86" s="742"/>
    </row>
    <row r="87" spans="5:5">
      <c r="E87" s="742"/>
    </row>
    <row r="88" spans="5:5">
      <c r="E88" s="742"/>
    </row>
    <row r="89" spans="5:5">
      <c r="E89" s="742"/>
    </row>
    <row r="90" spans="5:5">
      <c r="E90" s="742"/>
    </row>
    <row r="91" spans="5:5">
      <c r="E91" s="742"/>
    </row>
    <row r="92" spans="5:5">
      <c r="E92" s="742"/>
    </row>
    <row r="93" spans="5:5">
      <c r="E93" s="742"/>
    </row>
    <row r="94" spans="5:5">
      <c r="E94" s="742"/>
    </row>
    <row r="95" spans="5:5">
      <c r="E95" s="742"/>
    </row>
    <row r="96" spans="5:5">
      <c r="E96" s="742"/>
    </row>
    <row r="97" spans="4:6">
      <c r="E97" s="742"/>
    </row>
    <row r="98" spans="4:6">
      <c r="E98" s="742"/>
    </row>
    <row r="99" spans="4:6">
      <c r="E99" s="742"/>
    </row>
    <row r="100" spans="4:6">
      <c r="D100" s="742"/>
      <c r="E100" s="742"/>
    </row>
    <row r="101" spans="4:6">
      <c r="D101" s="742"/>
      <c r="E101" s="742"/>
    </row>
    <row r="106" spans="4:6">
      <c r="D106" s="165"/>
      <c r="E106" s="165"/>
      <c r="F106" s="165"/>
    </row>
    <row r="107" spans="4:6">
      <c r="D107" s="165"/>
      <c r="E107" s="165"/>
      <c r="F107" s="165"/>
    </row>
    <row r="108" spans="4:6">
      <c r="D108" s="165"/>
      <c r="E108" s="165"/>
      <c r="F108" s="165"/>
    </row>
    <row r="109" spans="4:6">
      <c r="D109" s="165"/>
      <c r="E109" s="165"/>
      <c r="F109" s="165"/>
    </row>
    <row r="110" spans="4:6">
      <c r="D110" s="165"/>
      <c r="E110" s="165"/>
      <c r="F110" s="165"/>
    </row>
    <row r="111" spans="4:6">
      <c r="D111" s="165"/>
      <c r="E111" s="165"/>
      <c r="F111" s="165"/>
    </row>
    <row r="112" spans="4:6">
      <c r="D112" s="165"/>
      <c r="E112" s="165"/>
      <c r="F112" s="165"/>
    </row>
    <row r="113" spans="4:6">
      <c r="D113" s="165"/>
      <c r="E113" s="165"/>
      <c r="F113" s="165"/>
    </row>
    <row r="114" spans="4:6">
      <c r="D114" s="165"/>
      <c r="E114" s="165"/>
      <c r="F114" s="165"/>
    </row>
    <row r="115" spans="4:6">
      <c r="D115" s="165"/>
      <c r="E115" s="165"/>
      <c r="F115" s="165"/>
    </row>
    <row r="116" spans="4:6">
      <c r="D116" s="165"/>
      <c r="E116" s="165"/>
      <c r="F116" s="165"/>
    </row>
    <row r="117" spans="4:6">
      <c r="D117" s="165"/>
      <c r="E117" s="165"/>
      <c r="F117" s="165"/>
    </row>
    <row r="118" spans="4:6">
      <c r="D118" s="165"/>
      <c r="E118" s="165"/>
      <c r="F118" s="165"/>
    </row>
    <row r="119" spans="4:6">
      <c r="D119" s="165"/>
      <c r="E119" s="165"/>
      <c r="F119" s="165"/>
    </row>
  </sheetData>
  <mergeCells count="1">
    <mergeCell ref="D3:O3"/>
  </mergeCells>
  <pageMargins left="0.25" right="0.26" top="0.52" bottom="0.22" header="0.3" footer="0.17"/>
  <pageSetup paperSize="3" fitToHeight="2" pageOrder="overThenDown" orientation="landscape" copies="3" r:id="rId1"/>
  <rowBreaks count="1" manualBreakCount="1">
    <brk id="84" max="16383" man="1"/>
  </rowBreaks>
  <colBreaks count="1" manualBreakCount="1">
    <brk id="9" min="3" max="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M19"/>
  <sheetViews>
    <sheetView showGridLines="0" zoomScaleNormal="100" workbookViewId="0"/>
  </sheetViews>
  <sheetFormatPr defaultRowHeight="15"/>
  <cols>
    <col min="1" max="1" width="4.7109375" style="165" customWidth="1"/>
    <col min="2" max="2" width="15" style="165" customWidth="1"/>
    <col min="3" max="4" width="16.28515625" style="165" customWidth="1"/>
    <col min="5" max="5" width="9.140625" style="165"/>
    <col min="6" max="6" width="11" style="165" bestFit="1" customWidth="1"/>
    <col min="7" max="7" width="7" style="165" bestFit="1" customWidth="1"/>
    <col min="8" max="8" width="11.42578125" style="165" bestFit="1" customWidth="1"/>
    <col min="9" max="10" width="6.5703125" style="165" customWidth="1"/>
    <col min="11" max="11" width="14.85546875" style="165" bestFit="1" customWidth="1"/>
    <col min="12" max="12" width="5" style="165" bestFit="1" customWidth="1"/>
    <col min="13" max="13" width="11.42578125" style="165" bestFit="1" customWidth="1"/>
    <col min="14" max="16384" width="9.140625" style="165"/>
  </cols>
  <sheetData>
    <row r="1" spans="2:13">
      <c r="G1" s="165" t="s">
        <v>572</v>
      </c>
      <c r="L1" s="165" t="s">
        <v>573</v>
      </c>
    </row>
    <row r="2" spans="2:13">
      <c r="B2" s="292" t="s">
        <v>590</v>
      </c>
      <c r="C2" s="292"/>
      <c r="D2" s="747"/>
      <c r="F2" s="399" t="s">
        <v>589</v>
      </c>
      <c r="G2" s="399" t="s">
        <v>588</v>
      </c>
      <c r="H2" s="399" t="s">
        <v>587</v>
      </c>
      <c r="K2" s="399" t="s">
        <v>589</v>
      </c>
      <c r="L2" s="399" t="s">
        <v>588</v>
      </c>
      <c r="M2" s="399" t="s">
        <v>587</v>
      </c>
    </row>
    <row r="3" spans="2:13">
      <c r="B3" s="748" t="s">
        <v>586</v>
      </c>
      <c r="C3" s="749"/>
      <c r="D3" s="747"/>
      <c r="F3" s="165" t="str">
        <f t="shared" ref="F3:F13" si="0">$B$3</f>
        <v>Lithium Ion</v>
      </c>
      <c r="G3" s="165">
        <v>2016</v>
      </c>
      <c r="H3" s="750">
        <v>4332.1775199999993</v>
      </c>
      <c r="K3" s="165" t="str">
        <f t="shared" ref="K3:K13" si="1">$B$4</f>
        <v>Vanadium Flow</v>
      </c>
      <c r="L3" s="165">
        <v>2016</v>
      </c>
      <c r="M3" s="750">
        <v>4867.0168800000001</v>
      </c>
    </row>
    <row r="4" spans="2:13" ht="17.25" customHeight="1">
      <c r="B4" s="748" t="s">
        <v>585</v>
      </c>
      <c r="C4" s="749"/>
      <c r="D4" s="747"/>
      <c r="F4" s="165" t="str">
        <f t="shared" si="0"/>
        <v>Lithium Ion</v>
      </c>
      <c r="G4" s="165">
        <v>2017</v>
      </c>
      <c r="H4" s="750">
        <f>$H$3*(1+$C8)</f>
        <v>3908.0731224545912</v>
      </c>
      <c r="K4" s="165" t="str">
        <f t="shared" si="1"/>
        <v>Vanadium Flow</v>
      </c>
      <c r="L4" s="165">
        <v>2017</v>
      </c>
      <c r="M4" s="750">
        <f t="shared" ref="M4:M13" si="2">M3*(1+$D8)</f>
        <v>4603.5824848826815</v>
      </c>
    </row>
    <row r="5" spans="2:13">
      <c r="F5" s="165" t="str">
        <f t="shared" si="0"/>
        <v>Lithium Ion</v>
      </c>
      <c r="G5" s="165">
        <f t="shared" ref="G5:G13" si="3">G4 + 1</f>
        <v>2018</v>
      </c>
      <c r="H5" s="750">
        <f t="shared" ref="H5:H13" si="4">H4*(1+$C9)</f>
        <v>3550.6518062842474</v>
      </c>
      <c r="K5" s="165" t="str">
        <f t="shared" si="1"/>
        <v>Vanadium Flow</v>
      </c>
      <c r="L5" s="165">
        <v>2018</v>
      </c>
      <c r="M5" s="750">
        <f t="shared" si="2"/>
        <v>4392.4697571362012</v>
      </c>
    </row>
    <row r="6" spans="2:13">
      <c r="C6" s="165" t="s">
        <v>584</v>
      </c>
      <c r="D6" s="165" t="s">
        <v>583</v>
      </c>
      <c r="F6" s="165" t="str">
        <f t="shared" si="0"/>
        <v>Lithium Ion</v>
      </c>
      <c r="G6" s="165">
        <f t="shared" si="3"/>
        <v>2019</v>
      </c>
      <c r="H6" s="750">
        <f t="shared" si="4"/>
        <v>3273.621834804178</v>
      </c>
      <c r="K6" s="165" t="str">
        <f t="shared" si="1"/>
        <v>Vanadium Flow</v>
      </c>
      <c r="L6" s="165">
        <v>2019</v>
      </c>
      <c r="M6" s="750">
        <f t="shared" si="2"/>
        <v>4225.2704121973611</v>
      </c>
    </row>
    <row r="7" spans="2:13">
      <c r="B7" s="251" t="s">
        <v>588</v>
      </c>
      <c r="C7" s="251" t="s">
        <v>582</v>
      </c>
      <c r="D7" s="251" t="s">
        <v>582</v>
      </c>
      <c r="F7" s="165" t="str">
        <f t="shared" si="0"/>
        <v>Lithium Ion</v>
      </c>
      <c r="G7" s="165">
        <f t="shared" si="3"/>
        <v>2020</v>
      </c>
      <c r="H7" s="750">
        <f t="shared" si="4"/>
        <v>3042.97406121114</v>
      </c>
      <c r="K7" s="165" t="str">
        <f t="shared" si="1"/>
        <v>Vanadium Flow</v>
      </c>
      <c r="L7" s="165">
        <v>2020</v>
      </c>
      <c r="M7" s="750">
        <f t="shared" si="2"/>
        <v>4076.9932345680659</v>
      </c>
    </row>
    <row r="8" spans="2:13">
      <c r="B8" s="251">
        <v>1</v>
      </c>
      <c r="C8" s="751">
        <v>-9.7896357106208365E-2</v>
      </c>
      <c r="D8" s="751">
        <v>-5.4126460132046694E-2</v>
      </c>
      <c r="E8" s="251"/>
      <c r="F8" s="165" t="str">
        <f t="shared" si="0"/>
        <v>Lithium Ion</v>
      </c>
      <c r="G8" s="165">
        <f t="shared" si="3"/>
        <v>2021</v>
      </c>
      <c r="H8" s="750">
        <f t="shared" si="4"/>
        <v>2859.5489050050337</v>
      </c>
      <c r="K8" s="165" t="str">
        <f t="shared" si="1"/>
        <v>Vanadium Flow</v>
      </c>
      <c r="L8" s="165">
        <v>2021</v>
      </c>
      <c r="M8" s="750">
        <f t="shared" si="2"/>
        <v>3971.2143262565305</v>
      </c>
    </row>
    <row r="9" spans="2:13">
      <c r="B9" s="251">
        <v>2</v>
      </c>
      <c r="C9" s="751">
        <v>-9.1457172107837548E-2</v>
      </c>
      <c r="D9" s="751">
        <v>-4.5858356712350834E-2</v>
      </c>
      <c r="E9" s="751"/>
      <c r="F9" s="165" t="str">
        <f t="shared" si="0"/>
        <v>Lithium Ion</v>
      </c>
      <c r="G9" s="165">
        <f t="shared" si="3"/>
        <v>2022</v>
      </c>
      <c r="H9" s="750">
        <f t="shared" si="4"/>
        <v>2721.1262944051323</v>
      </c>
      <c r="K9" s="165" t="str">
        <f t="shared" si="1"/>
        <v>Vanadium Flow</v>
      </c>
      <c r="L9" s="165">
        <v>2022</v>
      </c>
      <c r="M9" s="750">
        <f t="shared" si="2"/>
        <v>3903.3790071391204</v>
      </c>
    </row>
    <row r="10" spans="2:13">
      <c r="B10" s="251">
        <v>3</v>
      </c>
      <c r="C10" s="751">
        <v>-7.8022286215099435E-2</v>
      </c>
      <c r="D10" s="751">
        <v>-3.8064996273952878E-2</v>
      </c>
      <c r="E10" s="751"/>
      <c r="F10" s="165" t="str">
        <f t="shared" si="0"/>
        <v>Lithium Ion</v>
      </c>
      <c r="G10" s="165">
        <f t="shared" si="3"/>
        <v>2023</v>
      </c>
      <c r="H10" s="750">
        <f t="shared" si="4"/>
        <v>2602.2981548893654</v>
      </c>
      <c r="K10" s="165" t="str">
        <f t="shared" si="1"/>
        <v>Vanadium Flow</v>
      </c>
      <c r="L10" s="165">
        <v>2023</v>
      </c>
      <c r="M10" s="750">
        <f t="shared" si="2"/>
        <v>3856.2048816881015</v>
      </c>
    </row>
    <row r="11" spans="2:13">
      <c r="B11" s="251">
        <v>4</v>
      </c>
      <c r="C11" s="751">
        <v>-7.0456450143647986E-2</v>
      </c>
      <c r="D11" s="751">
        <v>-3.5092943921708253E-2</v>
      </c>
      <c r="E11" s="751"/>
      <c r="F11" s="165" t="str">
        <f t="shared" si="0"/>
        <v>Lithium Ion</v>
      </c>
      <c r="G11" s="165">
        <f t="shared" si="3"/>
        <v>2024</v>
      </c>
      <c r="H11" s="750">
        <f t="shared" si="4"/>
        <v>2511.8855569928232</v>
      </c>
      <c r="K11" s="165" t="str">
        <f t="shared" si="1"/>
        <v>Vanadium Flow</v>
      </c>
      <c r="L11" s="165">
        <v>2024</v>
      </c>
      <c r="M11" s="750">
        <f t="shared" si="2"/>
        <v>3816.5341352642831</v>
      </c>
    </row>
    <row r="12" spans="2:13">
      <c r="B12" s="251">
        <v>5</v>
      </c>
      <c r="C12" s="751">
        <v>-6.0278251643427039E-2</v>
      </c>
      <c r="D12" s="751">
        <v>-2.5945323483653526E-2</v>
      </c>
      <c r="E12" s="751"/>
      <c r="F12" s="165" t="str">
        <f t="shared" si="0"/>
        <v>Lithium Ion</v>
      </c>
      <c r="G12" s="165">
        <f t="shared" si="3"/>
        <v>2025</v>
      </c>
      <c r="H12" s="750">
        <f t="shared" si="4"/>
        <v>2450.339781938078</v>
      </c>
      <c r="K12" s="165" t="str">
        <f t="shared" si="1"/>
        <v>Vanadium Flow</v>
      </c>
      <c r="L12" s="165">
        <v>2025</v>
      </c>
      <c r="M12" s="750">
        <f t="shared" si="2"/>
        <v>3788.9257605993366</v>
      </c>
    </row>
    <row r="13" spans="2:13">
      <c r="B13" s="251">
        <v>6</v>
      </c>
      <c r="C13" s="751">
        <v>-4.8407149238686609E-2</v>
      </c>
      <c r="D13" s="751">
        <v>-1.7081757252158991E-2</v>
      </c>
      <c r="E13" s="751"/>
      <c r="F13" s="165" t="str">
        <f t="shared" si="0"/>
        <v>Lithium Ion</v>
      </c>
      <c r="G13" s="165">
        <f t="shared" si="3"/>
        <v>2026</v>
      </c>
      <c r="H13" s="750">
        <f t="shared" si="4"/>
        <v>2414.1112750681536</v>
      </c>
      <c r="K13" s="165" t="str">
        <f t="shared" si="1"/>
        <v>Vanadium Flow</v>
      </c>
      <c r="L13" s="165">
        <v>2026</v>
      </c>
      <c r="M13" s="750">
        <f t="shared" si="2"/>
        <v>3781.5386445471281</v>
      </c>
    </row>
    <row r="14" spans="2:13">
      <c r="B14" s="251">
        <v>7</v>
      </c>
      <c r="C14" s="751">
        <v>-4.3668733700485629E-2</v>
      </c>
      <c r="D14" s="751">
        <v>-1.2085458615404554E-2</v>
      </c>
      <c r="E14" s="751"/>
    </row>
    <row r="15" spans="2:13">
      <c r="B15" s="251">
        <v>8</v>
      </c>
      <c r="C15" s="751">
        <v>-3.4743366253659036E-2</v>
      </c>
      <c r="D15" s="751">
        <v>-1.0287510036669056E-2</v>
      </c>
      <c r="E15" s="751"/>
    </row>
    <row r="16" spans="2:13">
      <c r="B16" s="251">
        <v>9</v>
      </c>
      <c r="C16" s="751">
        <v>-2.4501822896910386E-2</v>
      </c>
      <c r="D16" s="751">
        <v>-7.2338864756504861E-3</v>
      </c>
      <c r="E16" s="751"/>
    </row>
    <row r="17" spans="2:5">
      <c r="B17" s="251">
        <v>10</v>
      </c>
      <c r="C17" s="751">
        <v>-1.478509516801374E-2</v>
      </c>
      <c r="D17" s="751">
        <v>-1.9496597502718371E-3</v>
      </c>
      <c r="E17" s="751"/>
    </row>
    <row r="18" spans="2:5">
      <c r="E18" s="751"/>
    </row>
    <row r="19" spans="2:5">
      <c r="B19" s="751"/>
      <c r="C19" s="751"/>
      <c r="D19" s="75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12"/>
  <sheetViews>
    <sheetView zoomScaleNormal="100" workbookViewId="0"/>
  </sheetViews>
  <sheetFormatPr defaultRowHeight="15"/>
  <cols>
    <col min="1" max="1" width="5.42578125" style="165" customWidth="1"/>
    <col min="2" max="2" width="42" style="165" customWidth="1"/>
    <col min="3" max="4" width="15.7109375" style="165" customWidth="1"/>
    <col min="5" max="5" width="11.28515625" style="165" customWidth="1"/>
    <col min="6" max="6" width="10" style="165" customWidth="1"/>
    <col min="7" max="10" width="9.140625" style="165"/>
    <col min="11" max="11" width="10.42578125" style="165" bestFit="1" customWidth="1"/>
    <col min="12" max="16384" width="9.140625" style="165"/>
  </cols>
  <sheetData>
    <row r="1" spans="1:12">
      <c r="A1" s="322"/>
      <c r="B1" s="752"/>
      <c r="C1" s="322"/>
      <c r="D1" s="322"/>
      <c r="E1" s="322"/>
      <c r="F1" s="322"/>
      <c r="G1" s="322"/>
      <c r="H1" s="322"/>
      <c r="I1" s="322"/>
      <c r="J1" s="322"/>
      <c r="K1" s="322"/>
    </row>
    <row r="2" spans="1:12" ht="18.75">
      <c r="A2" s="322"/>
      <c r="B2" s="753" t="s">
        <v>329</v>
      </c>
      <c r="C2" s="754"/>
      <c r="D2" s="754"/>
      <c r="E2" s="754"/>
      <c r="F2" s="754"/>
      <c r="G2" s="754"/>
      <c r="H2" s="754"/>
      <c r="I2" s="754"/>
      <c r="J2" s="754"/>
      <c r="K2" s="754"/>
    </row>
    <row r="3" spans="1:12" ht="15.75">
      <c r="A3" s="322"/>
      <c r="B3" s="755" t="s">
        <v>109</v>
      </c>
      <c r="C3" s="756"/>
      <c r="D3" s="756"/>
      <c r="E3" s="756"/>
      <c r="F3" s="756"/>
      <c r="G3" s="756"/>
      <c r="H3" s="756"/>
      <c r="I3" s="756"/>
      <c r="J3" s="756"/>
      <c r="K3" s="756"/>
    </row>
    <row r="4" spans="1:12">
      <c r="A4" s="322"/>
      <c r="B4" s="757" t="s">
        <v>110</v>
      </c>
      <c r="C4" s="757"/>
      <c r="D4" s="757"/>
      <c r="E4" s="757"/>
      <c r="F4" s="757"/>
      <c r="G4" s="757"/>
      <c r="H4" s="757"/>
      <c r="I4" s="757"/>
      <c r="J4" s="757"/>
      <c r="K4" s="757"/>
    </row>
    <row r="5" spans="1:12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758" t="s">
        <v>111</v>
      </c>
    </row>
    <row r="6" spans="1:12">
      <c r="A6" s="322"/>
      <c r="B6" s="322"/>
      <c r="C6" s="322"/>
      <c r="D6" s="322"/>
      <c r="E6" s="322"/>
      <c r="F6" s="322"/>
      <c r="G6" s="322"/>
      <c r="H6" s="322"/>
      <c r="I6" s="322"/>
      <c r="J6" s="758"/>
      <c r="K6" s="758" t="s">
        <v>112</v>
      </c>
    </row>
    <row r="7" spans="1:12">
      <c r="A7" s="322"/>
      <c r="B7" s="322"/>
      <c r="C7" s="322"/>
      <c r="D7" s="322"/>
      <c r="E7" s="322"/>
      <c r="F7" s="322"/>
      <c r="G7" s="322"/>
      <c r="H7" s="322"/>
      <c r="I7" s="322"/>
      <c r="J7" s="758" t="s">
        <v>113</v>
      </c>
      <c r="K7" s="758" t="s">
        <v>114</v>
      </c>
    </row>
    <row r="8" spans="1:12" ht="26.25">
      <c r="A8" s="322"/>
      <c r="B8" s="322"/>
      <c r="C8" s="759" t="s">
        <v>115</v>
      </c>
      <c r="D8" s="759" t="s">
        <v>44</v>
      </c>
      <c r="E8" s="760" t="s">
        <v>116</v>
      </c>
      <c r="F8" s="760" t="s">
        <v>117</v>
      </c>
      <c r="G8" s="761" t="s">
        <v>118</v>
      </c>
      <c r="H8" s="761" t="s">
        <v>119</v>
      </c>
      <c r="I8" s="761" t="s">
        <v>120</v>
      </c>
      <c r="J8" s="761" t="s">
        <v>121</v>
      </c>
      <c r="K8" s="761" t="s">
        <v>328</v>
      </c>
    </row>
    <row r="9" spans="1:12">
      <c r="A9" s="322">
        <v>1</v>
      </c>
      <c r="B9" s="322" t="s">
        <v>122</v>
      </c>
      <c r="C9" s="322" t="s">
        <v>123</v>
      </c>
      <c r="D9" s="322"/>
      <c r="E9" s="322"/>
      <c r="F9" s="752" t="s">
        <v>124</v>
      </c>
      <c r="G9" s="758">
        <v>58</v>
      </c>
      <c r="H9" s="758" t="s">
        <v>125</v>
      </c>
      <c r="I9" s="762">
        <v>0</v>
      </c>
      <c r="J9" s="763">
        <v>8.956764305148783E-2</v>
      </c>
      <c r="K9" s="763">
        <v>6.3484153413318103E-2</v>
      </c>
    </row>
    <row r="10" spans="1:12">
      <c r="A10" s="322">
        <v>2</v>
      </c>
      <c r="B10" s="322" t="s">
        <v>126</v>
      </c>
      <c r="C10" s="322" t="s">
        <v>123</v>
      </c>
      <c r="D10" s="322"/>
      <c r="E10" s="322"/>
      <c r="F10" s="752" t="s">
        <v>124</v>
      </c>
      <c r="G10" s="758">
        <v>58</v>
      </c>
      <c r="H10" s="758" t="s">
        <v>127</v>
      </c>
      <c r="I10" s="762">
        <v>0</v>
      </c>
      <c r="J10" s="763">
        <v>9.2557834555626647E-2</v>
      </c>
      <c r="K10" s="763">
        <v>6.5603554680523785E-2</v>
      </c>
    </row>
    <row r="11" spans="1:12">
      <c r="A11" s="322">
        <v>3</v>
      </c>
      <c r="B11" s="322" t="s">
        <v>128</v>
      </c>
      <c r="C11" s="322" t="s">
        <v>2</v>
      </c>
      <c r="D11" s="322"/>
      <c r="E11" s="322"/>
      <c r="F11" s="322"/>
      <c r="G11" s="758"/>
      <c r="H11" s="758"/>
      <c r="I11" s="758"/>
      <c r="J11" s="322"/>
      <c r="K11" s="322"/>
    </row>
    <row r="12" spans="1:12">
      <c r="A12" s="322">
        <v>4</v>
      </c>
      <c r="B12" s="322" t="s">
        <v>129</v>
      </c>
      <c r="C12" s="322"/>
      <c r="D12" s="322"/>
      <c r="E12" s="764">
        <v>0.8</v>
      </c>
      <c r="F12" s="764">
        <v>0.88</v>
      </c>
      <c r="G12" s="758">
        <v>40</v>
      </c>
      <c r="H12" s="758" t="s">
        <v>127</v>
      </c>
      <c r="I12" s="762">
        <v>0</v>
      </c>
      <c r="J12" s="763">
        <v>9.647001800358608E-2</v>
      </c>
      <c r="K12" s="763">
        <v>7.2562879502455491E-2</v>
      </c>
    </row>
    <row r="13" spans="1:12">
      <c r="A13" s="322">
        <v>5</v>
      </c>
      <c r="B13" s="322" t="s">
        <v>130</v>
      </c>
      <c r="C13" s="322" t="s">
        <v>304</v>
      </c>
      <c r="D13" s="322"/>
      <c r="E13" s="765">
        <v>0.2</v>
      </c>
      <c r="F13" s="765">
        <v>0.12</v>
      </c>
      <c r="G13" s="758">
        <v>40</v>
      </c>
      <c r="H13" s="758" t="s">
        <v>131</v>
      </c>
      <c r="I13" s="762">
        <v>0</v>
      </c>
      <c r="J13" s="763">
        <v>9.0526327462927769E-2</v>
      </c>
      <c r="K13" s="763">
        <v>6.809215057105171E-2</v>
      </c>
      <c r="L13" s="165" t="s">
        <v>305</v>
      </c>
    </row>
    <row r="14" spans="1:12">
      <c r="A14" s="322">
        <v>6</v>
      </c>
      <c r="B14" s="322" t="s">
        <v>132</v>
      </c>
      <c r="C14" s="322"/>
      <c r="D14" s="322"/>
      <c r="E14" s="764">
        <v>1</v>
      </c>
      <c r="F14" s="764">
        <v>1</v>
      </c>
      <c r="G14" s="758" t="s">
        <v>124</v>
      </c>
      <c r="H14" s="758" t="s">
        <v>124</v>
      </c>
      <c r="I14" s="758"/>
      <c r="J14" s="766"/>
      <c r="K14" s="766">
        <v>7.2026392030687045E-2</v>
      </c>
    </row>
    <row r="15" spans="1:12">
      <c r="A15" s="322">
        <v>7</v>
      </c>
      <c r="B15" s="322"/>
      <c r="C15" s="322"/>
      <c r="D15" s="322"/>
      <c r="E15" s="322"/>
      <c r="F15" s="764"/>
      <c r="G15" s="758"/>
      <c r="H15" s="758"/>
      <c r="I15" s="758"/>
      <c r="J15" s="766"/>
      <c r="K15" s="766"/>
    </row>
    <row r="16" spans="1:12">
      <c r="A16" s="322">
        <v>8</v>
      </c>
      <c r="B16" s="322" t="s">
        <v>133</v>
      </c>
      <c r="C16" s="322" t="s">
        <v>2</v>
      </c>
      <c r="D16" s="322"/>
      <c r="E16" s="322"/>
      <c r="F16" s="764"/>
      <c r="G16" s="758"/>
      <c r="H16" s="758"/>
      <c r="I16" s="758"/>
      <c r="J16" s="766"/>
      <c r="K16" s="766"/>
    </row>
    <row r="17" spans="1:11">
      <c r="A17" s="322">
        <v>9</v>
      </c>
      <c r="B17" s="322" t="s">
        <v>134</v>
      </c>
      <c r="C17" s="322"/>
      <c r="D17" s="322"/>
      <c r="E17" s="764">
        <v>0.63</v>
      </c>
      <c r="F17" s="764">
        <v>0.77800000000000002</v>
      </c>
      <c r="G17" s="758">
        <v>40</v>
      </c>
      <c r="H17" s="758" t="s">
        <v>127</v>
      </c>
      <c r="I17" s="762">
        <v>0</v>
      </c>
      <c r="J17" s="763">
        <v>9.647001800358608E-2</v>
      </c>
      <c r="K17" s="763">
        <v>7.2562879502455491E-2</v>
      </c>
    </row>
    <row r="18" spans="1:11">
      <c r="A18" s="322">
        <v>10</v>
      </c>
      <c r="B18" s="322" t="s">
        <v>135</v>
      </c>
      <c r="C18" s="322"/>
      <c r="D18" s="322"/>
      <c r="E18" s="765">
        <v>0.37</v>
      </c>
      <c r="F18" s="765">
        <v>0.222</v>
      </c>
      <c r="G18" s="758">
        <v>40</v>
      </c>
      <c r="H18" s="758" t="s">
        <v>131</v>
      </c>
      <c r="I18" s="762">
        <v>0</v>
      </c>
      <c r="J18" s="763">
        <v>9.0526327462927769E-2</v>
      </c>
      <c r="K18" s="763">
        <v>6.809215057105171E-2</v>
      </c>
    </row>
    <row r="19" spans="1:11">
      <c r="A19" s="322">
        <v>11</v>
      </c>
      <c r="B19" s="322" t="s">
        <v>605</v>
      </c>
      <c r="C19" s="322"/>
      <c r="D19" s="322"/>
      <c r="E19" s="764">
        <v>1</v>
      </c>
      <c r="F19" s="764">
        <v>1</v>
      </c>
      <c r="G19" s="758"/>
      <c r="H19" s="758"/>
      <c r="I19" s="758"/>
      <c r="J19" s="766"/>
      <c r="K19" s="766">
        <v>7.1570377679683855E-2</v>
      </c>
    </row>
    <row r="20" spans="1:11">
      <c r="A20" s="322">
        <v>12</v>
      </c>
      <c r="B20" s="322"/>
      <c r="C20" s="322"/>
      <c r="D20" s="322"/>
      <c r="E20" s="322"/>
      <c r="F20" s="764"/>
      <c r="G20" s="758"/>
      <c r="H20" s="758"/>
      <c r="I20" s="758"/>
      <c r="J20" s="766"/>
      <c r="K20" s="766"/>
    </row>
    <row r="21" spans="1:11">
      <c r="A21" s="322">
        <v>13</v>
      </c>
      <c r="B21" s="322" t="s">
        <v>136</v>
      </c>
      <c r="C21" s="322" t="s">
        <v>2</v>
      </c>
      <c r="D21" s="322" t="s">
        <v>306</v>
      </c>
      <c r="E21" s="322"/>
      <c r="F21" s="764"/>
      <c r="G21" s="758"/>
      <c r="H21" s="758"/>
      <c r="I21" s="758"/>
      <c r="J21" s="766"/>
      <c r="K21" s="766"/>
    </row>
    <row r="22" spans="1:11">
      <c r="A22" s="322">
        <v>14</v>
      </c>
      <c r="B22" s="322" t="s">
        <v>134</v>
      </c>
      <c r="C22" s="322"/>
      <c r="D22" s="322"/>
      <c r="E22" s="764">
        <v>0.63</v>
      </c>
      <c r="F22" s="764">
        <v>0.77800000000000002</v>
      </c>
      <c r="G22" s="758">
        <v>40</v>
      </c>
      <c r="H22" s="758" t="s">
        <v>127</v>
      </c>
      <c r="I22" s="762">
        <v>0</v>
      </c>
      <c r="J22" s="763">
        <v>9.647001800358608E-2</v>
      </c>
      <c r="K22" s="763">
        <v>7.2562879502455491E-2</v>
      </c>
    </row>
    <row r="23" spans="1:11">
      <c r="A23" s="322">
        <v>15</v>
      </c>
      <c r="B23" s="322" t="s">
        <v>135</v>
      </c>
      <c r="C23" s="764"/>
      <c r="D23" s="764"/>
      <c r="E23" s="765">
        <v>0.37</v>
      </c>
      <c r="F23" s="765">
        <v>0.222</v>
      </c>
      <c r="G23" s="758">
        <v>40</v>
      </c>
      <c r="H23" s="758" t="s">
        <v>137</v>
      </c>
      <c r="I23" s="762">
        <v>0</v>
      </c>
      <c r="J23" s="763">
        <v>8.9228631378344234E-2</v>
      </c>
      <c r="K23" s="763">
        <v>6.7116048704739806E-2</v>
      </c>
    </row>
    <row r="24" spans="1:11">
      <c r="A24" s="322">
        <v>16</v>
      </c>
      <c r="B24" s="322" t="s">
        <v>43</v>
      </c>
      <c r="C24" s="764"/>
      <c r="D24" s="764"/>
      <c r="E24" s="764">
        <v>1</v>
      </c>
      <c r="F24" s="764">
        <v>1</v>
      </c>
      <c r="G24" s="758"/>
      <c r="H24" s="758"/>
      <c r="I24" s="758"/>
      <c r="J24" s="766"/>
      <c r="K24" s="766">
        <v>7.1353683065362605E-2</v>
      </c>
    </row>
    <row r="25" spans="1:11">
      <c r="A25" s="322">
        <v>17</v>
      </c>
      <c r="B25" s="322"/>
      <c r="C25" s="764"/>
      <c r="D25" s="764"/>
      <c r="E25" s="764"/>
      <c r="F25" s="764"/>
      <c r="G25" s="758"/>
      <c r="H25" s="758"/>
      <c r="I25" s="758"/>
      <c r="J25" s="766"/>
      <c r="K25" s="766"/>
    </row>
    <row r="26" spans="1:11">
      <c r="A26" s="322">
        <v>18</v>
      </c>
      <c r="B26" s="322" t="s">
        <v>138</v>
      </c>
      <c r="C26" s="322" t="s">
        <v>2</v>
      </c>
      <c r="D26" s="322" t="s">
        <v>307</v>
      </c>
      <c r="E26" s="764"/>
      <c r="F26" s="764"/>
      <c r="G26" s="758"/>
      <c r="H26" s="758"/>
      <c r="I26" s="758"/>
      <c r="J26" s="766"/>
      <c r="K26" s="766"/>
    </row>
    <row r="27" spans="1:11">
      <c r="A27" s="322">
        <v>19</v>
      </c>
      <c r="B27" s="322" t="s">
        <v>134</v>
      </c>
      <c r="C27" s="764"/>
      <c r="D27" s="764"/>
      <c r="E27" s="764">
        <v>0.63</v>
      </c>
      <c r="F27" s="764">
        <v>0.77800000000000002</v>
      </c>
      <c r="G27" s="758">
        <v>40</v>
      </c>
      <c r="H27" s="758" t="s">
        <v>127</v>
      </c>
      <c r="I27" s="762">
        <v>0</v>
      </c>
      <c r="J27" s="763">
        <v>9.647001800358608E-2</v>
      </c>
      <c r="K27" s="763">
        <v>7.2562879502455491E-2</v>
      </c>
    </row>
    <row r="28" spans="1:11">
      <c r="A28" s="322">
        <v>20</v>
      </c>
      <c r="B28" s="322" t="s">
        <v>135</v>
      </c>
      <c r="C28" s="764"/>
      <c r="D28" s="764"/>
      <c r="E28" s="765">
        <v>0.37</v>
      </c>
      <c r="F28" s="765">
        <v>0.222</v>
      </c>
      <c r="G28" s="758">
        <v>40</v>
      </c>
      <c r="H28" s="758" t="s">
        <v>131</v>
      </c>
      <c r="I28" s="762">
        <v>0</v>
      </c>
      <c r="J28" s="763">
        <v>9.0526327462927769E-2</v>
      </c>
      <c r="K28" s="763">
        <v>6.809215057105171E-2</v>
      </c>
    </row>
    <row r="29" spans="1:11">
      <c r="A29" s="322">
        <v>21</v>
      </c>
      <c r="B29" s="322" t="s">
        <v>43</v>
      </c>
      <c r="C29" s="764"/>
      <c r="D29" s="764"/>
      <c r="E29" s="764">
        <v>1</v>
      </c>
      <c r="F29" s="764">
        <v>1</v>
      </c>
      <c r="G29" s="758"/>
      <c r="H29" s="758"/>
      <c r="I29" s="758"/>
      <c r="J29" s="766"/>
      <c r="K29" s="766">
        <v>7.1570377679683855E-2</v>
      </c>
    </row>
    <row r="30" spans="1:11">
      <c r="A30" s="322">
        <v>22</v>
      </c>
      <c r="B30" s="322"/>
      <c r="C30" s="764"/>
      <c r="D30" s="764"/>
      <c r="E30" s="764"/>
      <c r="F30" s="764"/>
      <c r="G30" s="758"/>
      <c r="H30" s="758"/>
      <c r="I30" s="758"/>
      <c r="J30" s="766"/>
      <c r="K30" s="766"/>
    </row>
    <row r="31" spans="1:11">
      <c r="A31" s="322">
        <v>23</v>
      </c>
      <c r="B31" s="322" t="s">
        <v>139</v>
      </c>
      <c r="C31" s="322" t="s">
        <v>2</v>
      </c>
      <c r="D31" s="322"/>
      <c r="E31" s="322"/>
      <c r="F31" s="322"/>
      <c r="G31" s="758"/>
      <c r="H31" s="758"/>
      <c r="I31" s="758"/>
      <c r="J31" s="766"/>
      <c r="K31" s="766"/>
    </row>
    <row r="32" spans="1:11">
      <c r="A32" s="322">
        <v>24</v>
      </c>
      <c r="B32" s="322" t="s">
        <v>140</v>
      </c>
      <c r="C32" s="322"/>
      <c r="D32" s="322"/>
      <c r="E32" s="764">
        <v>0.37</v>
      </c>
      <c r="F32" s="764">
        <v>0.37</v>
      </c>
      <c r="G32" s="758">
        <v>40</v>
      </c>
      <c r="H32" s="758" t="s">
        <v>127</v>
      </c>
      <c r="I32" s="762">
        <v>0</v>
      </c>
      <c r="J32" s="763">
        <v>9.647001800358608E-2</v>
      </c>
      <c r="K32" s="763">
        <v>7.2562879502455491E-2</v>
      </c>
    </row>
    <row r="33" spans="1:12">
      <c r="A33" s="322">
        <v>25</v>
      </c>
      <c r="B33" s="322" t="s">
        <v>141</v>
      </c>
      <c r="C33" s="322"/>
      <c r="D33" s="322"/>
      <c r="E33" s="765">
        <v>0.63</v>
      </c>
      <c r="F33" s="765">
        <v>0.63</v>
      </c>
      <c r="G33" s="758">
        <v>40</v>
      </c>
      <c r="H33" s="758" t="s">
        <v>142</v>
      </c>
      <c r="I33" s="762">
        <v>0</v>
      </c>
      <c r="J33" s="763">
        <v>8.8109609863129323E-2</v>
      </c>
      <c r="K33" s="763">
        <v>6.6274342389662982E-2</v>
      </c>
      <c r="L33" s="165" t="s">
        <v>308</v>
      </c>
    </row>
    <row r="34" spans="1:12">
      <c r="A34" s="322">
        <v>26</v>
      </c>
      <c r="B34" s="322" t="s">
        <v>143</v>
      </c>
      <c r="C34" s="322"/>
      <c r="D34" s="322"/>
      <c r="E34" s="764">
        <v>1</v>
      </c>
      <c r="F34" s="764">
        <v>1</v>
      </c>
      <c r="G34" s="758" t="s">
        <v>124</v>
      </c>
      <c r="H34" s="758" t="s">
        <v>124</v>
      </c>
      <c r="I34" s="758"/>
      <c r="J34" s="763"/>
      <c r="K34" s="763">
        <v>6.860110112139621E-2</v>
      </c>
    </row>
    <row r="35" spans="1:12">
      <c r="A35" s="322">
        <v>27</v>
      </c>
      <c r="B35" s="322"/>
      <c r="C35" s="322"/>
      <c r="D35" s="322"/>
      <c r="E35" s="764"/>
      <c r="F35" s="764"/>
      <c r="G35" s="758"/>
      <c r="H35" s="758"/>
      <c r="I35" s="758"/>
      <c r="J35" s="763"/>
      <c r="K35" s="763"/>
    </row>
    <row r="36" spans="1:12">
      <c r="A36" s="322">
        <v>28</v>
      </c>
      <c r="B36" s="322" t="s">
        <v>144</v>
      </c>
      <c r="C36" s="322" t="s">
        <v>2</v>
      </c>
      <c r="D36" s="322"/>
      <c r="E36" s="764"/>
      <c r="F36" s="764"/>
      <c r="G36" s="758"/>
      <c r="H36" s="758"/>
      <c r="I36" s="758"/>
      <c r="J36" s="763"/>
      <c r="K36" s="763"/>
    </row>
    <row r="37" spans="1:12">
      <c r="A37" s="322">
        <v>29</v>
      </c>
      <c r="B37" s="322" t="s">
        <v>145</v>
      </c>
      <c r="C37" s="322"/>
      <c r="D37" s="322"/>
      <c r="E37" s="764">
        <v>0.28860000000000002</v>
      </c>
      <c r="F37" s="764">
        <v>0.32116</v>
      </c>
      <c r="G37" s="758">
        <v>40</v>
      </c>
      <c r="H37" s="758" t="s">
        <v>127</v>
      </c>
      <c r="I37" s="762">
        <v>0</v>
      </c>
      <c r="J37" s="763">
        <v>9.647001800358608E-2</v>
      </c>
      <c r="K37" s="763">
        <v>7.2562879502455491E-2</v>
      </c>
    </row>
    <row r="38" spans="1:12">
      <c r="A38" s="322">
        <v>30</v>
      </c>
      <c r="B38" s="322" t="s">
        <v>146</v>
      </c>
      <c r="C38" s="322"/>
      <c r="D38" s="322"/>
      <c r="E38" s="764">
        <v>0.4914</v>
      </c>
      <c r="F38" s="764">
        <v>0.54683999999999999</v>
      </c>
      <c r="G38" s="758">
        <v>40</v>
      </c>
      <c r="H38" s="758" t="s">
        <v>142</v>
      </c>
      <c r="I38" s="762">
        <v>0</v>
      </c>
      <c r="J38" s="763">
        <v>8.8109609863129323E-2</v>
      </c>
      <c r="K38" s="763">
        <v>6.6274342389662982E-2</v>
      </c>
    </row>
    <row r="39" spans="1:12">
      <c r="A39" s="322">
        <v>31</v>
      </c>
      <c r="B39" s="322" t="s">
        <v>147</v>
      </c>
      <c r="C39" s="322"/>
      <c r="D39" s="322"/>
      <c r="E39" s="765">
        <v>0.22</v>
      </c>
      <c r="F39" s="765">
        <v>0.13200000000000001</v>
      </c>
      <c r="G39" s="758">
        <v>40</v>
      </c>
      <c r="H39" s="758" t="s">
        <v>131</v>
      </c>
      <c r="I39" s="762">
        <v>0</v>
      </c>
      <c r="J39" s="763">
        <v>9.0526327462927769E-2</v>
      </c>
      <c r="K39" s="763">
        <v>6.809215057105171E-2</v>
      </c>
    </row>
    <row r="40" spans="1:12">
      <c r="A40" s="322">
        <v>32</v>
      </c>
      <c r="B40" s="322" t="s">
        <v>148</v>
      </c>
      <c r="C40" s="322"/>
      <c r="D40" s="322"/>
      <c r="E40" s="764">
        <v>1</v>
      </c>
      <c r="F40" s="764">
        <v>1</v>
      </c>
      <c r="G40" s="758"/>
      <c r="H40" s="758"/>
      <c r="I40" s="758"/>
      <c r="J40" s="763"/>
      <c r="K40" s="763">
        <v>6.8533919648750746E-2</v>
      </c>
    </row>
    <row r="41" spans="1:12">
      <c r="A41" s="322">
        <v>33</v>
      </c>
      <c r="B41" s="322"/>
      <c r="C41" s="322"/>
      <c r="D41" s="322"/>
      <c r="E41" s="322"/>
      <c r="F41" s="764"/>
      <c r="G41" s="758"/>
      <c r="H41" s="758"/>
      <c r="I41" s="758"/>
      <c r="J41" s="763"/>
      <c r="K41" s="763"/>
    </row>
    <row r="42" spans="1:12">
      <c r="A42" s="322">
        <v>34</v>
      </c>
      <c r="B42" s="322" t="s">
        <v>149</v>
      </c>
      <c r="C42" s="322" t="s">
        <v>4</v>
      </c>
      <c r="D42" s="322"/>
      <c r="E42" s="322"/>
      <c r="F42" s="752" t="s">
        <v>124</v>
      </c>
      <c r="G42" s="758">
        <v>40</v>
      </c>
      <c r="H42" s="758" t="s">
        <v>127</v>
      </c>
      <c r="I42" s="762">
        <v>0</v>
      </c>
      <c r="J42" s="763">
        <v>9.647001800358608E-2</v>
      </c>
      <c r="K42" s="763">
        <v>7.2562879502455491E-2</v>
      </c>
    </row>
    <row r="43" spans="1:12">
      <c r="A43" s="322">
        <v>35</v>
      </c>
      <c r="B43" s="322" t="s">
        <v>150</v>
      </c>
      <c r="C43" s="322" t="s">
        <v>4</v>
      </c>
      <c r="D43" s="322"/>
      <c r="E43" s="322"/>
      <c r="F43" s="752" t="s">
        <v>124</v>
      </c>
      <c r="G43" s="758">
        <v>35</v>
      </c>
      <c r="H43" s="758" t="s">
        <v>125</v>
      </c>
      <c r="I43" s="762">
        <v>0</v>
      </c>
      <c r="J43" s="763">
        <v>9.5785729519439991E-2</v>
      </c>
      <c r="K43" s="763">
        <v>7.3726311796429175E-2</v>
      </c>
    </row>
    <row r="44" spans="1:12">
      <c r="A44" s="322">
        <v>36</v>
      </c>
      <c r="B44" s="322" t="s">
        <v>151</v>
      </c>
      <c r="C44" s="322" t="s">
        <v>4</v>
      </c>
      <c r="D44" s="322"/>
      <c r="E44" s="322"/>
      <c r="F44" s="752" t="s">
        <v>124</v>
      </c>
      <c r="G44" s="758">
        <v>30</v>
      </c>
      <c r="H44" s="758" t="s">
        <v>125</v>
      </c>
      <c r="I44" s="762">
        <v>0</v>
      </c>
      <c r="J44" s="763">
        <v>9.9592046802503262E-2</v>
      </c>
      <c r="K44" s="763">
        <v>7.871096688691899E-2</v>
      </c>
    </row>
    <row r="45" spans="1:12">
      <c r="A45" s="322">
        <v>37</v>
      </c>
      <c r="B45" s="322" t="s">
        <v>152</v>
      </c>
      <c r="C45" s="322" t="s">
        <v>4</v>
      </c>
      <c r="D45" s="322"/>
      <c r="E45" s="322"/>
      <c r="F45" s="752" t="s">
        <v>124</v>
      </c>
      <c r="G45" s="758">
        <v>30</v>
      </c>
      <c r="H45" s="758" t="s">
        <v>125</v>
      </c>
      <c r="I45" s="762">
        <v>0</v>
      </c>
      <c r="J45" s="763">
        <v>9.9592046802503262E-2</v>
      </c>
      <c r="K45" s="763">
        <v>7.871096688691899E-2</v>
      </c>
    </row>
    <row r="46" spans="1:12">
      <c r="A46" s="322">
        <v>38</v>
      </c>
      <c r="B46" s="322" t="s">
        <v>153</v>
      </c>
      <c r="C46" s="322" t="s">
        <v>4</v>
      </c>
      <c r="D46" s="322"/>
      <c r="E46" s="322"/>
      <c r="F46" s="752" t="s">
        <v>124</v>
      </c>
      <c r="G46" s="758">
        <v>30</v>
      </c>
      <c r="H46" s="758" t="s">
        <v>125</v>
      </c>
      <c r="I46" s="762">
        <v>0</v>
      </c>
      <c r="J46" s="763">
        <v>9.9592046802503262E-2</v>
      </c>
      <c r="K46" s="763">
        <v>7.871096688691899E-2</v>
      </c>
    </row>
    <row r="47" spans="1:12">
      <c r="A47" s="322">
        <v>39</v>
      </c>
      <c r="B47" s="322" t="s">
        <v>154</v>
      </c>
      <c r="C47" s="322" t="s">
        <v>4</v>
      </c>
      <c r="D47" s="322"/>
      <c r="E47" s="322"/>
      <c r="F47" s="752" t="s">
        <v>124</v>
      </c>
      <c r="G47" s="758">
        <v>35</v>
      </c>
      <c r="H47" s="758" t="s">
        <v>155</v>
      </c>
      <c r="I47" s="762">
        <v>0</v>
      </c>
      <c r="J47" s="763">
        <v>8.6078132480032113E-2</v>
      </c>
      <c r="K47" s="763">
        <v>6.6254370728462242E-2</v>
      </c>
    </row>
    <row r="48" spans="1:12">
      <c r="A48" s="322">
        <v>40</v>
      </c>
      <c r="B48" s="322" t="s">
        <v>309</v>
      </c>
      <c r="C48" s="322" t="s">
        <v>4</v>
      </c>
      <c r="D48" s="322"/>
      <c r="E48" s="322"/>
      <c r="F48" s="752" t="s">
        <v>124</v>
      </c>
      <c r="G48" s="758">
        <v>15</v>
      </c>
      <c r="H48" s="758" t="s">
        <v>155</v>
      </c>
      <c r="I48" s="758">
        <v>0</v>
      </c>
      <c r="J48" s="763">
        <v>0.11942223805094319</v>
      </c>
      <c r="K48" s="767">
        <v>0.10461790585940058</v>
      </c>
    </row>
    <row r="49" spans="1:11">
      <c r="A49" s="322">
        <v>41</v>
      </c>
      <c r="B49" s="322"/>
      <c r="C49" s="322"/>
      <c r="D49" s="322"/>
      <c r="E49" s="322"/>
      <c r="F49" s="752"/>
      <c r="G49" s="758"/>
      <c r="H49" s="758"/>
      <c r="I49" s="762"/>
      <c r="J49" s="763"/>
      <c r="K49" s="763"/>
    </row>
    <row r="50" spans="1:11">
      <c r="A50" s="322">
        <v>42</v>
      </c>
      <c r="B50" s="322" t="s">
        <v>6</v>
      </c>
      <c r="C50" s="322" t="s">
        <v>156</v>
      </c>
      <c r="D50" s="322"/>
      <c r="E50" s="322"/>
      <c r="F50" s="752" t="s">
        <v>124</v>
      </c>
      <c r="G50" s="758">
        <v>40</v>
      </c>
      <c r="H50" s="758" t="s">
        <v>155</v>
      </c>
      <c r="I50" s="762">
        <v>0</v>
      </c>
      <c r="J50" s="763">
        <v>8.39082182572157E-2</v>
      </c>
      <c r="K50" s="763">
        <v>6.3114136979198515E-2</v>
      </c>
    </row>
    <row r="51" spans="1:11">
      <c r="A51" s="322">
        <v>43</v>
      </c>
      <c r="B51" s="322" t="s">
        <v>5</v>
      </c>
      <c r="C51" s="322" t="s">
        <v>156</v>
      </c>
      <c r="D51" s="322"/>
      <c r="E51" s="322"/>
      <c r="F51" s="752" t="s">
        <v>124</v>
      </c>
      <c r="G51" s="758">
        <v>30</v>
      </c>
      <c r="H51" s="758" t="s">
        <v>155</v>
      </c>
      <c r="I51" s="762">
        <v>0</v>
      </c>
      <c r="J51" s="763">
        <v>8.9424054947776513E-2</v>
      </c>
      <c r="K51" s="763">
        <v>7.0674858624469455E-2</v>
      </c>
    </row>
    <row r="52" spans="1:11">
      <c r="A52" s="322">
        <v>44</v>
      </c>
      <c r="B52" s="322" t="s">
        <v>9</v>
      </c>
      <c r="C52" s="322" t="s">
        <v>156</v>
      </c>
      <c r="D52" s="322"/>
      <c r="E52" s="322"/>
      <c r="F52" s="752" t="s">
        <v>124</v>
      </c>
      <c r="G52" s="758">
        <v>30</v>
      </c>
      <c r="H52" s="758" t="s">
        <v>155</v>
      </c>
      <c r="I52" s="758">
        <v>0</v>
      </c>
      <c r="J52" s="322">
        <v>8.9424054947776513E-2</v>
      </c>
      <c r="K52" s="763">
        <v>7.0674858624469455E-2</v>
      </c>
    </row>
    <row r="53" spans="1:11">
      <c r="A53" s="322">
        <v>45</v>
      </c>
      <c r="B53" s="768" t="s">
        <v>310</v>
      </c>
      <c r="C53" s="322" t="s">
        <v>156</v>
      </c>
      <c r="D53" s="322"/>
      <c r="E53" s="322"/>
      <c r="F53" s="322" t="s">
        <v>124</v>
      </c>
      <c r="G53" s="758">
        <v>20</v>
      </c>
      <c r="H53" s="758" t="s">
        <v>311</v>
      </c>
      <c r="I53" s="758">
        <v>0</v>
      </c>
      <c r="J53" s="322">
        <v>0.1058028598994081</v>
      </c>
      <c r="K53" s="763">
        <v>8.9184122330898424E-2</v>
      </c>
    </row>
    <row r="54" spans="1:11">
      <c r="A54" s="322">
        <v>46</v>
      </c>
      <c r="B54" s="322"/>
      <c r="C54" s="322"/>
      <c r="D54" s="322"/>
      <c r="E54" s="322"/>
      <c r="F54" s="752"/>
      <c r="G54" s="758"/>
      <c r="H54" s="758"/>
      <c r="I54" s="762"/>
      <c r="J54" s="763"/>
      <c r="K54" s="763"/>
    </row>
    <row r="55" spans="1:11">
      <c r="A55" s="322">
        <v>47</v>
      </c>
      <c r="B55" s="322" t="s">
        <v>157</v>
      </c>
      <c r="C55" s="322"/>
      <c r="D55" s="322"/>
      <c r="E55" s="322"/>
      <c r="F55" s="752"/>
      <c r="G55" s="758"/>
      <c r="H55" s="758"/>
      <c r="I55" s="762"/>
      <c r="J55" s="763"/>
      <c r="K55" s="763"/>
    </row>
    <row r="56" spans="1:11">
      <c r="A56" s="322">
        <v>48</v>
      </c>
      <c r="B56" s="322" t="s">
        <v>158</v>
      </c>
      <c r="C56" s="322" t="s">
        <v>7</v>
      </c>
      <c r="D56" s="322" t="s">
        <v>312</v>
      </c>
      <c r="E56" s="322"/>
      <c r="F56" s="752" t="s">
        <v>124</v>
      </c>
      <c r="G56" s="758">
        <v>25</v>
      </c>
      <c r="H56" s="758" t="s">
        <v>155</v>
      </c>
      <c r="I56" s="762">
        <v>0.3</v>
      </c>
      <c r="J56" s="763">
        <v>8.1242557489267717E-2</v>
      </c>
      <c r="K56" s="763">
        <v>6.6177143913501116E-2</v>
      </c>
    </row>
    <row r="57" spans="1:11">
      <c r="A57" s="322">
        <v>49</v>
      </c>
      <c r="B57" s="322" t="s">
        <v>159</v>
      </c>
      <c r="C57" s="322" t="s">
        <v>7</v>
      </c>
      <c r="D57" s="322" t="s">
        <v>312</v>
      </c>
      <c r="E57" s="322"/>
      <c r="F57" s="752" t="s">
        <v>124</v>
      </c>
      <c r="G57" s="758">
        <v>25</v>
      </c>
      <c r="H57" s="758" t="s">
        <v>155</v>
      </c>
      <c r="I57" s="762">
        <v>0.1</v>
      </c>
      <c r="J57" s="763">
        <v>9.0228678453075695E-2</v>
      </c>
      <c r="K57" s="763">
        <v>7.3496901422668737E-2</v>
      </c>
    </row>
    <row r="58" spans="1:11">
      <c r="A58" s="322">
        <v>50</v>
      </c>
      <c r="B58" s="769" t="s">
        <v>160</v>
      </c>
      <c r="C58" s="322" t="s">
        <v>7</v>
      </c>
      <c r="D58" s="322" t="s">
        <v>313</v>
      </c>
      <c r="E58" s="322"/>
      <c r="F58" s="322" t="s">
        <v>124</v>
      </c>
      <c r="G58" s="758">
        <v>30</v>
      </c>
      <c r="H58" s="758" t="s">
        <v>155</v>
      </c>
      <c r="I58" s="770">
        <v>0.1</v>
      </c>
      <c r="J58" s="763">
        <v>8.4551982702061851E-2</v>
      </c>
      <c r="K58" s="763">
        <v>6.6824294954826266E-2</v>
      </c>
    </row>
    <row r="59" spans="1:11">
      <c r="A59" s="322">
        <v>51</v>
      </c>
      <c r="B59" s="769" t="s">
        <v>161</v>
      </c>
      <c r="C59" s="322" t="s">
        <v>7</v>
      </c>
      <c r="D59" s="322" t="s">
        <v>314</v>
      </c>
      <c r="E59" s="764"/>
      <c r="F59" s="771" t="s">
        <v>124</v>
      </c>
      <c r="G59" s="758">
        <v>30</v>
      </c>
      <c r="H59" s="758" t="s">
        <v>155</v>
      </c>
      <c r="I59" s="762">
        <v>0.1</v>
      </c>
      <c r="J59" s="763">
        <v>8.4551982702061851E-2</v>
      </c>
      <c r="K59" s="763">
        <v>6.6824294954826266E-2</v>
      </c>
    </row>
    <row r="60" spans="1:11" ht="26.25">
      <c r="A60" s="322">
        <v>52</v>
      </c>
      <c r="B60" s="769" t="s">
        <v>162</v>
      </c>
      <c r="C60" s="322"/>
      <c r="D60" s="322" t="s">
        <v>315</v>
      </c>
      <c r="E60" s="765"/>
      <c r="F60" s="772"/>
      <c r="G60" s="758"/>
      <c r="H60" s="758"/>
      <c r="I60" s="762"/>
      <c r="J60" s="763"/>
      <c r="K60" s="763"/>
    </row>
    <row r="61" spans="1:11">
      <c r="A61" s="322">
        <v>53</v>
      </c>
      <c r="B61" s="322" t="s">
        <v>163</v>
      </c>
      <c r="C61" s="322" t="s">
        <v>7</v>
      </c>
      <c r="D61" s="322"/>
      <c r="E61" s="764">
        <v>0.8</v>
      </c>
      <c r="F61" s="764">
        <v>0.41666666666666669</v>
      </c>
      <c r="G61" s="758">
        <v>30</v>
      </c>
      <c r="H61" s="758" t="s">
        <v>155</v>
      </c>
      <c r="I61" s="758">
        <v>0.1</v>
      </c>
      <c r="J61" s="763">
        <v>8.4551982702061851E-2</v>
      </c>
      <c r="K61" s="763">
        <v>6.6824294954826266E-2</v>
      </c>
    </row>
    <row r="62" spans="1:11">
      <c r="A62" s="322">
        <v>54</v>
      </c>
      <c r="B62" s="322" t="s">
        <v>164</v>
      </c>
      <c r="C62" s="322" t="s">
        <v>4</v>
      </c>
      <c r="D62" s="322"/>
      <c r="E62" s="764">
        <v>0.19999999999999996</v>
      </c>
      <c r="F62" s="764">
        <v>0.58333333333333326</v>
      </c>
      <c r="G62" s="758">
        <v>30</v>
      </c>
      <c r="H62" s="758" t="s">
        <v>125</v>
      </c>
      <c r="I62" s="758">
        <v>0</v>
      </c>
      <c r="J62" s="763">
        <v>9.9592046802503262E-2</v>
      </c>
      <c r="K62" s="763">
        <v>7.871096688691899E-2</v>
      </c>
    </row>
    <row r="63" spans="1:11">
      <c r="A63" s="322">
        <v>55</v>
      </c>
      <c r="B63" s="322" t="s">
        <v>165</v>
      </c>
      <c r="C63" s="322"/>
      <c r="D63" s="322" t="s">
        <v>316</v>
      </c>
      <c r="E63" s="322">
        <v>1</v>
      </c>
      <c r="F63" s="752">
        <v>1</v>
      </c>
      <c r="G63" s="758"/>
      <c r="H63" s="758"/>
      <c r="I63" s="762"/>
      <c r="J63" s="763"/>
      <c r="K63" s="763">
        <v>7.871096688691899E-2</v>
      </c>
    </row>
    <row r="64" spans="1:11">
      <c r="A64" s="322">
        <v>56</v>
      </c>
      <c r="B64" s="322"/>
      <c r="C64" s="322"/>
      <c r="D64" s="322"/>
      <c r="E64" s="322"/>
      <c r="F64" s="752"/>
      <c r="G64" s="758"/>
      <c r="H64" s="758"/>
      <c r="I64" s="762"/>
      <c r="J64" s="763"/>
      <c r="K64" s="763"/>
    </row>
    <row r="65" spans="1:12">
      <c r="A65" s="322">
        <v>57</v>
      </c>
      <c r="B65" s="322" t="s">
        <v>36</v>
      </c>
      <c r="C65" s="322" t="s">
        <v>22</v>
      </c>
      <c r="D65" s="322"/>
      <c r="E65" s="322"/>
      <c r="F65" s="752" t="s">
        <v>124</v>
      </c>
      <c r="G65" s="758">
        <v>60</v>
      </c>
      <c r="H65" s="758" t="s">
        <v>127</v>
      </c>
      <c r="I65" s="762">
        <v>0</v>
      </c>
      <c r="J65" s="763">
        <v>9.2388475896209507E-2</v>
      </c>
      <c r="K65" s="763">
        <v>6.5173505890567737E-2</v>
      </c>
    </row>
    <row r="66" spans="1:12">
      <c r="A66" s="322">
        <v>58</v>
      </c>
      <c r="B66" s="322" t="s">
        <v>166</v>
      </c>
      <c r="C66" s="322" t="s">
        <v>22</v>
      </c>
      <c r="D66" s="322" t="s">
        <v>317</v>
      </c>
      <c r="E66" s="322"/>
      <c r="F66" s="752" t="s">
        <v>124</v>
      </c>
      <c r="G66" s="758">
        <v>20</v>
      </c>
      <c r="H66" s="758" t="s">
        <v>127</v>
      </c>
      <c r="I66" s="762">
        <v>0</v>
      </c>
      <c r="J66" s="763">
        <v>0.11957783341974447</v>
      </c>
      <c r="K66" s="763">
        <v>0.10079542399807992</v>
      </c>
    </row>
    <row r="67" spans="1:12">
      <c r="A67" s="322">
        <v>59</v>
      </c>
      <c r="B67" s="322" t="s">
        <v>167</v>
      </c>
      <c r="C67" s="322" t="s">
        <v>22</v>
      </c>
      <c r="D67" s="322"/>
      <c r="E67" s="322"/>
      <c r="F67" s="752" t="s">
        <v>124</v>
      </c>
      <c r="G67" s="758">
        <v>30</v>
      </c>
      <c r="H67" s="758" t="s">
        <v>127</v>
      </c>
      <c r="I67" s="762">
        <v>0</v>
      </c>
      <c r="J67" s="763">
        <v>0.10301502040827343</v>
      </c>
      <c r="K67" s="763">
        <v>8.1416258833301627E-2</v>
      </c>
    </row>
    <row r="68" spans="1:12">
      <c r="A68" s="322">
        <v>60</v>
      </c>
      <c r="B68" s="322" t="s">
        <v>168</v>
      </c>
      <c r="C68" s="322" t="s">
        <v>22</v>
      </c>
      <c r="D68" s="322"/>
      <c r="E68" s="322"/>
      <c r="F68" s="752" t="s">
        <v>124</v>
      </c>
      <c r="G68" s="758">
        <v>30</v>
      </c>
      <c r="H68" s="758" t="s">
        <v>125</v>
      </c>
      <c r="I68" s="762">
        <v>0</v>
      </c>
      <c r="J68" s="763">
        <v>9.9592046802503262E-2</v>
      </c>
      <c r="K68" s="763">
        <v>7.871096688691899E-2</v>
      </c>
    </row>
    <row r="69" spans="1:12">
      <c r="A69" s="322">
        <v>61</v>
      </c>
      <c r="B69" s="322" t="s">
        <v>169</v>
      </c>
      <c r="C69" s="322" t="s">
        <v>8</v>
      </c>
      <c r="D69" s="322" t="s">
        <v>318</v>
      </c>
      <c r="E69" s="322"/>
      <c r="F69" s="752" t="s">
        <v>124</v>
      </c>
      <c r="G69" s="758">
        <v>40</v>
      </c>
      <c r="H69" s="758" t="s">
        <v>125</v>
      </c>
      <c r="I69" s="762">
        <v>0</v>
      </c>
      <c r="J69" s="763">
        <v>9.3306246518935057E-2</v>
      </c>
      <c r="K69" s="763">
        <v>7.0183151854788808E-2</v>
      </c>
    </row>
    <row r="70" spans="1:12">
      <c r="A70" s="165">
        <v>62</v>
      </c>
      <c r="B70" s="165" t="s">
        <v>170</v>
      </c>
      <c r="C70" s="165" t="s">
        <v>8</v>
      </c>
      <c r="F70" s="165" t="s">
        <v>124</v>
      </c>
      <c r="G70" s="758">
        <v>40</v>
      </c>
      <c r="H70" s="758" t="s">
        <v>155</v>
      </c>
      <c r="I70" s="773">
        <v>0</v>
      </c>
      <c r="J70" s="45">
        <v>8.39082182572157E-2</v>
      </c>
      <c r="K70" s="774">
        <v>6.3114136979198515E-2</v>
      </c>
      <c r="L70" s="189"/>
    </row>
    <row r="71" spans="1:12">
      <c r="A71" s="165">
        <v>63</v>
      </c>
      <c r="G71" s="758"/>
      <c r="H71" s="758"/>
      <c r="I71" s="773"/>
      <c r="K71" s="774"/>
      <c r="L71" s="189"/>
    </row>
    <row r="72" spans="1:12">
      <c r="A72" s="165">
        <v>64</v>
      </c>
      <c r="B72" s="165" t="s">
        <v>319</v>
      </c>
      <c r="C72" s="165" t="s">
        <v>320</v>
      </c>
      <c r="F72" s="165" t="s">
        <v>124</v>
      </c>
      <c r="G72" s="758">
        <v>20</v>
      </c>
      <c r="H72" s="758" t="s">
        <v>127</v>
      </c>
      <c r="I72" s="773">
        <v>0</v>
      </c>
      <c r="J72" s="165">
        <v>0.11957783341974447</v>
      </c>
      <c r="K72" s="774">
        <v>0.10079542399807992</v>
      </c>
      <c r="L72" s="189"/>
    </row>
    <row r="73" spans="1:12">
      <c r="A73" s="165">
        <v>65</v>
      </c>
      <c r="B73" s="165" t="s">
        <v>321</v>
      </c>
      <c r="C73" s="165" t="s">
        <v>320</v>
      </c>
      <c r="F73" s="165" t="s">
        <v>124</v>
      </c>
      <c r="G73" s="758">
        <v>20</v>
      </c>
      <c r="H73" s="758" t="s">
        <v>127</v>
      </c>
      <c r="I73" s="773">
        <v>0</v>
      </c>
      <c r="J73" s="165">
        <v>0.11957783341974447</v>
      </c>
      <c r="K73" s="774">
        <v>0.10079542399807992</v>
      </c>
      <c r="L73" s="189"/>
    </row>
    <row r="74" spans="1:12">
      <c r="A74" s="165">
        <v>66</v>
      </c>
      <c r="B74" s="165" t="s">
        <v>322</v>
      </c>
      <c r="C74" s="165" t="s">
        <v>320</v>
      </c>
      <c r="F74" s="165" t="s">
        <v>124</v>
      </c>
      <c r="G74" s="758">
        <v>15</v>
      </c>
      <c r="H74" s="758" t="s">
        <v>155</v>
      </c>
      <c r="I74" s="773">
        <v>0</v>
      </c>
      <c r="J74" s="165">
        <v>0.11942223805094319</v>
      </c>
      <c r="K74" s="774">
        <v>0.10461790585940058</v>
      </c>
      <c r="L74" s="189"/>
    </row>
    <row r="75" spans="1:12">
      <c r="A75" s="165">
        <v>67</v>
      </c>
      <c r="B75" s="165" t="s">
        <v>323</v>
      </c>
      <c r="C75" s="165" t="s">
        <v>320</v>
      </c>
      <c r="F75" s="165" t="s">
        <v>124</v>
      </c>
      <c r="G75" s="758">
        <v>10</v>
      </c>
      <c r="H75" s="758" t="s">
        <v>155</v>
      </c>
      <c r="I75" s="773">
        <v>0</v>
      </c>
      <c r="J75" s="165">
        <v>0.1532182452441635</v>
      </c>
      <c r="K75" s="774">
        <v>0.14012683016718866</v>
      </c>
      <c r="L75" s="189"/>
    </row>
    <row r="76" spans="1:12">
      <c r="A76" s="165">
        <v>68</v>
      </c>
      <c r="B76" s="165" t="s">
        <v>324</v>
      </c>
      <c r="C76" s="165" t="s">
        <v>320</v>
      </c>
      <c r="F76" s="165" t="s">
        <v>124</v>
      </c>
      <c r="G76" s="758">
        <v>15</v>
      </c>
      <c r="H76" s="758" t="s">
        <v>155</v>
      </c>
      <c r="I76" s="773">
        <v>0</v>
      </c>
      <c r="J76" s="165">
        <v>0.11942223805094319</v>
      </c>
      <c r="K76" s="774">
        <v>0.10461790585940058</v>
      </c>
      <c r="L76" s="189"/>
    </row>
    <row r="77" spans="1:12">
      <c r="A77" s="165">
        <v>69</v>
      </c>
      <c r="B77" s="165" t="s">
        <v>325</v>
      </c>
      <c r="C77" s="165" t="s">
        <v>320</v>
      </c>
      <c r="F77" s="165" t="s">
        <v>124</v>
      </c>
      <c r="G77" s="758">
        <v>15</v>
      </c>
      <c r="H77" s="758" t="s">
        <v>155</v>
      </c>
      <c r="I77" s="251">
        <v>0</v>
      </c>
      <c r="J77" s="165">
        <v>0.11942223805094319</v>
      </c>
      <c r="K77" s="774">
        <v>0.10461790585940058</v>
      </c>
      <c r="L77" s="189"/>
    </row>
    <row r="78" spans="1:12">
      <c r="A78" s="165">
        <v>70</v>
      </c>
      <c r="B78" s="165" t="s">
        <v>171</v>
      </c>
      <c r="C78" s="165" t="s">
        <v>320</v>
      </c>
      <c r="F78" s="165" t="s">
        <v>124</v>
      </c>
      <c r="G78" s="758">
        <v>25</v>
      </c>
      <c r="H78" s="758" t="s">
        <v>155</v>
      </c>
      <c r="I78" s="251">
        <v>0</v>
      </c>
      <c r="J78" s="165">
        <v>9.4721738934979732E-2</v>
      </c>
      <c r="K78" s="774">
        <v>7.7156780177252568E-2</v>
      </c>
      <c r="L78" s="189"/>
    </row>
    <row r="79" spans="1:12">
      <c r="A79" s="165">
        <v>71</v>
      </c>
      <c r="B79" s="165" t="s">
        <v>326</v>
      </c>
      <c r="C79" s="165" t="s">
        <v>320</v>
      </c>
      <c r="F79" s="165" t="s">
        <v>124</v>
      </c>
      <c r="G79" s="758">
        <v>15</v>
      </c>
      <c r="H79" s="758" t="s">
        <v>155</v>
      </c>
      <c r="I79" s="251">
        <v>0</v>
      </c>
      <c r="J79" s="165">
        <v>0.11942223805094319</v>
      </c>
      <c r="K79" s="774">
        <v>0.10461790585940058</v>
      </c>
      <c r="L79" s="189"/>
    </row>
    <row r="80" spans="1:12">
      <c r="A80" s="165">
        <v>72</v>
      </c>
      <c r="B80" s="165" t="s">
        <v>327</v>
      </c>
      <c r="C80" s="165" t="s">
        <v>320</v>
      </c>
      <c r="F80" s="165" t="s">
        <v>124</v>
      </c>
      <c r="G80" s="758">
        <v>10</v>
      </c>
      <c r="H80" s="758" t="s">
        <v>155</v>
      </c>
      <c r="I80" s="251">
        <v>0</v>
      </c>
      <c r="J80" s="165">
        <v>0.1532182452441635</v>
      </c>
      <c r="K80" s="774">
        <v>0.14012683016718866</v>
      </c>
      <c r="L80" s="189"/>
    </row>
    <row r="81" spans="1:11">
      <c r="A81" s="165">
        <v>73</v>
      </c>
      <c r="B81" s="165" t="s">
        <v>351</v>
      </c>
      <c r="C81" s="322" t="s">
        <v>7</v>
      </c>
      <c r="G81" s="758">
        <v>25</v>
      </c>
      <c r="H81" s="758" t="s">
        <v>155</v>
      </c>
      <c r="I81" s="762">
        <v>0.3</v>
      </c>
      <c r="K81" s="45">
        <v>6.5117061451426858E-2</v>
      </c>
    </row>
    <row r="82" spans="1:11">
      <c r="A82" s="165">
        <v>74</v>
      </c>
      <c r="B82" s="165" t="s">
        <v>352</v>
      </c>
      <c r="C82" s="322" t="s">
        <v>7</v>
      </c>
      <c r="G82" s="758">
        <v>25</v>
      </c>
      <c r="H82" s="758" t="s">
        <v>155</v>
      </c>
      <c r="I82" s="762">
        <v>0.22</v>
      </c>
      <c r="K82" s="45">
        <v>6.910504691716815E-2</v>
      </c>
    </row>
    <row r="83" spans="1:11">
      <c r="A83" s="165">
        <v>75</v>
      </c>
    </row>
    <row r="84" spans="1:11">
      <c r="A84" s="165">
        <v>76</v>
      </c>
    </row>
    <row r="85" spans="1:11">
      <c r="A85" s="165">
        <v>77</v>
      </c>
    </row>
    <row r="86" spans="1:11">
      <c r="A86" s="165">
        <v>78</v>
      </c>
    </row>
    <row r="87" spans="1:11">
      <c r="A87" s="165">
        <v>79</v>
      </c>
    </row>
    <row r="88" spans="1:11">
      <c r="A88" s="165">
        <v>80</v>
      </c>
    </row>
    <row r="89" spans="1:11">
      <c r="A89" s="165">
        <v>81</v>
      </c>
    </row>
    <row r="90" spans="1:11">
      <c r="A90" s="165">
        <v>82</v>
      </c>
    </row>
    <row r="91" spans="1:11">
      <c r="A91" s="165">
        <v>83</v>
      </c>
    </row>
    <row r="92" spans="1:11">
      <c r="A92" s="165">
        <v>84</v>
      </c>
    </row>
    <row r="93" spans="1:11">
      <c r="A93" s="165">
        <v>85</v>
      </c>
    </row>
    <row r="94" spans="1:11">
      <c r="A94" s="165">
        <v>86</v>
      </c>
    </row>
    <row r="98" spans="2:3">
      <c r="B98" s="165" t="s">
        <v>330</v>
      </c>
      <c r="C98" s="165">
        <v>6.5699999999999995E-2</v>
      </c>
    </row>
    <row r="99" spans="2:3">
      <c r="B99" s="165" t="s">
        <v>331</v>
      </c>
      <c r="C99" s="165">
        <v>2.2200000000000001E-2</v>
      </c>
    </row>
    <row r="100" spans="2:3">
      <c r="B100" s="165" t="s">
        <v>332</v>
      </c>
      <c r="C100" s="165">
        <v>1.2E-2</v>
      </c>
    </row>
    <row r="102" spans="2:3">
      <c r="B102" s="165" t="s">
        <v>333</v>
      </c>
    </row>
    <row r="103" spans="2:3">
      <c r="B103" s="165" t="s">
        <v>334</v>
      </c>
    </row>
    <row r="104" spans="2:3">
      <c r="B104" s="165" t="s">
        <v>335</v>
      </c>
    </row>
    <row r="106" spans="2:3">
      <c r="B106" s="165" t="s">
        <v>336</v>
      </c>
    </row>
    <row r="107" spans="2:3">
      <c r="B107" s="165" t="s">
        <v>337</v>
      </c>
      <c r="C107" s="165">
        <v>0.6</v>
      </c>
    </row>
    <row r="109" spans="2:3">
      <c r="B109" s="165" t="s">
        <v>338</v>
      </c>
      <c r="C109" s="165" t="s">
        <v>339</v>
      </c>
    </row>
    <row r="110" spans="2:3">
      <c r="B110" s="165" t="s">
        <v>340</v>
      </c>
      <c r="C110" s="165">
        <v>0.25</v>
      </c>
    </row>
    <row r="111" spans="2:3">
      <c r="B111" s="165" t="s">
        <v>341</v>
      </c>
      <c r="C111" s="165">
        <v>0.35</v>
      </c>
    </row>
    <row r="112" spans="2:3">
      <c r="B112" s="165" t="s">
        <v>342</v>
      </c>
      <c r="C112" s="165">
        <v>0.6</v>
      </c>
    </row>
  </sheetData>
  <pageMargins left="0.7" right="0.7" top="0.75" bottom="0.75" header="0.3" footer="0.3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38"/>
  <sheetViews>
    <sheetView zoomScaleNormal="100" workbookViewId="0"/>
  </sheetViews>
  <sheetFormatPr defaultRowHeight="15"/>
  <cols>
    <col min="1" max="1" width="27.7109375" style="165" bestFit="1" customWidth="1"/>
    <col min="2" max="2" width="15.85546875" style="165" bestFit="1" customWidth="1"/>
    <col min="3" max="3" width="27.28515625" style="165" customWidth="1"/>
    <col min="4" max="4" width="16.140625" style="165" bestFit="1" customWidth="1"/>
    <col min="5" max="16384" width="9.140625" style="165"/>
  </cols>
  <sheetData>
    <row r="1" spans="1:4">
      <c r="A1" s="399" t="s">
        <v>87</v>
      </c>
      <c r="C1" s="399"/>
    </row>
    <row r="2" spans="1:4">
      <c r="C2" s="399"/>
    </row>
    <row r="4" spans="1:4">
      <c r="A4" s="399" t="s">
        <v>283</v>
      </c>
      <c r="B4" s="292">
        <v>2016</v>
      </c>
    </row>
    <row r="6" spans="1:4">
      <c r="A6" s="775" t="s">
        <v>282</v>
      </c>
      <c r="B6" s="775" t="s">
        <v>44</v>
      </c>
      <c r="C6" s="775" t="s">
        <v>94</v>
      </c>
      <c r="D6" s="775" t="s">
        <v>549</v>
      </c>
    </row>
    <row r="7" spans="1:4">
      <c r="A7" s="179" t="s">
        <v>4</v>
      </c>
      <c r="B7" s="179" t="s">
        <v>88</v>
      </c>
      <c r="C7" s="179"/>
      <c r="D7" s="179"/>
    </row>
    <row r="8" spans="1:4">
      <c r="A8" s="182" t="s">
        <v>497</v>
      </c>
      <c r="B8" s="776"/>
      <c r="C8" s="777">
        <v>293.95999999999998</v>
      </c>
      <c r="D8" s="182" t="str">
        <f>IFERROR(INDEX(Reference!$E:$E,MATCH(A8,Reference!$D:$D,0)),"")</f>
        <v>I_UN_</v>
      </c>
    </row>
    <row r="9" spans="1:4">
      <c r="A9" s="182" t="s">
        <v>498</v>
      </c>
      <c r="B9" s="177"/>
      <c r="C9" s="777">
        <v>294.97000000000003</v>
      </c>
      <c r="D9" s="182" t="str">
        <f>IFERROR(INDEX(Reference!$E:$E,MATCH(A9,Reference!$D:$D,0)),"")</f>
        <v>I_US_</v>
      </c>
    </row>
    <row r="10" spans="1:4">
      <c r="A10" s="182" t="s">
        <v>471</v>
      </c>
      <c r="B10" s="177"/>
      <c r="C10" s="777">
        <v>294.97000000000003</v>
      </c>
      <c r="D10" s="182" t="str">
        <f>IFERROR(INDEX(Reference!$E:$E,MATCH(A10,Reference!$D:$D,0)),"")</f>
        <v>I_PNC_</v>
      </c>
    </row>
    <row r="11" spans="1:4">
      <c r="A11" s="182" t="s">
        <v>472</v>
      </c>
      <c r="B11" s="177"/>
      <c r="C11" s="777">
        <v>293.35000000000002</v>
      </c>
      <c r="D11" s="182" t="str">
        <f>IFERROR(INDEX(Reference!$E:$E,MATCH(A11,Reference!$D:$D,0)),"")</f>
        <v>I_SO_</v>
      </c>
    </row>
    <row r="12" spans="1:4">
      <c r="A12" s="182" t="s">
        <v>564</v>
      </c>
      <c r="B12" s="177"/>
      <c r="C12" s="777">
        <v>289.04000000000002</v>
      </c>
      <c r="D12" s="182" t="str">
        <f>IFERROR(INDEX(Reference!$E:$E,MATCH(A12,Reference!$D:$D,0)),"")</f>
        <v>I_WYNE_</v>
      </c>
    </row>
    <row r="13" spans="1:4">
      <c r="A13" s="182" t="s">
        <v>473</v>
      </c>
      <c r="B13" s="177"/>
      <c r="C13" s="777">
        <v>289.01</v>
      </c>
      <c r="D13" s="182" t="str">
        <f>IFERROR(INDEX(Reference!$E:$E,MATCH(A13,Reference!$D:$D,0)),"")</f>
        <v>I_WSW_</v>
      </c>
    </row>
    <row r="14" spans="1:4">
      <c r="A14" s="182" t="s">
        <v>257</v>
      </c>
      <c r="B14" s="177"/>
      <c r="C14" s="777">
        <v>289.04000000000002</v>
      </c>
      <c r="D14" s="182" t="str">
        <f>IFERROR(INDEX(Reference!$E:$E,MATCH(A14,Reference!$D:$D,0)),"")</f>
        <v>I_DJ_</v>
      </c>
    </row>
    <row r="15" spans="1:4">
      <c r="A15" s="182" t="s">
        <v>259</v>
      </c>
      <c r="B15" s="177"/>
      <c r="C15" s="777">
        <v>293.63</v>
      </c>
      <c r="D15" s="182" t="str">
        <f>IFERROR(INDEX(Reference!$E:$E,MATCH(A15,Reference!$D:$D,0)),"")</f>
        <v>I_HTR_</v>
      </c>
    </row>
    <row r="16" spans="1:4">
      <c r="A16" s="182" t="s">
        <v>258</v>
      </c>
      <c r="B16" s="177"/>
      <c r="C16" s="777">
        <v>293.63</v>
      </c>
      <c r="D16" s="182" t="str">
        <f>IFERROR(INDEX(Reference!$E:$E,MATCH(A16,Reference!$D:$D,0)),"")</f>
        <v>I_HTN_</v>
      </c>
    </row>
    <row r="17" spans="1:4">
      <c r="A17" s="182" t="s">
        <v>260</v>
      </c>
      <c r="B17" s="177"/>
      <c r="C17" s="777">
        <v>288.77</v>
      </c>
      <c r="D17" s="182" t="str">
        <f>IFERROR(INDEX(Reference!$E:$E,MATCH(A17,Reference!$D:$D,0)),"")</f>
        <v>I_JB_</v>
      </c>
    </row>
    <row r="18" spans="1:4">
      <c r="A18" s="182" t="s">
        <v>557</v>
      </c>
      <c r="B18" s="177"/>
      <c r="C18" s="777">
        <v>293.63</v>
      </c>
      <c r="D18" s="182" t="str">
        <f>IFERROR(INDEX(Reference!$E:$E,MATCH(A18,Reference!$D:$D,0)),"")</f>
        <v>I_NTN_</v>
      </c>
    </row>
    <row r="19" spans="1:4">
      <c r="A19" s="182" t="s">
        <v>261</v>
      </c>
      <c r="B19" s="177"/>
      <c r="C19" s="777">
        <v>291.24</v>
      </c>
      <c r="D19" s="182" t="str">
        <f>IFERROR(INDEX(Reference!$E:$E,MATCH(A19,Reference!$D:$D,0)),"")</f>
        <v>I_WYD_</v>
      </c>
    </row>
    <row r="20" spans="1:4">
      <c r="A20" s="778" t="s">
        <v>466</v>
      </c>
      <c r="B20" s="178"/>
      <c r="C20" s="779">
        <v>294.97000000000003</v>
      </c>
      <c r="D20" s="778" t="str">
        <f>IFERROR(INDEX(Reference!$E:$E,MATCH(A20,Reference!$D:$D,0)),"")</f>
        <v>I_WW_</v>
      </c>
    </row>
    <row r="21" spans="1:4">
      <c r="A21" s="292"/>
      <c r="B21" s="195"/>
      <c r="C21" s="780"/>
      <c r="D21" s="292"/>
    </row>
    <row r="22" spans="1:4">
      <c r="A22" s="778" t="s">
        <v>254</v>
      </c>
      <c r="B22" s="781" t="s">
        <v>255</v>
      </c>
      <c r="C22" s="778"/>
      <c r="D22" s="778"/>
    </row>
    <row r="23" spans="1:4">
      <c r="A23" s="292"/>
      <c r="B23" s="782"/>
      <c r="C23" s="292"/>
      <c r="D23" s="292"/>
    </row>
    <row r="24" spans="1:4">
      <c r="A24" s="182" t="s">
        <v>98</v>
      </c>
      <c r="B24" s="182"/>
      <c r="C24" s="776">
        <v>12.4</v>
      </c>
      <c r="D24" s="182" t="s">
        <v>6</v>
      </c>
    </row>
    <row r="25" spans="1:4">
      <c r="A25" s="182" t="s">
        <v>99</v>
      </c>
      <c r="B25" s="182"/>
      <c r="C25" s="776">
        <v>12.4</v>
      </c>
      <c r="D25" s="182" t="s">
        <v>5</v>
      </c>
    </row>
    <row r="26" spans="1:4">
      <c r="A26" s="182" t="s">
        <v>286</v>
      </c>
      <c r="B26" s="776"/>
      <c r="C26" s="783">
        <v>0.4</v>
      </c>
      <c r="D26" s="182" t="s">
        <v>546</v>
      </c>
    </row>
    <row r="27" spans="1:4">
      <c r="A27" s="182" t="s">
        <v>594</v>
      </c>
      <c r="B27" s="776"/>
      <c r="C27" s="783">
        <v>1</v>
      </c>
      <c r="D27" s="182" t="s">
        <v>593</v>
      </c>
    </row>
    <row r="28" spans="1:4">
      <c r="A28" s="182" t="s">
        <v>91</v>
      </c>
      <c r="B28" s="182"/>
      <c r="C28" s="177">
        <v>0</v>
      </c>
      <c r="D28" s="182"/>
    </row>
    <row r="29" spans="1:4">
      <c r="A29" s="182" t="s">
        <v>92</v>
      </c>
      <c r="B29" s="182"/>
      <c r="C29" s="177">
        <v>0.57299999999999995</v>
      </c>
      <c r="D29" s="182" t="s">
        <v>92</v>
      </c>
    </row>
    <row r="30" spans="1:4" ht="30">
      <c r="A30" s="778" t="s">
        <v>93</v>
      </c>
      <c r="B30" s="784" t="s">
        <v>566</v>
      </c>
      <c r="C30" s="178">
        <v>0.60299999999999998</v>
      </c>
      <c r="D30" s="778" t="s">
        <v>93</v>
      </c>
    </row>
    <row r="31" spans="1:4">
      <c r="A31" s="292"/>
      <c r="B31" s="292"/>
      <c r="C31" s="292"/>
      <c r="D31" s="292"/>
    </row>
    <row r="32" spans="1:4">
      <c r="A32" s="182" t="s">
        <v>107</v>
      </c>
      <c r="B32" s="785"/>
      <c r="C32" s="177">
        <v>0</v>
      </c>
      <c r="D32" s="182"/>
    </row>
    <row r="33" spans="1:4">
      <c r="A33" s="786" t="s">
        <v>90</v>
      </c>
      <c r="B33" s="182"/>
      <c r="C33" s="787">
        <v>0.37951000000000001</v>
      </c>
      <c r="D33" s="182" t="s">
        <v>543</v>
      </c>
    </row>
    <row r="34" spans="1:4">
      <c r="A34" s="786" t="s">
        <v>603</v>
      </c>
      <c r="B34" s="182"/>
      <c r="C34" s="788">
        <v>0.5</v>
      </c>
      <c r="D34" s="182"/>
    </row>
    <row r="35" spans="1:4">
      <c r="A35" s="786" t="s">
        <v>604</v>
      </c>
      <c r="B35" s="182"/>
      <c r="C35" s="789">
        <f>(17.39/100*Database!P102*8760)/1000000</f>
        <v>17.899526999999999</v>
      </c>
      <c r="D35" s="182"/>
    </row>
    <row r="36" spans="1:4">
      <c r="A36" s="790">
        <v>1</v>
      </c>
      <c r="B36" s="182"/>
      <c r="C36" s="182">
        <v>1</v>
      </c>
      <c r="D36" s="182" t="s">
        <v>548</v>
      </c>
    </row>
    <row r="37" spans="1:4">
      <c r="A37" s="791">
        <v>0</v>
      </c>
      <c r="B37" s="778"/>
      <c r="C37" s="778">
        <v>0</v>
      </c>
      <c r="D37" s="778" t="s">
        <v>547</v>
      </c>
    </row>
    <row r="38" spans="1:4">
      <c r="A38" s="79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Table 6.1</vt:lpstr>
      <vt:lpstr>Table 6.2 P1</vt:lpstr>
      <vt:lpstr>Table 6.2 P2</vt:lpstr>
      <vt:lpstr>Table 6.3</vt:lpstr>
      <vt:lpstr>Database</vt:lpstr>
      <vt:lpstr>Database (Storage)</vt:lpstr>
      <vt:lpstr>Energy Stor Cost Escalation</vt:lpstr>
      <vt:lpstr>LCF</vt:lpstr>
      <vt:lpstr>Inputs</vt:lpstr>
      <vt:lpstr>Other Inputs</vt:lpstr>
      <vt:lpstr>Reference</vt:lpstr>
      <vt:lpstr>Database!Print_Area</vt:lpstr>
      <vt:lpstr>Database!Print_Titles</vt:lpstr>
      <vt:lpstr>'Database (Storage)'!Print_Titles</vt:lpstr>
      <vt:lpstr>PTC_Wind</vt:lpstr>
      <vt:lpstr>PTC_Wind_40Percent</vt:lpstr>
      <vt:lpstr>PTC_Wind_60Percent</vt:lpstr>
      <vt:lpstr>TaxRate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2017-04-07T19:43:36Z</dcterms:created>
  <dcterms:modified xsi:type="dcterms:W3CDTF">2017-04-07T19:44:32Z</dcterms:modified>
</cp:coreProperties>
</file>