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35" windowWidth="20700" windowHeight="10545"/>
  </bookViews>
  <sheets>
    <sheet name="Fig 8.32" sheetId="3" r:id="rId1"/>
    <sheet name="Fig 8.40, 8.41" sheetId="1" r:id="rId2"/>
    <sheet name="Table Study Names" sheetId="2" r:id="rId3"/>
  </sheets>
  <definedNames>
    <definedName name="ecr" localSheetId="1">'Fig 8.40, 8.41'!$S$15</definedName>
  </definedNames>
  <calcPr calcId="152511"/>
</workbook>
</file>

<file path=xl/calcChain.xml><?xml version="1.0" encoding="utf-8"?>
<calcChain xmlns="http://schemas.openxmlformats.org/spreadsheetml/2006/main">
  <c r="E18" i="1" l="1"/>
  <c r="U1" i="1" l="1"/>
  <c r="U4" i="1" l="1"/>
  <c r="U10" i="1" s="1"/>
  <c r="U5" i="1"/>
  <c r="U11" i="1" s="1"/>
  <c r="T1" i="3"/>
  <c r="S1" i="3"/>
  <c r="R1" i="3"/>
  <c r="Q1" i="3"/>
  <c r="P1" i="3"/>
  <c r="O1" i="3"/>
  <c r="N1" i="3"/>
  <c r="M1" i="3"/>
  <c r="N4" i="3" l="1"/>
  <c r="N10" i="3" s="1"/>
  <c r="R4" i="3"/>
  <c r="R10" i="3" s="1"/>
  <c r="E16" i="1"/>
  <c r="E19" i="1" s="1"/>
  <c r="Q4" i="3"/>
  <c r="Q10" i="3" s="1"/>
  <c r="O5" i="3"/>
  <c r="O11" i="3" s="1"/>
  <c r="P5" i="3"/>
  <c r="P11" i="3" s="1"/>
  <c r="M4" i="3"/>
  <c r="M10" i="3" s="1"/>
  <c r="T4" i="3"/>
  <c r="T10" i="3" s="1"/>
  <c r="R5" i="3"/>
  <c r="R11" i="3" s="1"/>
  <c r="M5" i="3"/>
  <c r="M11" i="3" s="1"/>
  <c r="P4" i="3"/>
  <c r="P10" i="3" s="1"/>
  <c r="G16" i="3"/>
  <c r="G18" i="3" s="1"/>
  <c r="S5" i="3"/>
  <c r="S11" i="3" s="1"/>
  <c r="S4" i="3"/>
  <c r="S10" i="3" s="1"/>
  <c r="T5" i="3"/>
  <c r="T11" i="3" s="1"/>
  <c r="Q5" i="3"/>
  <c r="Q11" i="3" s="1"/>
  <c r="O4" i="3"/>
  <c r="O10" i="3" s="1"/>
  <c r="B16" i="3"/>
  <c r="B18" i="3" s="1"/>
  <c r="E16" i="3"/>
  <c r="I16" i="3"/>
  <c r="F16" i="3"/>
  <c r="F18" i="3" s="1"/>
  <c r="H16" i="3"/>
  <c r="AF1" i="1"/>
  <c r="S1" i="1"/>
  <c r="T1" i="1"/>
  <c r="V1" i="1"/>
  <c r="W1" i="1"/>
  <c r="X1" i="1"/>
  <c r="Y1" i="1"/>
  <c r="Z1" i="1"/>
  <c r="AA1" i="1"/>
  <c r="AB1" i="1"/>
  <c r="AC1" i="1"/>
  <c r="AD1" i="1"/>
  <c r="AE1" i="1"/>
  <c r="U6" i="1" l="1"/>
  <c r="C16" i="3"/>
  <c r="C18" i="3" s="1"/>
  <c r="N6" i="3" s="1"/>
  <c r="D16" i="3"/>
  <c r="D18" i="3" s="1"/>
  <c r="R6" i="3"/>
  <c r="N5" i="3"/>
  <c r="N11" i="3" s="1"/>
  <c r="Q6" i="3"/>
  <c r="E18" i="3"/>
  <c r="H18" i="3"/>
  <c r="I18" i="3"/>
  <c r="M6" i="3"/>
  <c r="C21" i="3" l="1"/>
  <c r="M8" i="3"/>
  <c r="H21" i="3"/>
  <c r="Q8" i="3"/>
  <c r="U12" i="1"/>
  <c r="R12" i="3"/>
  <c r="R8" i="3"/>
  <c r="N8" i="3"/>
  <c r="N13" i="3" s="1"/>
  <c r="I21" i="3"/>
  <c r="D21" i="3"/>
  <c r="E21" i="3"/>
  <c r="N12" i="3"/>
  <c r="D22" i="3"/>
  <c r="O6" i="3"/>
  <c r="O8" i="3" s="1"/>
  <c r="Q12" i="3"/>
  <c r="M12" i="3"/>
  <c r="S6" i="3"/>
  <c r="S8" i="3" s="1"/>
  <c r="H22" i="3"/>
  <c r="E22" i="3"/>
  <c r="P6" i="3"/>
  <c r="P8" i="3" s="1"/>
  <c r="C22" i="3"/>
  <c r="T6" i="3"/>
  <c r="T8" i="3" s="1"/>
  <c r="I22" i="3"/>
  <c r="AB4" i="1"/>
  <c r="AB10" i="1" s="1"/>
  <c r="AA4" i="1" l="1"/>
  <c r="AA10" i="1" s="1"/>
  <c r="T13" i="3"/>
  <c r="T12" i="3"/>
  <c r="R13" i="3"/>
  <c r="P13" i="3"/>
  <c r="P12" i="3"/>
  <c r="M13" i="3"/>
  <c r="Q13" i="3"/>
  <c r="S12" i="3"/>
  <c r="S13" i="3"/>
  <c r="O12" i="3"/>
  <c r="O13" i="3"/>
  <c r="AB5" i="1"/>
  <c r="AB11" i="1" s="1"/>
  <c r="AA5" i="1"/>
  <c r="AA11" i="1" s="1"/>
  <c r="T4" i="1" l="1"/>
  <c r="T10" i="1" s="1"/>
  <c r="Z4" i="1"/>
  <c r="Z10" i="1" s="1"/>
  <c r="AD4" i="1"/>
  <c r="AD10" i="1" s="1"/>
  <c r="AF4" i="1"/>
  <c r="AF10" i="1" s="1"/>
  <c r="S4" i="1"/>
  <c r="V5" i="1"/>
  <c r="V11" i="1" s="1"/>
  <c r="W4" i="1"/>
  <c r="W10" i="1" s="1"/>
  <c r="X5" i="1"/>
  <c r="X11" i="1" s="1"/>
  <c r="Y4" i="1"/>
  <c r="Y10" i="1" s="1"/>
  <c r="AC4" i="1"/>
  <c r="AC10" i="1" s="1"/>
  <c r="AE4" i="1"/>
  <c r="AE10" i="1" s="1"/>
  <c r="V4" i="1"/>
  <c r="V10" i="1" s="1"/>
  <c r="W5" i="1"/>
  <c r="W11" i="1" s="1"/>
  <c r="X4" i="1"/>
  <c r="X10" i="1" s="1"/>
  <c r="H16" i="1"/>
  <c r="H19" i="1" s="1"/>
  <c r="G16" i="1"/>
  <c r="G19" i="1" s="1"/>
  <c r="L16" i="1"/>
  <c r="L19" i="1" s="1"/>
  <c r="K16" i="1"/>
  <c r="K19" i="1" s="1"/>
  <c r="F16" i="1"/>
  <c r="F19" i="1" s="1"/>
  <c r="AB6" i="1" l="1"/>
  <c r="V6" i="1"/>
  <c r="W6" i="1"/>
  <c r="AA6" i="1"/>
  <c r="X6" i="1"/>
  <c r="J16" i="1" l="1"/>
  <c r="J19" i="1" s="1"/>
  <c r="Z5" i="1"/>
  <c r="Z11" i="1" s="1"/>
  <c r="P16" i="1"/>
  <c r="P19" i="1" s="1"/>
  <c r="AF5" i="1"/>
  <c r="AF11" i="1" s="1"/>
  <c r="X12" i="1"/>
  <c r="V12" i="1"/>
  <c r="C16" i="1"/>
  <c r="C19" i="1" s="1"/>
  <c r="S5" i="1"/>
  <c r="M16" i="1"/>
  <c r="M19" i="1" s="1"/>
  <c r="AC5" i="1"/>
  <c r="AC11" i="1" s="1"/>
  <c r="D16" i="1"/>
  <c r="D19" i="1" s="1"/>
  <c r="T5" i="1"/>
  <c r="N16" i="1"/>
  <c r="N19" i="1" s="1"/>
  <c r="AD5" i="1"/>
  <c r="AD11" i="1" s="1"/>
  <c r="AA12" i="1"/>
  <c r="W12" i="1"/>
  <c r="AB12" i="1"/>
  <c r="I16" i="1"/>
  <c r="I19" i="1" s="1"/>
  <c r="Y5" i="1"/>
  <c r="Y11" i="1" s="1"/>
  <c r="O16" i="1"/>
  <c r="O19" i="1" s="1"/>
  <c r="AE5" i="1"/>
  <c r="AE11" i="1" s="1"/>
  <c r="AE6" i="1" l="1"/>
  <c r="T6" i="1"/>
  <c r="S6" i="1"/>
  <c r="AF6" i="1"/>
  <c r="Y6" i="1"/>
  <c r="AD6" i="1"/>
  <c r="AD8" i="1" s="1"/>
  <c r="AC6" i="1"/>
  <c r="Z6" i="1"/>
  <c r="Z8" i="1" l="1"/>
  <c r="AF8" i="1"/>
  <c r="T8" i="1"/>
  <c r="U8" i="1"/>
  <c r="U13" i="1" s="1"/>
  <c r="X8" i="1"/>
  <c r="W8" i="1"/>
  <c r="AB8" i="1"/>
  <c r="V8" i="1"/>
  <c r="AA8" i="1"/>
  <c r="AC8" i="1"/>
  <c r="Y8" i="1"/>
  <c r="S8" i="1"/>
  <c r="AE8" i="1"/>
  <c r="Z12" i="1"/>
  <c r="AD12" i="1"/>
  <c r="AF12" i="1"/>
  <c r="AC12" i="1"/>
  <c r="Y12" i="1"/>
  <c r="AE12" i="1"/>
  <c r="S10" i="1"/>
  <c r="B16" i="1" l="1"/>
  <c r="B19" i="1" l="1"/>
  <c r="V13" i="1" l="1"/>
  <c r="X13" i="1"/>
  <c r="W13" i="1"/>
  <c r="AA13" i="1"/>
  <c r="AB13" i="1"/>
  <c r="Z13" i="1"/>
  <c r="AC13" i="1"/>
  <c r="AE13" i="1"/>
  <c r="AF13" i="1"/>
  <c r="AD13" i="1"/>
  <c r="T13" i="1"/>
  <c r="Y13" i="1"/>
  <c r="T11" i="1" l="1"/>
  <c r="T12" i="1" l="1"/>
  <c r="S11" i="1" l="1"/>
  <c r="S12" i="1" l="1"/>
  <c r="S13" i="1"/>
</calcChain>
</file>

<file path=xl/sharedStrings.xml><?xml version="1.0" encoding="utf-8"?>
<sst xmlns="http://schemas.openxmlformats.org/spreadsheetml/2006/main" count="161" uniqueCount="96">
  <si>
    <t>Transmission</t>
  </si>
  <si>
    <t>DSM</t>
  </si>
  <si>
    <t>Contract</t>
  </si>
  <si>
    <t>Unserved</t>
  </si>
  <si>
    <t>Spot Purchase Costs</t>
  </si>
  <si>
    <t>Existing Fixed Costs</t>
  </si>
  <si>
    <t>Decommissioning</t>
  </si>
  <si>
    <t>Proposed capital</t>
  </si>
  <si>
    <t>Proposed Fixed Cost</t>
  </si>
  <si>
    <t>$ Millions</t>
  </si>
  <si>
    <t>Fixed Cost</t>
  </si>
  <si>
    <t xml:space="preserve"> Variable </t>
  </si>
  <si>
    <t>Fuel (includes FOT)</t>
  </si>
  <si>
    <t>SO PVRR</t>
  </si>
  <si>
    <t xml:space="preserve">Final PVRR </t>
  </si>
  <si>
    <t>Rank SO PVRR</t>
  </si>
  <si>
    <t>Rank Final PVRR</t>
  </si>
  <si>
    <t>Transmission Integration</t>
  </si>
  <si>
    <t>Total</t>
  </si>
  <si>
    <t>Fixed</t>
  </si>
  <si>
    <t>Variable</t>
  </si>
  <si>
    <t>Case 2 (FR-1)</t>
  </si>
  <si>
    <t>Case 3 (FR-2)</t>
  </si>
  <si>
    <t>Case 5 (RE-2)</t>
  </si>
  <si>
    <t>Case 6 (DLC-1)</t>
  </si>
  <si>
    <t>Core Case Summary of results for SO</t>
  </si>
  <si>
    <t>FR-1</t>
  </si>
  <si>
    <t>FR-2</t>
  </si>
  <si>
    <t>Variable Cost</t>
  </si>
  <si>
    <t>Case 4
(RE-1a)</t>
  </si>
  <si>
    <t>Case 4
(RE-1b)</t>
  </si>
  <si>
    <t>Case 4
(RE-1c)</t>
  </si>
  <si>
    <t>opt1a</t>
  </si>
  <si>
    <t>opt1b</t>
  </si>
  <si>
    <t>RH5R</t>
  </si>
  <si>
    <t>Sens. GW1</t>
  </si>
  <si>
    <t>Sens. GW2</t>
  </si>
  <si>
    <t>Sens. GW3</t>
  </si>
  <si>
    <t>Sens. GW4</t>
  </si>
  <si>
    <t>C2_FR1</t>
  </si>
  <si>
    <t>C3_FR2</t>
  </si>
  <si>
    <t>C5_RE2</t>
  </si>
  <si>
    <t>C6_DLC1</t>
  </si>
  <si>
    <t>GW1_D</t>
  </si>
  <si>
    <t>GW4</t>
  </si>
  <si>
    <t>GW3_DF</t>
  </si>
  <si>
    <t>GW2_F</t>
  </si>
  <si>
    <t>internal study names</t>
  </si>
  <si>
    <t>C4_RE1a</t>
  </si>
  <si>
    <t>C4_RE1b</t>
  </si>
  <si>
    <t>C4_RE1c</t>
  </si>
  <si>
    <t>RE-1a</t>
  </si>
  <si>
    <t xml:space="preserve">
RE-1b</t>
  </si>
  <si>
    <t>RE-1c</t>
  </si>
  <si>
    <t>RE-2</t>
  </si>
  <si>
    <t>DLC-1</t>
  </si>
  <si>
    <t>GW1</t>
  </si>
  <si>
    <t>GW2</t>
  </si>
  <si>
    <t>GW3</t>
  </si>
  <si>
    <t>Change from OP-1b</t>
  </si>
  <si>
    <t>Core Cases</t>
  </si>
  <si>
    <t>Sensitivities</t>
  </si>
  <si>
    <t>Gateway 1</t>
  </si>
  <si>
    <t>Gateway 2</t>
  </si>
  <si>
    <t>Gateway 3</t>
  </si>
  <si>
    <t>Gateway 4</t>
  </si>
  <si>
    <t>RH5 + PTC Correction</t>
  </si>
  <si>
    <t>Flex Resource 1</t>
  </si>
  <si>
    <t>Flex Resource 2</t>
  </si>
  <si>
    <t>Direct Load Control 1</t>
  </si>
  <si>
    <t>Renewable RPS Physical OR</t>
  </si>
  <si>
    <t>Renewable RPS Physical WA</t>
  </si>
  <si>
    <t>Renewable RPS Physical OR &amp; WA</t>
  </si>
  <si>
    <t>Renewable RPS Early OR</t>
  </si>
  <si>
    <t>OP-NT3</t>
  </si>
  <si>
    <t>Preferred Portfolio Eligible Studies</t>
  </si>
  <si>
    <t>Case #</t>
  </si>
  <si>
    <t>Name</t>
  </si>
  <si>
    <t>Notes</t>
  </si>
  <si>
    <t>OP-REP</t>
  </si>
  <si>
    <t>OP-GW4</t>
  </si>
  <si>
    <t>Gateway + Repower</t>
  </si>
  <si>
    <t>Case 1 (OP-NT3)</t>
  </si>
  <si>
    <t>Change from OP-NT3</t>
  </si>
  <si>
    <t>Case 1 (OP-PTC)</t>
  </si>
  <si>
    <t>Case 1 (OP-REP)</t>
  </si>
  <si>
    <t>opt1c</t>
  </si>
  <si>
    <t>Case 1 (OP-GW4)</t>
  </si>
  <si>
    <t>OP-PTC</t>
  </si>
  <si>
    <t>OP-NT3 + wind repower</t>
  </si>
  <si>
    <t>OP-PTC + Naughton 3 Retire 2018</t>
  </si>
  <si>
    <t>Adj beyond 2036</t>
  </si>
  <si>
    <t>RESULTS WITH EXTENDED BENEFITS</t>
  </si>
  <si>
    <t>Figure 8.40 – System Optimizer PVRR Costs for Eligible Core Cases and Sensitivities</t>
  </si>
  <si>
    <t>Figure 8.41 – System Optimizer PVRR Change from OP-REP</t>
  </si>
  <si>
    <t>Figure 8.32 – System Optimizer PVRR Costs for Core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</si>
</sst>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7" fontId="2" fillId="0" borderId="0" xfId="1" applyNumberFormat="1" applyFont="1" applyFill="1" applyBorder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37" fontId="4" fillId="0" borderId="0" xfId="0" applyNumberFormat="1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/>
    <xf numFmtId="164" fontId="8" fillId="0" borderId="0" xfId="0" applyNumberFormat="1" applyFont="1" applyFill="1"/>
    <xf numFmtId="37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37" fontId="4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/>
    <xf numFmtId="0" fontId="13" fillId="0" borderId="0" xfId="0" applyFont="1" applyFill="1" applyAlignment="1">
      <alignment horizontal="left" vertical="center" readingOrder="1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6" xfId="0" applyFont="1" applyFill="1" applyBorder="1"/>
    <xf numFmtId="0" fontId="12" fillId="0" borderId="3" xfId="0" applyFont="1" applyFill="1" applyBorder="1"/>
    <xf numFmtId="0" fontId="12" fillId="0" borderId="7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0" fontId="12" fillId="0" borderId="8" xfId="0" applyFont="1" applyFill="1" applyBorder="1"/>
    <xf numFmtId="0" fontId="12" fillId="0" borderId="11" xfId="0" applyFont="1" applyFill="1" applyBorder="1"/>
    <xf numFmtId="0" fontId="12" fillId="0" borderId="9" xfId="0" applyFont="1" applyFill="1" applyBorder="1"/>
    <xf numFmtId="0" fontId="12" fillId="0" borderId="19" xfId="0" applyFont="1" applyFill="1" applyBorder="1"/>
    <xf numFmtId="0" fontId="12" fillId="0" borderId="20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Optimizer PVRR System Costs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27075963719727"/>
          <c:y val="0.15487282425966814"/>
          <c:w val="0.88450725102059247"/>
          <c:h val="0.61924988073704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8.32'!$K$10:$L$10</c:f>
              <c:strCache>
                <c:ptCount val="2"/>
                <c:pt idx="0">
                  <c:v>Variable Cost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 8.32'!$M$3:$T$3</c:f>
              <c:strCache>
                <c:ptCount val="8"/>
                <c:pt idx="0">
                  <c:v>OP-NT3</c:v>
                </c:pt>
                <c:pt idx="1">
                  <c:v>FR-1</c:v>
                </c:pt>
                <c:pt idx="2">
                  <c:v>FR-2</c:v>
                </c:pt>
                <c:pt idx="3">
                  <c:v>RE-1a</c:v>
                </c:pt>
                <c:pt idx="4">
                  <c:v>
RE-1b</c:v>
                </c:pt>
                <c:pt idx="5">
                  <c:v>RE-1c</c:v>
                </c:pt>
                <c:pt idx="6">
                  <c:v>RE-2</c:v>
                </c:pt>
                <c:pt idx="7">
                  <c:v>DLC-1</c:v>
                </c:pt>
              </c:strCache>
            </c:strRef>
          </c:cat>
          <c:val>
            <c:numRef>
              <c:f>'Fig 8.32'!$M$10:$T$10</c:f>
              <c:numCache>
                <c:formatCode>#,##0.0_);\(#,##0.0\)</c:formatCode>
                <c:ptCount val="8"/>
                <c:pt idx="0">
                  <c:v>15.518243327825239</c:v>
                </c:pt>
                <c:pt idx="1">
                  <c:v>15.540263752009654</c:v>
                </c:pt>
                <c:pt idx="2">
                  <c:v>15.729147852337876</c:v>
                </c:pt>
                <c:pt idx="3">
                  <c:v>15.268141104682128</c:v>
                </c:pt>
                <c:pt idx="4">
                  <c:v>15.369038538740462</c:v>
                </c:pt>
                <c:pt idx="5">
                  <c:v>15.187004332418455</c:v>
                </c:pt>
                <c:pt idx="6">
                  <c:v>15.200103730968552</c:v>
                </c:pt>
                <c:pt idx="7">
                  <c:v>15.217023692569686</c:v>
                </c:pt>
              </c:numCache>
            </c:numRef>
          </c:val>
        </c:ser>
        <c:ser>
          <c:idx val="1"/>
          <c:order val="1"/>
          <c:tx>
            <c:strRef>
              <c:f>'Fig 8.32'!$K$11:$L$11</c:f>
              <c:strCache>
                <c:ptCount val="2"/>
                <c:pt idx="0">
                  <c:v>Fixed Cost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 8.32'!$M$3:$T$3</c:f>
              <c:strCache>
                <c:ptCount val="8"/>
                <c:pt idx="0">
                  <c:v>OP-NT3</c:v>
                </c:pt>
                <c:pt idx="1">
                  <c:v>FR-1</c:v>
                </c:pt>
                <c:pt idx="2">
                  <c:v>FR-2</c:v>
                </c:pt>
                <c:pt idx="3">
                  <c:v>RE-1a</c:v>
                </c:pt>
                <c:pt idx="4">
                  <c:v>
RE-1b</c:v>
                </c:pt>
                <c:pt idx="5">
                  <c:v>RE-1c</c:v>
                </c:pt>
                <c:pt idx="6">
                  <c:v>RE-2</c:v>
                </c:pt>
                <c:pt idx="7">
                  <c:v>DLC-1</c:v>
                </c:pt>
              </c:strCache>
            </c:strRef>
          </c:cat>
          <c:val>
            <c:numRef>
              <c:f>'Fig 8.32'!$M$11:$T$11</c:f>
              <c:numCache>
                <c:formatCode>#,##0.0_);\(#,##0.0\)</c:formatCode>
                <c:ptCount val="8"/>
                <c:pt idx="0">
                  <c:v>7.5338651741651095</c:v>
                </c:pt>
                <c:pt idx="1">
                  <c:v>8.0451231205831846</c:v>
                </c:pt>
                <c:pt idx="2">
                  <c:v>8.5897831809086824</c:v>
                </c:pt>
                <c:pt idx="3">
                  <c:v>7.8143463992613809</c:v>
                </c:pt>
                <c:pt idx="4">
                  <c:v>7.7219620117038827</c:v>
                </c:pt>
                <c:pt idx="5">
                  <c:v>7.922784173624887</c:v>
                </c:pt>
                <c:pt idx="6">
                  <c:v>7.897973879567953</c:v>
                </c:pt>
                <c:pt idx="7">
                  <c:v>7.8861343235949262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4128872"/>
        <c:axId val="314129264"/>
      </c:barChart>
      <c:catAx>
        <c:axId val="31412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314129264"/>
        <c:crosses val="autoZero"/>
        <c:auto val="1"/>
        <c:lblAlgn val="ctr"/>
        <c:lblOffset val="100"/>
        <c:noMultiLvlLbl val="0"/>
      </c:catAx>
      <c:valAx>
        <c:axId val="31412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PVRR $ Billion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14128872"/>
        <c:crosses val="autoZero"/>
        <c:crossBetween val="between"/>
        <c:majorUnit val="2.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PVRR Change from OP-NT3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76643033943206"/>
          <c:y val="0.15383207740167604"/>
          <c:w val="0.84266941449002641"/>
          <c:h val="0.66930110187083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8.32'!$K$13:$L$13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8.32'!$M$3:$T$3</c:f>
              <c:strCache>
                <c:ptCount val="8"/>
                <c:pt idx="0">
                  <c:v>OP-NT3</c:v>
                </c:pt>
                <c:pt idx="1">
                  <c:v>FR-1</c:v>
                </c:pt>
                <c:pt idx="2">
                  <c:v>FR-2</c:v>
                </c:pt>
                <c:pt idx="3">
                  <c:v>RE-1a</c:v>
                </c:pt>
                <c:pt idx="4">
                  <c:v>
RE-1b</c:v>
                </c:pt>
                <c:pt idx="5">
                  <c:v>RE-1c</c:v>
                </c:pt>
                <c:pt idx="6">
                  <c:v>RE-2</c:v>
                </c:pt>
                <c:pt idx="7">
                  <c:v>DLC-1</c:v>
                </c:pt>
              </c:strCache>
            </c:strRef>
          </c:cat>
          <c:val>
            <c:numRef>
              <c:f>'Fig 8.32'!$M$8:$T$8</c:f>
              <c:numCache>
                <c:formatCode>#,##0_);\(#,##0\)</c:formatCode>
                <c:ptCount val="8"/>
                <c:pt idx="0">
                  <c:v>0</c:v>
                </c:pt>
                <c:pt idx="1">
                  <c:v>533.2783706024893</c:v>
                </c:pt>
                <c:pt idx="2">
                  <c:v>1266.8225312562099</c:v>
                </c:pt>
                <c:pt idx="3">
                  <c:v>30.379001953158877</c:v>
                </c:pt>
                <c:pt idx="4">
                  <c:v>38.892048453995812</c:v>
                </c:pt>
                <c:pt idx="5">
                  <c:v>57.680004052992444</c:v>
                </c:pt>
                <c:pt idx="6">
                  <c:v>45.969108546156349</c:v>
                </c:pt>
                <c:pt idx="7">
                  <c:v>51.049514174264914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3419816"/>
        <c:axId val="316462960"/>
      </c:barChart>
      <c:catAx>
        <c:axId val="31341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316462960"/>
        <c:crosses val="autoZero"/>
        <c:auto val="1"/>
        <c:lblAlgn val="ctr"/>
        <c:lblOffset val="100"/>
        <c:noMultiLvlLbl val="0"/>
      </c:catAx>
      <c:valAx>
        <c:axId val="31646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PVRR $ Billion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31341981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7075963719727"/>
          <c:y val="0.15487282425966814"/>
          <c:w val="0.88450725102059247"/>
          <c:h val="0.61924988073704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8.40, 8.41'!$R$10</c:f>
              <c:strCache>
                <c:ptCount val="1"/>
                <c:pt idx="0">
                  <c:v>Variable Cost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 8.40, 8.41'!$S$3:$AF$3</c:f>
              <c:strCache>
                <c:ptCount val="14"/>
                <c:pt idx="0">
                  <c:v>OP-NT3</c:v>
                </c:pt>
                <c:pt idx="1">
                  <c:v>OP-REP</c:v>
                </c:pt>
                <c:pt idx="2">
                  <c:v>OP-GW4</c:v>
                </c:pt>
                <c:pt idx="3">
                  <c:v>FR-1</c:v>
                </c:pt>
                <c:pt idx="4">
                  <c:v>FR-2</c:v>
                </c:pt>
                <c:pt idx="5">
                  <c:v>RE-1a</c:v>
                </c:pt>
                <c:pt idx="6">
                  <c:v>
RE-1b</c:v>
                </c:pt>
                <c:pt idx="7">
                  <c:v>RE-1c</c:v>
                </c:pt>
                <c:pt idx="8">
                  <c:v>RE-2</c:v>
                </c:pt>
                <c:pt idx="9">
                  <c:v>DLC-1</c:v>
                </c:pt>
                <c:pt idx="10">
                  <c:v>GW1</c:v>
                </c:pt>
                <c:pt idx="11">
                  <c:v>GW2</c:v>
                </c:pt>
                <c:pt idx="12">
                  <c:v>GW3</c:v>
                </c:pt>
                <c:pt idx="13">
                  <c:v>GW4</c:v>
                </c:pt>
              </c:strCache>
            </c:strRef>
          </c:cat>
          <c:val>
            <c:numRef>
              <c:f>'Fig 8.40, 8.41'!$S$10:$AF$10</c:f>
              <c:numCache>
                <c:formatCode>#,##0.0_);\(#,##0.0\)</c:formatCode>
                <c:ptCount val="14"/>
                <c:pt idx="0">
                  <c:v>15.518243327825239</c:v>
                </c:pt>
                <c:pt idx="1">
                  <c:v>14.995233722992012</c:v>
                </c:pt>
                <c:pt idx="2">
                  <c:v>14.273996704611244</c:v>
                </c:pt>
                <c:pt idx="3">
                  <c:v>15.540263752009654</c:v>
                </c:pt>
                <c:pt idx="4">
                  <c:v>15.729147852337876</c:v>
                </c:pt>
                <c:pt idx="5">
                  <c:v>15.268141104682128</c:v>
                </c:pt>
                <c:pt idx="6">
                  <c:v>15.369038538740462</c:v>
                </c:pt>
                <c:pt idx="7">
                  <c:v>15.187004332418455</c:v>
                </c:pt>
                <c:pt idx="8">
                  <c:v>15.200103730968552</c:v>
                </c:pt>
                <c:pt idx="9">
                  <c:v>15.217023692569686</c:v>
                </c:pt>
                <c:pt idx="10">
                  <c:v>15.046914027964927</c:v>
                </c:pt>
                <c:pt idx="11">
                  <c:v>15.07563608386331</c:v>
                </c:pt>
                <c:pt idx="12">
                  <c:v>14.6162292905342</c:v>
                </c:pt>
                <c:pt idx="13">
                  <c:v>14.779578524682591</c:v>
                </c:pt>
              </c:numCache>
            </c:numRef>
          </c:val>
        </c:ser>
        <c:ser>
          <c:idx val="1"/>
          <c:order val="1"/>
          <c:tx>
            <c:strRef>
              <c:f>'Fig 8.40, 8.41'!$R$11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 8.40, 8.41'!$S$3:$AF$3</c:f>
              <c:strCache>
                <c:ptCount val="14"/>
                <c:pt idx="0">
                  <c:v>OP-NT3</c:v>
                </c:pt>
                <c:pt idx="1">
                  <c:v>OP-REP</c:v>
                </c:pt>
                <c:pt idx="2">
                  <c:v>OP-GW4</c:v>
                </c:pt>
                <c:pt idx="3">
                  <c:v>FR-1</c:v>
                </c:pt>
                <c:pt idx="4">
                  <c:v>FR-2</c:v>
                </c:pt>
                <c:pt idx="5">
                  <c:v>RE-1a</c:v>
                </c:pt>
                <c:pt idx="6">
                  <c:v>
RE-1b</c:v>
                </c:pt>
                <c:pt idx="7">
                  <c:v>RE-1c</c:v>
                </c:pt>
                <c:pt idx="8">
                  <c:v>RE-2</c:v>
                </c:pt>
                <c:pt idx="9">
                  <c:v>DLC-1</c:v>
                </c:pt>
                <c:pt idx="10">
                  <c:v>GW1</c:v>
                </c:pt>
                <c:pt idx="11">
                  <c:v>GW2</c:v>
                </c:pt>
                <c:pt idx="12">
                  <c:v>GW3</c:v>
                </c:pt>
                <c:pt idx="13">
                  <c:v>GW4</c:v>
                </c:pt>
              </c:strCache>
            </c:strRef>
          </c:cat>
          <c:val>
            <c:numRef>
              <c:f>'Fig 8.40, 8.41'!$S$11:$AF$11</c:f>
              <c:numCache>
                <c:formatCode>#,##0.0_);\(#,##0.0\)</c:formatCode>
                <c:ptCount val="14"/>
                <c:pt idx="0">
                  <c:v>7.5338651741651095</c:v>
                </c:pt>
                <c:pt idx="1">
                  <c:v>7.6426734738167177</c:v>
                </c:pt>
                <c:pt idx="2">
                  <c:v>8.503216068425731</c:v>
                </c:pt>
                <c:pt idx="3">
                  <c:v>8.0451231205831846</c:v>
                </c:pt>
                <c:pt idx="4">
                  <c:v>8.5897831809086824</c:v>
                </c:pt>
                <c:pt idx="5">
                  <c:v>7.8143463992613809</c:v>
                </c:pt>
                <c:pt idx="6">
                  <c:v>7.7219620117038827</c:v>
                </c:pt>
                <c:pt idx="7">
                  <c:v>7.922784173624887</c:v>
                </c:pt>
                <c:pt idx="8">
                  <c:v>7.897973879567953</c:v>
                </c:pt>
                <c:pt idx="9">
                  <c:v>7.8861343235949262</c:v>
                </c:pt>
                <c:pt idx="10">
                  <c:v>8.5458096357301851</c:v>
                </c:pt>
                <c:pt idx="11">
                  <c:v>8.9112893946736946</c:v>
                </c:pt>
                <c:pt idx="12">
                  <c:v>9.7985332171584645</c:v>
                </c:pt>
                <c:pt idx="13">
                  <c:v>8.3797837495211436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6463744"/>
        <c:axId val="316464136"/>
      </c:barChart>
      <c:catAx>
        <c:axId val="31646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6464136"/>
        <c:crosses val="autoZero"/>
        <c:auto val="1"/>
        <c:lblAlgn val="ctr"/>
        <c:lblOffset val="100"/>
        <c:noMultiLvlLbl val="0"/>
      </c:catAx>
      <c:valAx>
        <c:axId val="316464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PVRR $ Billion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16463744"/>
        <c:crosses val="autoZero"/>
        <c:crossBetween val="between"/>
        <c:majorUnit val="2.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6643033943206"/>
          <c:y val="0.15383207740167604"/>
          <c:w val="0.84266941449002641"/>
          <c:h val="0.66930110187083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8.40, 8.41'!$R$13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('Fig 8.40, 8.41'!$S$3:$W$3,'Fig 8.40, 8.41'!$Z$3:$AF$3)</c:f>
              <c:strCache>
                <c:ptCount val="12"/>
                <c:pt idx="0">
                  <c:v>OP-NT3</c:v>
                </c:pt>
                <c:pt idx="1">
                  <c:v>OP-REP</c:v>
                </c:pt>
                <c:pt idx="2">
                  <c:v>OP-GW4</c:v>
                </c:pt>
                <c:pt idx="3">
                  <c:v>FR-1</c:v>
                </c:pt>
                <c:pt idx="4">
                  <c:v>FR-2</c:v>
                </c:pt>
                <c:pt idx="5">
                  <c:v>RE-1c</c:v>
                </c:pt>
                <c:pt idx="6">
                  <c:v>RE-2</c:v>
                </c:pt>
                <c:pt idx="7">
                  <c:v>DLC-1</c:v>
                </c:pt>
                <c:pt idx="8">
                  <c:v>GW1</c:v>
                </c:pt>
                <c:pt idx="9">
                  <c:v>GW2</c:v>
                </c:pt>
                <c:pt idx="10">
                  <c:v>GW3</c:v>
                </c:pt>
                <c:pt idx="11">
                  <c:v>GW4</c:v>
                </c:pt>
              </c:strCache>
            </c:strRef>
          </c:cat>
          <c:val>
            <c:numRef>
              <c:f>('Fig 8.40, 8.41'!$S$13:$W$13,'Fig 8.40, 8.41'!$Z$13:$AF$13)</c:f>
              <c:numCache>
                <c:formatCode>#,##0.0_);\(#,##0.0\)</c:formatCode>
                <c:ptCount val="12"/>
                <c:pt idx="0">
                  <c:v>0.41420130518161752</c:v>
                </c:pt>
                <c:pt idx="1">
                  <c:v>0</c:v>
                </c:pt>
                <c:pt idx="2">
                  <c:v>0.13930557622824563</c:v>
                </c:pt>
                <c:pt idx="3">
                  <c:v>0.94747967578410686</c:v>
                </c:pt>
                <c:pt idx="4">
                  <c:v>1.6810238364378274</c:v>
                </c:pt>
                <c:pt idx="5">
                  <c:v>0.47188130923460997</c:v>
                </c:pt>
                <c:pt idx="6">
                  <c:v>0.46017041372777384</c:v>
                </c:pt>
                <c:pt idx="7">
                  <c:v>0.46525081935588242</c:v>
                </c:pt>
                <c:pt idx="8">
                  <c:v>0.95481646688637556</c:v>
                </c:pt>
                <c:pt idx="9">
                  <c:v>1.3490182817282765</c:v>
                </c:pt>
                <c:pt idx="10">
                  <c:v>1.7768553108839333</c:v>
                </c:pt>
                <c:pt idx="11">
                  <c:v>0.52145507739500319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6465312"/>
        <c:axId val="316465704"/>
      </c:barChart>
      <c:catAx>
        <c:axId val="31646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6465704"/>
        <c:crosses val="autoZero"/>
        <c:auto val="1"/>
        <c:lblAlgn val="ctr"/>
        <c:lblOffset val="100"/>
        <c:noMultiLvlLbl val="0"/>
      </c:catAx>
      <c:valAx>
        <c:axId val="316465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PVRR $ Billion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3164653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258234</xdr:colOff>
      <xdr:row>16</xdr:row>
      <xdr:rowOff>28574</xdr:rowOff>
    </xdr:from>
    <xdr:to>
      <xdr:col>15</xdr:col>
      <xdr:colOff>567796</xdr:colOff>
      <xdr:row>32</xdr:row>
      <xdr:rowOff>55563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566736</xdr:colOff>
      <xdr:row>16</xdr:row>
      <xdr:rowOff>28573</xdr:rowOff>
    </xdr:from>
    <xdr:to>
      <xdr:col>22</xdr:col>
      <xdr:colOff>557213</xdr:colOff>
      <xdr:row>32</xdr:row>
      <xdr:rowOff>55563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25400</xdr:colOff>
      <xdr:row>15</xdr:row>
      <xdr:rowOff>36514</xdr:rowOff>
    </xdr:from>
    <xdr:to>
      <xdr:col>25</xdr:col>
      <xdr:colOff>596900</xdr:colOff>
      <xdr:row>32</xdr:row>
      <xdr:rowOff>169334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34924</xdr:colOff>
      <xdr:row>15</xdr:row>
      <xdr:rowOff>68259</xdr:rowOff>
    </xdr:from>
    <xdr:to>
      <xdr:col>35</xdr:col>
      <xdr:colOff>135170</xdr:colOff>
      <xdr:row>32</xdr:row>
      <xdr:rowOff>198815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0"/>
  <sheetViews>
    <sheetView showGridLines="0" tabSelected="1" zoomScale="83" zoomScaleNormal="83" workbookViewId="0"/>
  </sheetViews>
  <sheetFormatPr defaultRowHeight="15" x14ac:dyDescent="0.25"/>
  <cols>
    <col min="1" max="1" width="25.85546875" style="4" customWidth="1"/>
    <col min="2" max="2" width="13.85546875" style="4" customWidth="1"/>
    <col min="3" max="3" width="11" style="4" customWidth="1"/>
    <col min="4" max="4" width="9.7109375" style="4" customWidth="1"/>
    <col min="5" max="7" width="13.7109375" style="4" customWidth="1"/>
    <col min="8" max="8" width="9.85546875" style="4" customWidth="1"/>
    <col min="9" max="10" width="11" style="4" customWidth="1"/>
    <col min="11" max="11" width="17.85546875" style="4" customWidth="1"/>
    <col min="12" max="12" width="12.140625" style="4" customWidth="1"/>
    <col min="13" max="14" width="9.28515625" style="4" bestFit="1" customWidth="1"/>
    <col min="15" max="15" width="11.28515625" style="4" customWidth="1"/>
    <col min="16" max="19" width="9.28515625" style="4" bestFit="1" customWidth="1"/>
    <col min="20" max="20" width="17.5703125" style="4" customWidth="1"/>
    <col min="21" max="21" width="11.85546875" style="4" customWidth="1"/>
    <col min="22" max="16384" width="9.140625" style="4"/>
  </cols>
  <sheetData>
    <row r="1" spans="1:27" ht="20.25" x14ac:dyDescent="0.3">
      <c r="A1" s="3" t="s">
        <v>25</v>
      </c>
      <c r="D1" s="5"/>
      <c r="L1" s="6"/>
      <c r="M1" s="6" t="str">
        <f t="shared" ref="M1:T1" si="0">B3</f>
        <v>Case 1 (OP-NT3)</v>
      </c>
      <c r="N1" s="6" t="str">
        <f t="shared" si="0"/>
        <v>Case 2 (FR-1)</v>
      </c>
      <c r="O1" s="6" t="str">
        <f t="shared" si="0"/>
        <v>Case 3 (FR-2)</v>
      </c>
      <c r="P1" s="6" t="str">
        <f t="shared" si="0"/>
        <v>Case 4
(RE-1a)</v>
      </c>
      <c r="Q1" s="6" t="str">
        <f t="shared" si="0"/>
        <v>Case 4
(RE-1b)</v>
      </c>
      <c r="R1" s="6" t="str">
        <f t="shared" si="0"/>
        <v>Case 4
(RE-1c)</v>
      </c>
      <c r="S1" s="6" t="str">
        <f t="shared" si="0"/>
        <v>Case 5 (RE-2)</v>
      </c>
      <c r="T1" s="6" t="str">
        <f t="shared" si="0"/>
        <v>Case 6 (DLC-1)</v>
      </c>
      <c r="V1" s="6"/>
      <c r="W1" s="6"/>
      <c r="X1" s="6"/>
      <c r="Y1" s="6"/>
      <c r="Z1" s="6"/>
      <c r="AA1" s="6"/>
    </row>
    <row r="2" spans="1:27" x14ac:dyDescent="0.25">
      <c r="A2" s="5" t="s">
        <v>47</v>
      </c>
      <c r="B2" s="4" t="s">
        <v>32</v>
      </c>
      <c r="C2" s="4" t="s">
        <v>39</v>
      </c>
      <c r="D2" s="4" t="s">
        <v>40</v>
      </c>
      <c r="E2" s="4" t="s">
        <v>48</v>
      </c>
      <c r="F2" s="4" t="s">
        <v>49</v>
      </c>
      <c r="G2" s="4" t="s">
        <v>50</v>
      </c>
      <c r="H2" s="4" t="s">
        <v>41</v>
      </c>
      <c r="I2" s="4" t="s">
        <v>42</v>
      </c>
      <c r="L2" s="6"/>
    </row>
    <row r="3" spans="1:27" ht="37.5" x14ac:dyDescent="0.3">
      <c r="A3" s="5" t="s">
        <v>9</v>
      </c>
      <c r="B3" s="7" t="s">
        <v>82</v>
      </c>
      <c r="C3" s="7" t="s">
        <v>21</v>
      </c>
      <c r="D3" s="7" t="s">
        <v>22</v>
      </c>
      <c r="E3" s="7" t="s">
        <v>29</v>
      </c>
      <c r="F3" s="7" t="s">
        <v>30</v>
      </c>
      <c r="G3" s="7" t="s">
        <v>31</v>
      </c>
      <c r="H3" s="7" t="s">
        <v>23</v>
      </c>
      <c r="I3" s="7" t="s">
        <v>24</v>
      </c>
      <c r="J3" s="7"/>
      <c r="K3" s="5"/>
      <c r="L3" s="6"/>
      <c r="M3" s="8" t="s">
        <v>74</v>
      </c>
      <c r="N3" s="8" t="s">
        <v>26</v>
      </c>
      <c r="O3" s="8" t="s">
        <v>27</v>
      </c>
      <c r="P3" s="7" t="s">
        <v>51</v>
      </c>
      <c r="Q3" s="7" t="s">
        <v>52</v>
      </c>
      <c r="R3" s="7" t="s">
        <v>53</v>
      </c>
      <c r="S3" s="7" t="s">
        <v>54</v>
      </c>
      <c r="T3" s="7" t="s">
        <v>55</v>
      </c>
      <c r="V3" s="7"/>
      <c r="W3" s="7"/>
      <c r="X3" s="7"/>
      <c r="Y3" s="7"/>
      <c r="Z3" s="7"/>
    </row>
    <row r="4" spans="1:27" x14ac:dyDescent="0.25">
      <c r="K4" s="4" t="s">
        <v>20</v>
      </c>
      <c r="L4" s="6"/>
      <c r="M4" s="9">
        <f t="shared" ref="M4:T4" si="1">SUM(B5:B6,B14,B13,B12)</f>
        <v>15518.243327825239</v>
      </c>
      <c r="N4" s="9">
        <f t="shared" si="1"/>
        <v>15540.263752009654</v>
      </c>
      <c r="O4" s="9">
        <f t="shared" si="1"/>
        <v>15729.147852337876</v>
      </c>
      <c r="P4" s="9">
        <f t="shared" si="1"/>
        <v>15268.141104682129</v>
      </c>
      <c r="Q4" s="9">
        <f t="shared" si="1"/>
        <v>15369.038538740462</v>
      </c>
      <c r="R4" s="9">
        <f t="shared" si="1"/>
        <v>15187.004332418455</v>
      </c>
      <c r="S4" s="9">
        <f t="shared" si="1"/>
        <v>15200.103730968553</v>
      </c>
      <c r="T4" s="9">
        <f t="shared" si="1"/>
        <v>15217.023692569686</v>
      </c>
      <c r="V4" s="9"/>
      <c r="W4" s="9"/>
      <c r="X4" s="9"/>
      <c r="Y4" s="9"/>
      <c r="Z4" s="9"/>
    </row>
    <row r="5" spans="1:27" x14ac:dyDescent="0.25">
      <c r="A5" s="4" t="s">
        <v>12</v>
      </c>
      <c r="B5" s="10">
        <v>12978.11063620574</v>
      </c>
      <c r="C5" s="10">
        <v>12710.927582802973</v>
      </c>
      <c r="D5" s="10">
        <v>12940.927720244019</v>
      </c>
      <c r="E5" s="10">
        <v>12787.613916308399</v>
      </c>
      <c r="F5" s="10">
        <v>13021.862479951526</v>
      </c>
      <c r="G5" s="10">
        <v>12900.413197454858</v>
      </c>
      <c r="H5" s="10">
        <v>12970.108341369812</v>
      </c>
      <c r="I5" s="10">
        <v>12660.635464679639</v>
      </c>
      <c r="J5" s="10"/>
      <c r="K5" s="4" t="s">
        <v>19</v>
      </c>
      <c r="L5" s="6"/>
      <c r="M5" s="9">
        <f t="shared" ref="M5:T5" si="2">SUM(B7:B11,B17)</f>
        <v>7533.8651741651092</v>
      </c>
      <c r="N5" s="9">
        <f t="shared" si="2"/>
        <v>8045.1231205831846</v>
      </c>
      <c r="O5" s="9">
        <f t="shared" si="2"/>
        <v>8589.783180908682</v>
      </c>
      <c r="P5" s="9">
        <f t="shared" si="2"/>
        <v>7814.3463992613806</v>
      </c>
      <c r="Q5" s="9">
        <f t="shared" si="2"/>
        <v>7721.962011703883</v>
      </c>
      <c r="R5" s="9">
        <f t="shared" si="2"/>
        <v>7922.7841736248865</v>
      </c>
      <c r="S5" s="9">
        <f t="shared" si="2"/>
        <v>7897.9738795679532</v>
      </c>
      <c r="T5" s="9">
        <f t="shared" si="2"/>
        <v>7886.1343235949262</v>
      </c>
      <c r="V5" s="9"/>
      <c r="W5" s="9"/>
      <c r="X5" s="9"/>
      <c r="Y5" s="9"/>
      <c r="Z5" s="9"/>
    </row>
    <row r="6" spans="1:27" x14ac:dyDescent="0.25">
      <c r="A6" s="11" t="s">
        <v>11</v>
      </c>
      <c r="B6" s="10">
        <v>2764.3841427731777</v>
      </c>
      <c r="C6" s="10">
        <v>2754.6511971164527</v>
      </c>
      <c r="D6" s="10">
        <v>2775.2080043704646</v>
      </c>
      <c r="E6" s="10">
        <v>2755.5363812758546</v>
      </c>
      <c r="F6" s="10">
        <v>2763.9157912870769</v>
      </c>
      <c r="G6" s="10">
        <v>2764.3559185797944</v>
      </c>
      <c r="H6" s="10">
        <v>2760.905361374203</v>
      </c>
      <c r="I6" s="10">
        <v>2743.517299380439</v>
      </c>
      <c r="J6" s="10"/>
      <c r="K6" s="4" t="s">
        <v>18</v>
      </c>
      <c r="L6" s="6"/>
      <c r="M6" s="9">
        <f t="shared" ref="M6:T6" si="3">B18</f>
        <v>23052.108501990348</v>
      </c>
      <c r="N6" s="9">
        <f t="shared" si="3"/>
        <v>23585.386872592837</v>
      </c>
      <c r="O6" s="9">
        <f t="shared" si="3"/>
        <v>24318.931033246557</v>
      </c>
      <c r="P6" s="9">
        <f t="shared" si="3"/>
        <v>23082.487503943506</v>
      </c>
      <c r="Q6" s="9">
        <f t="shared" si="3"/>
        <v>23091.000550444343</v>
      </c>
      <c r="R6" s="9">
        <f t="shared" si="3"/>
        <v>23109.78850604334</v>
      </c>
      <c r="S6" s="9">
        <f t="shared" si="3"/>
        <v>23098.077610536504</v>
      </c>
      <c r="T6" s="9">
        <f t="shared" si="3"/>
        <v>23103.158016164612</v>
      </c>
      <c r="V6" s="9"/>
      <c r="W6" s="9"/>
      <c r="X6" s="9"/>
      <c r="Y6" s="9"/>
      <c r="Z6" s="9"/>
    </row>
    <row r="7" spans="1:27" ht="18.75" x14ac:dyDescent="0.3">
      <c r="A7" s="4" t="s">
        <v>5</v>
      </c>
      <c r="B7" s="10">
        <v>5956.8768128386419</v>
      </c>
      <c r="C7" s="10">
        <v>5956.8768128386419</v>
      </c>
      <c r="D7" s="10">
        <v>5956.8768128386419</v>
      </c>
      <c r="E7" s="10">
        <v>5956.8768128386419</v>
      </c>
      <c r="F7" s="10">
        <v>5956.8768128386419</v>
      </c>
      <c r="G7" s="10">
        <v>5956.8768128386419</v>
      </c>
      <c r="H7" s="10">
        <v>5956.8768128386419</v>
      </c>
      <c r="I7" s="10">
        <v>5956.8768128386419</v>
      </c>
      <c r="J7" s="10"/>
      <c r="L7" s="6"/>
      <c r="Q7" s="8"/>
    </row>
    <row r="8" spans="1:27" x14ac:dyDescent="0.25">
      <c r="A8" s="4" t="s">
        <v>6</v>
      </c>
      <c r="B8" s="10">
        <v>190.57049296552674</v>
      </c>
      <c r="C8" s="10">
        <v>190.57049296552674</v>
      </c>
      <c r="D8" s="10">
        <v>190.57049296552674</v>
      </c>
      <c r="E8" s="10">
        <v>190.57049296552674</v>
      </c>
      <c r="F8" s="10">
        <v>190.57049296552674</v>
      </c>
      <c r="G8" s="10">
        <v>190.57049296552674</v>
      </c>
      <c r="H8" s="10">
        <v>190.57049296552674</v>
      </c>
      <c r="I8" s="10">
        <v>190.57049296552674</v>
      </c>
      <c r="J8" s="10"/>
      <c r="K8" s="4" t="s">
        <v>83</v>
      </c>
      <c r="L8" s="6"/>
      <c r="M8" s="9">
        <f>M6-$M6</f>
        <v>0</v>
      </c>
      <c r="N8" s="9">
        <f t="shared" ref="N8:T8" si="4">N6-$M6</f>
        <v>533.2783706024893</v>
      </c>
      <c r="O8" s="9">
        <f t="shared" si="4"/>
        <v>1266.8225312562099</v>
      </c>
      <c r="P8" s="9">
        <f t="shared" si="4"/>
        <v>30.379001953158877</v>
      </c>
      <c r="Q8" s="9">
        <f t="shared" si="4"/>
        <v>38.892048453995812</v>
      </c>
      <c r="R8" s="9">
        <f t="shared" si="4"/>
        <v>57.680004052992444</v>
      </c>
      <c r="S8" s="9">
        <f t="shared" si="4"/>
        <v>45.969108546156349</v>
      </c>
      <c r="T8" s="9">
        <f t="shared" si="4"/>
        <v>51.049514174264914</v>
      </c>
      <c r="V8" s="9"/>
      <c r="W8" s="9"/>
      <c r="X8" s="9"/>
      <c r="Y8" s="9"/>
      <c r="Z8" s="9"/>
    </row>
    <row r="9" spans="1:27" ht="18.75" x14ac:dyDescent="0.3">
      <c r="A9" s="4" t="s">
        <v>8</v>
      </c>
      <c r="B9" s="10">
        <v>127.3005822312074</v>
      </c>
      <c r="C9" s="10">
        <v>264.78255977572144</v>
      </c>
      <c r="D9" s="10">
        <v>512.35433055319288</v>
      </c>
      <c r="E9" s="10">
        <v>173.47946613380387</v>
      </c>
      <c r="F9" s="10">
        <v>155.70404926268816</v>
      </c>
      <c r="G9" s="10">
        <v>205.37307689564912</v>
      </c>
      <c r="H9" s="10">
        <v>131.28711375324662</v>
      </c>
      <c r="I9" s="10">
        <v>128.27596163830736</v>
      </c>
      <c r="J9" s="10"/>
      <c r="L9" s="6"/>
      <c r="Q9" s="8"/>
    </row>
    <row r="10" spans="1:27" x14ac:dyDescent="0.25">
      <c r="A10" s="4" t="s">
        <v>7</v>
      </c>
      <c r="B10" s="10">
        <v>1131.6641624401691</v>
      </c>
      <c r="C10" s="10">
        <v>1522.634102138358</v>
      </c>
      <c r="D10" s="10">
        <v>1759.6849454608844</v>
      </c>
      <c r="E10" s="10">
        <v>1367.8906222184178</v>
      </c>
      <c r="F10" s="10">
        <v>1302.5508916966971</v>
      </c>
      <c r="G10" s="10">
        <v>1444.1041618880433</v>
      </c>
      <c r="H10" s="10">
        <v>1500.6511261459568</v>
      </c>
      <c r="I10" s="10">
        <v>1461.335361170105</v>
      </c>
      <c r="J10" s="10"/>
      <c r="K10" s="4" t="s">
        <v>28</v>
      </c>
      <c r="L10" s="6"/>
      <c r="M10" s="12">
        <f t="shared" ref="M10" si="5">M4/1000</f>
        <v>15.518243327825239</v>
      </c>
      <c r="N10" s="12">
        <f t="shared" ref="N10:T12" si="6">N4/1000</f>
        <v>15.540263752009654</v>
      </c>
      <c r="O10" s="12">
        <f t="shared" si="6"/>
        <v>15.729147852337876</v>
      </c>
      <c r="P10" s="12">
        <f t="shared" si="6"/>
        <v>15.268141104682128</v>
      </c>
      <c r="Q10" s="12">
        <f t="shared" si="6"/>
        <v>15.369038538740462</v>
      </c>
      <c r="R10" s="12">
        <f t="shared" si="6"/>
        <v>15.187004332418455</v>
      </c>
      <c r="S10" s="12">
        <f t="shared" si="6"/>
        <v>15.200103730968552</v>
      </c>
      <c r="T10" s="12">
        <f t="shared" si="6"/>
        <v>15.217023692569686</v>
      </c>
      <c r="V10" s="12"/>
      <c r="W10" s="12"/>
      <c r="X10" s="12"/>
      <c r="Y10" s="12"/>
      <c r="Z10" s="12"/>
    </row>
    <row r="11" spans="1:27" x14ac:dyDescent="0.25">
      <c r="A11" s="4" t="s">
        <v>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/>
      <c r="K11" s="4" t="s">
        <v>10</v>
      </c>
      <c r="L11" s="6"/>
      <c r="M11" s="12">
        <f t="shared" ref="M11:M12" si="7">M5/1000</f>
        <v>7.5338651741651095</v>
      </c>
      <c r="N11" s="12">
        <f t="shared" si="6"/>
        <v>8.0451231205831846</v>
      </c>
      <c r="O11" s="12">
        <f t="shared" si="6"/>
        <v>8.5897831809086824</v>
      </c>
      <c r="P11" s="12">
        <f t="shared" si="6"/>
        <v>7.8143463992613809</v>
      </c>
      <c r="Q11" s="12">
        <f t="shared" si="6"/>
        <v>7.7219620117038827</v>
      </c>
      <c r="R11" s="12">
        <f t="shared" si="6"/>
        <v>7.922784173624887</v>
      </c>
      <c r="S11" s="12">
        <f t="shared" si="6"/>
        <v>7.897973879567953</v>
      </c>
      <c r="T11" s="12">
        <f t="shared" si="6"/>
        <v>7.8861343235949262</v>
      </c>
      <c r="V11" s="12"/>
      <c r="W11" s="12"/>
      <c r="X11" s="12"/>
      <c r="Y11" s="12"/>
      <c r="Z11" s="12"/>
    </row>
    <row r="12" spans="1:27" x14ac:dyDescent="0.25">
      <c r="A12" s="4" t="s">
        <v>1</v>
      </c>
      <c r="B12" s="10">
        <v>814.440443230916</v>
      </c>
      <c r="C12" s="10">
        <v>785.84161156229663</v>
      </c>
      <c r="D12" s="10">
        <v>714.10677139539575</v>
      </c>
      <c r="E12" s="10">
        <v>814.49092092638</v>
      </c>
      <c r="F12" s="10">
        <v>814.25741249539533</v>
      </c>
      <c r="G12" s="10">
        <v>814.44286310748873</v>
      </c>
      <c r="H12" s="10">
        <v>814.51098356647992</v>
      </c>
      <c r="I12" s="10">
        <v>815.06276247402354</v>
      </c>
      <c r="J12" s="10"/>
      <c r="K12" s="4" t="s">
        <v>18</v>
      </c>
      <c r="L12" s="6"/>
      <c r="M12" s="12">
        <f t="shared" si="7"/>
        <v>23.052108501990347</v>
      </c>
      <c r="N12" s="12">
        <f t="shared" si="6"/>
        <v>23.585386872592839</v>
      </c>
      <c r="O12" s="12">
        <f t="shared" si="6"/>
        <v>24.318931033246557</v>
      </c>
      <c r="P12" s="12">
        <f t="shared" si="6"/>
        <v>23.082487503943508</v>
      </c>
      <c r="Q12" s="12">
        <f t="shared" si="6"/>
        <v>23.091000550444342</v>
      </c>
      <c r="R12" s="12">
        <f t="shared" si="6"/>
        <v>23.109788506043341</v>
      </c>
      <c r="S12" s="12">
        <f t="shared" si="6"/>
        <v>23.098077610536503</v>
      </c>
      <c r="T12" s="12">
        <f t="shared" si="6"/>
        <v>23.103158016164613</v>
      </c>
      <c r="V12" s="12"/>
      <c r="W12" s="12"/>
      <c r="X12" s="12"/>
      <c r="Y12" s="12"/>
      <c r="Z12" s="12"/>
    </row>
    <row r="13" spans="1:27" x14ac:dyDescent="0.25">
      <c r="A13" s="4" t="s">
        <v>2</v>
      </c>
      <c r="B13" s="10">
        <v>457.72502131814349</v>
      </c>
      <c r="C13" s="10">
        <v>457.72521918197981</v>
      </c>
      <c r="D13" s="10">
        <v>457.73517183604349</v>
      </c>
      <c r="E13" s="10">
        <v>457.76818543562496</v>
      </c>
      <c r="F13" s="10">
        <v>457.76818543562496</v>
      </c>
      <c r="G13" s="10">
        <v>457.76818543562496</v>
      </c>
      <c r="H13" s="10">
        <v>457.76818543562496</v>
      </c>
      <c r="I13" s="10">
        <v>457.76750279802565</v>
      </c>
      <c r="J13" s="10"/>
      <c r="L13" s="6"/>
      <c r="M13" s="12">
        <f t="shared" ref="M13" si="8">M8/1000</f>
        <v>0</v>
      </c>
      <c r="N13" s="12">
        <f t="shared" ref="N13:T13" si="9">N8/1000</f>
        <v>0.53327837060248928</v>
      </c>
      <c r="O13" s="12">
        <f t="shared" si="9"/>
        <v>1.2668225312562098</v>
      </c>
      <c r="P13" s="12">
        <f t="shared" si="9"/>
        <v>3.0379001953158877E-2</v>
      </c>
      <c r="Q13" s="12">
        <f t="shared" si="9"/>
        <v>3.8892048453995812E-2</v>
      </c>
      <c r="R13" s="12">
        <f t="shared" si="9"/>
        <v>5.7680004052992444E-2</v>
      </c>
      <c r="S13" s="12">
        <f t="shared" si="9"/>
        <v>4.5969108546156351E-2</v>
      </c>
      <c r="T13" s="12">
        <f t="shared" si="9"/>
        <v>5.1049514174264912E-2</v>
      </c>
      <c r="V13" s="12"/>
      <c r="W13" s="12"/>
      <c r="X13" s="12"/>
      <c r="Y13" s="12"/>
      <c r="Z13" s="12"/>
    </row>
    <row r="14" spans="1:27" x14ac:dyDescent="0.25">
      <c r="A14" s="4" t="s">
        <v>4</v>
      </c>
      <c r="B14" s="10">
        <v>-1496.4169157027386</v>
      </c>
      <c r="C14" s="10">
        <v>-1168.881858654049</v>
      </c>
      <c r="D14" s="10">
        <v>-1158.8298155080486</v>
      </c>
      <c r="E14" s="10">
        <v>-1547.2682992641307</v>
      </c>
      <c r="F14" s="10">
        <v>-1688.7653304291621</v>
      </c>
      <c r="G14" s="10">
        <v>-1749.9758321593115</v>
      </c>
      <c r="H14" s="10">
        <v>-1803.1891407775688</v>
      </c>
      <c r="I14" s="10">
        <v>-1459.95933676244</v>
      </c>
      <c r="J14" s="10"/>
      <c r="L14" s="6"/>
      <c r="M14" s="12"/>
      <c r="N14" s="12"/>
      <c r="O14" s="12"/>
      <c r="P14" s="12"/>
      <c r="Q14" s="12"/>
      <c r="R14" s="12"/>
      <c r="S14" s="12"/>
      <c r="T14" s="12"/>
      <c r="V14" s="12"/>
      <c r="W14" s="12"/>
      <c r="X14" s="12"/>
      <c r="Y14" s="12"/>
      <c r="Z14" s="12"/>
    </row>
    <row r="15" spans="1:27" ht="15.75" x14ac:dyDescent="0.25">
      <c r="A15" s="4" t="s">
        <v>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/>
      <c r="L15" s="6"/>
      <c r="M15" s="13" t="s">
        <v>95</v>
      </c>
      <c r="N15" s="12"/>
      <c r="O15" s="12"/>
      <c r="P15" s="12"/>
      <c r="Q15" s="12"/>
      <c r="R15" s="12"/>
      <c r="S15" s="12"/>
      <c r="T15" s="12"/>
      <c r="V15" s="12"/>
      <c r="W15" s="12"/>
      <c r="X15" s="12"/>
      <c r="Y15" s="12"/>
      <c r="Z15" s="12"/>
    </row>
    <row r="16" spans="1:27" x14ac:dyDescent="0.25">
      <c r="A16" s="4" t="s">
        <v>13</v>
      </c>
      <c r="B16" s="14">
        <f t="shared" ref="B16:I16" si="10">SUM(B5:B15)</f>
        <v>22924.655378300784</v>
      </c>
      <c r="C16" s="14">
        <f t="shared" si="10"/>
        <v>23475.127719727901</v>
      </c>
      <c r="D16" s="14">
        <f t="shared" si="10"/>
        <v>24148.634434156123</v>
      </c>
      <c r="E16" s="14">
        <f t="shared" si="10"/>
        <v>22956.958498838518</v>
      </c>
      <c r="F16" s="14">
        <f t="shared" si="10"/>
        <v>22974.740785504015</v>
      </c>
      <c r="G16" s="14">
        <f t="shared" si="10"/>
        <v>22983.928877006314</v>
      </c>
      <c r="H16" s="14">
        <f t="shared" si="10"/>
        <v>22979.48927667192</v>
      </c>
      <c r="I16" s="14">
        <f t="shared" si="10"/>
        <v>22954.082321182268</v>
      </c>
      <c r="J16" s="10"/>
    </row>
    <row r="17" spans="1:10" x14ac:dyDescent="0.25">
      <c r="A17" s="15" t="s">
        <v>17</v>
      </c>
      <c r="B17" s="1">
        <v>127.45312368956432</v>
      </c>
      <c r="C17" s="1">
        <v>110.25915286493688</v>
      </c>
      <c r="D17" s="1">
        <v>170.29659909043582</v>
      </c>
      <c r="E17" s="1">
        <v>125.5290051049902</v>
      </c>
      <c r="F17" s="1">
        <v>116.25976494032882</v>
      </c>
      <c r="G17" s="1">
        <v>125.85962903702531</v>
      </c>
      <c r="H17" s="1">
        <v>118.58833386458211</v>
      </c>
      <c r="I17" s="1">
        <v>149.07569498234574</v>
      </c>
      <c r="J17" s="10"/>
    </row>
    <row r="18" spans="1:10" x14ac:dyDescent="0.25">
      <c r="A18" s="15" t="s">
        <v>14</v>
      </c>
      <c r="B18" s="2">
        <f t="shared" ref="B18:I18" si="11">B16+B17</f>
        <v>23052.108501990348</v>
      </c>
      <c r="C18" s="2">
        <f t="shared" si="11"/>
        <v>23585.386872592837</v>
      </c>
      <c r="D18" s="2">
        <f t="shared" si="11"/>
        <v>24318.931033246557</v>
      </c>
      <c r="E18" s="2">
        <f t="shared" si="11"/>
        <v>23082.487503943506</v>
      </c>
      <c r="F18" s="2">
        <f t="shared" si="11"/>
        <v>23091.000550444343</v>
      </c>
      <c r="G18" s="2">
        <f t="shared" si="11"/>
        <v>23109.78850604334</v>
      </c>
      <c r="H18" s="2">
        <f t="shared" si="11"/>
        <v>23098.077610536504</v>
      </c>
      <c r="I18" s="2">
        <f t="shared" si="11"/>
        <v>23103.158016164612</v>
      </c>
      <c r="J18" s="16"/>
    </row>
    <row r="19" spans="1:10" x14ac:dyDescent="0.25">
      <c r="B19" s="10"/>
      <c r="C19" s="10"/>
      <c r="D19" s="10"/>
      <c r="E19" s="10"/>
      <c r="F19" s="10"/>
      <c r="G19" s="10"/>
      <c r="H19" s="10"/>
      <c r="I19" s="10"/>
      <c r="J19" s="1"/>
    </row>
    <row r="20" spans="1:10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4" t="s">
        <v>15</v>
      </c>
      <c r="B21" s="1"/>
      <c r="C21" s="1">
        <f>RANK(C$16,$B$16:$I$16,1)</f>
        <v>7</v>
      </c>
      <c r="D21" s="1">
        <f>RANK(D$16,$B$16:$I$16,1)</f>
        <v>8</v>
      </c>
      <c r="E21" s="1">
        <f>RANK(E$16,$B$16:$I$16,1)</f>
        <v>3</v>
      </c>
      <c r="F21" s="1"/>
      <c r="G21" s="1"/>
      <c r="H21" s="1">
        <f>RANK(H$16,$B$16:$I$16,1)</f>
        <v>5</v>
      </c>
      <c r="I21" s="1">
        <f>RANK(I$16,$B$16:$I$16,1)</f>
        <v>2</v>
      </c>
      <c r="J21" s="10"/>
    </row>
    <row r="22" spans="1:10" x14ac:dyDescent="0.25">
      <c r="A22" s="4" t="s">
        <v>16</v>
      </c>
      <c r="B22" s="1"/>
      <c r="C22" s="1">
        <f>RANK(C$18,$B$18:$I$18,1)</f>
        <v>7</v>
      </c>
      <c r="D22" s="1">
        <f>RANK(D$18,$B$18:$I$18,1)</f>
        <v>8</v>
      </c>
      <c r="E22" s="1">
        <f>RANK(E$18,$B$18:$I$18,1)</f>
        <v>2</v>
      </c>
      <c r="F22" s="1"/>
      <c r="G22" s="1"/>
      <c r="H22" s="1">
        <f>RANK(H$18,$B$18:$I$18,1)</f>
        <v>4</v>
      </c>
      <c r="I22" s="1">
        <f>RANK(I$18,$B$18:$I$18,1)</f>
        <v>5</v>
      </c>
      <c r="J22" s="1"/>
    </row>
    <row r="23" spans="1:10" x14ac:dyDescent="0.25">
      <c r="B23" s="9"/>
      <c r="C23" s="9"/>
      <c r="J23" s="1"/>
    </row>
    <row r="24" spans="1:10" x14ac:dyDescent="0.25">
      <c r="B24" s="17"/>
      <c r="J24" s="1"/>
    </row>
    <row r="38" spans="1:11" x14ac:dyDescent="0.25">
      <c r="K38" s="18"/>
    </row>
    <row r="40" spans="1:11" x14ac:dyDescent="0.25">
      <c r="A40" s="19"/>
    </row>
  </sheetData>
  <pageMargins left="0.2" right="0.2" top="0.5" bottom="0.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43"/>
  <sheetViews>
    <sheetView showGridLines="0" topLeftCell="R1" zoomScaleNormal="100" workbookViewId="0">
      <selection activeCell="R1" sqref="R1"/>
    </sheetView>
  </sheetViews>
  <sheetFormatPr defaultRowHeight="15" x14ac:dyDescent="0.25"/>
  <cols>
    <col min="1" max="1" width="25.85546875" style="4" customWidth="1"/>
    <col min="2" max="5" width="13.85546875" style="4" customWidth="1"/>
    <col min="6" max="6" width="11" style="4" customWidth="1"/>
    <col min="7" max="7" width="9.7109375" style="4" customWidth="1"/>
    <col min="8" max="10" width="13.7109375" style="4" customWidth="1"/>
    <col min="11" max="11" width="9.85546875" style="4" customWidth="1"/>
    <col min="12" max="16" width="11" style="4" customWidth="1"/>
    <col min="17" max="17" width="9.140625" style="4"/>
    <col min="18" max="18" width="17.85546875" style="4" customWidth="1"/>
    <col min="19" max="20" width="9.140625" style="4"/>
    <col min="21" max="21" width="11.28515625" style="4" customWidth="1"/>
    <col min="22" max="25" width="9.140625" style="4"/>
    <col min="26" max="26" width="17.5703125" style="4" customWidth="1"/>
    <col min="27" max="27" width="11.85546875" style="4" customWidth="1"/>
    <col min="28" max="16384" width="9.140625" style="4"/>
  </cols>
  <sheetData>
    <row r="1" spans="1:35" ht="20.25" x14ac:dyDescent="0.3">
      <c r="A1" s="3" t="s">
        <v>25</v>
      </c>
      <c r="G1" s="5"/>
      <c r="S1" s="6" t="str">
        <f>C3</f>
        <v>Case 1 (OP-NT3)</v>
      </c>
      <c r="T1" s="6" t="str">
        <f>D3</f>
        <v>Case 1 (OP-REP)</v>
      </c>
      <c r="U1" s="4" t="str">
        <f>E2</f>
        <v>opt1c</v>
      </c>
      <c r="V1" s="6" t="str">
        <f t="shared" ref="V1:AF1" si="0">F3</f>
        <v>Case 2 (FR-1)</v>
      </c>
      <c r="W1" s="6" t="str">
        <f t="shared" si="0"/>
        <v>Case 3 (FR-2)</v>
      </c>
      <c r="X1" s="6" t="str">
        <f t="shared" si="0"/>
        <v>Case 4
(RE-1a)</v>
      </c>
      <c r="Y1" s="6" t="str">
        <f t="shared" si="0"/>
        <v>Case 4
(RE-1b)</v>
      </c>
      <c r="Z1" s="6" t="str">
        <f t="shared" si="0"/>
        <v>Case 4
(RE-1c)</v>
      </c>
      <c r="AA1" s="6" t="str">
        <f t="shared" si="0"/>
        <v>Case 5 (RE-2)</v>
      </c>
      <c r="AB1" s="6" t="str">
        <f t="shared" si="0"/>
        <v>Case 6 (DLC-1)</v>
      </c>
      <c r="AC1" s="6" t="str">
        <f t="shared" si="0"/>
        <v>Sens. GW1</v>
      </c>
      <c r="AD1" s="6" t="str">
        <f t="shared" si="0"/>
        <v>Sens. GW2</v>
      </c>
      <c r="AE1" s="6" t="str">
        <f t="shared" si="0"/>
        <v>Sens. GW3</v>
      </c>
      <c r="AF1" s="6" t="str">
        <f t="shared" si="0"/>
        <v>Sens. GW4</v>
      </c>
    </row>
    <row r="2" spans="1:35" x14ac:dyDescent="0.25">
      <c r="A2" s="5" t="s">
        <v>47</v>
      </c>
      <c r="B2" s="4" t="s">
        <v>34</v>
      </c>
      <c r="C2" s="4" t="s">
        <v>32</v>
      </c>
      <c r="D2" s="4" t="s">
        <v>33</v>
      </c>
      <c r="E2" s="4" t="s">
        <v>86</v>
      </c>
      <c r="F2" s="4" t="s">
        <v>39</v>
      </c>
      <c r="G2" s="4" t="s">
        <v>40</v>
      </c>
      <c r="H2" s="4" t="s">
        <v>48</v>
      </c>
      <c r="I2" s="4" t="s">
        <v>49</v>
      </c>
      <c r="J2" s="4" t="s">
        <v>50</v>
      </c>
      <c r="K2" s="4" t="s">
        <v>41</v>
      </c>
      <c r="L2" s="4" t="s">
        <v>42</v>
      </c>
      <c r="M2" s="4" t="s">
        <v>43</v>
      </c>
      <c r="N2" s="4" t="s">
        <v>46</v>
      </c>
      <c r="O2" s="4" t="s">
        <v>45</v>
      </c>
      <c r="P2" s="4" t="s">
        <v>44</v>
      </c>
      <c r="R2" s="4" t="s">
        <v>92</v>
      </c>
    </row>
    <row r="3" spans="1:35" ht="56.25" x14ac:dyDescent="0.3">
      <c r="A3" s="5" t="s">
        <v>9</v>
      </c>
      <c r="B3" s="7" t="s">
        <v>84</v>
      </c>
      <c r="C3" s="7" t="s">
        <v>82</v>
      </c>
      <c r="D3" s="7" t="s">
        <v>85</v>
      </c>
      <c r="E3" s="7" t="s">
        <v>87</v>
      </c>
      <c r="F3" s="7" t="s">
        <v>21</v>
      </c>
      <c r="G3" s="7" t="s">
        <v>22</v>
      </c>
      <c r="H3" s="7" t="s">
        <v>29</v>
      </c>
      <c r="I3" s="7" t="s">
        <v>30</v>
      </c>
      <c r="J3" s="7" t="s">
        <v>31</v>
      </c>
      <c r="K3" s="7" t="s">
        <v>23</v>
      </c>
      <c r="L3" s="7" t="s">
        <v>24</v>
      </c>
      <c r="M3" s="7" t="s">
        <v>35</v>
      </c>
      <c r="N3" s="7" t="s">
        <v>36</v>
      </c>
      <c r="O3" s="7" t="s">
        <v>37</v>
      </c>
      <c r="P3" s="7" t="s">
        <v>38</v>
      </c>
      <c r="R3" s="5"/>
      <c r="S3" s="8" t="s">
        <v>74</v>
      </c>
      <c r="T3" s="8" t="s">
        <v>79</v>
      </c>
      <c r="U3" s="8" t="s">
        <v>80</v>
      </c>
      <c r="V3" s="8" t="s">
        <v>26</v>
      </c>
      <c r="W3" s="8" t="s">
        <v>27</v>
      </c>
      <c r="X3" s="7" t="s">
        <v>51</v>
      </c>
      <c r="Y3" s="7" t="s">
        <v>52</v>
      </c>
      <c r="Z3" s="7" t="s">
        <v>53</v>
      </c>
      <c r="AA3" s="7" t="s">
        <v>54</v>
      </c>
      <c r="AB3" s="7" t="s">
        <v>55</v>
      </c>
      <c r="AC3" s="7" t="s">
        <v>56</v>
      </c>
      <c r="AD3" s="7" t="s">
        <v>57</v>
      </c>
      <c r="AE3" s="7" t="s">
        <v>58</v>
      </c>
      <c r="AF3" s="7" t="s">
        <v>44</v>
      </c>
    </row>
    <row r="4" spans="1:35" x14ac:dyDescent="0.25">
      <c r="R4" s="4" t="s">
        <v>20</v>
      </c>
      <c r="S4" s="9">
        <f>SUM(C5:C6,C14,C13,C12)</f>
        <v>15518.243327825239</v>
      </c>
      <c r="T4" s="9">
        <f>SUM(D5:D6,D14,D13,D12,D18)</f>
        <v>14995.233722992012</v>
      </c>
      <c r="U4" s="9">
        <f>SUM(E5:E6,E14,E13,E12,E18)</f>
        <v>14273.996704611245</v>
      </c>
      <c r="V4" s="9">
        <f t="shared" ref="V4:AF4" si="1">SUM(F5:F6,F14,F13,F12)</f>
        <v>15540.263752009654</v>
      </c>
      <c r="W4" s="9">
        <f t="shared" si="1"/>
        <v>15729.147852337876</v>
      </c>
      <c r="X4" s="9">
        <f t="shared" si="1"/>
        <v>15268.141104682129</v>
      </c>
      <c r="Y4" s="9">
        <f t="shared" si="1"/>
        <v>15369.038538740462</v>
      </c>
      <c r="Z4" s="9">
        <f t="shared" si="1"/>
        <v>15187.004332418455</v>
      </c>
      <c r="AA4" s="9">
        <f t="shared" si="1"/>
        <v>15200.103730968553</v>
      </c>
      <c r="AB4" s="9">
        <f t="shared" si="1"/>
        <v>15217.023692569686</v>
      </c>
      <c r="AC4" s="9">
        <f t="shared" si="1"/>
        <v>15046.914027964927</v>
      </c>
      <c r="AD4" s="9">
        <f t="shared" si="1"/>
        <v>15075.63608386331</v>
      </c>
      <c r="AE4" s="9">
        <f t="shared" si="1"/>
        <v>14616.2292905342</v>
      </c>
      <c r="AF4" s="9">
        <f t="shared" si="1"/>
        <v>14779.578524682591</v>
      </c>
    </row>
    <row r="5" spans="1:35" x14ac:dyDescent="0.25">
      <c r="A5" s="4" t="s">
        <v>12</v>
      </c>
      <c r="B5" s="10">
        <v>13091.040637085169</v>
      </c>
      <c r="C5" s="10">
        <v>12978.11063620574</v>
      </c>
      <c r="D5" s="10">
        <v>13021.36425199045</v>
      </c>
      <c r="E5" s="10">
        <v>12570.836197969254</v>
      </c>
      <c r="F5" s="10">
        <v>12710.927582802973</v>
      </c>
      <c r="G5" s="10">
        <v>12940.927720244019</v>
      </c>
      <c r="H5" s="10">
        <v>12787.613916308399</v>
      </c>
      <c r="I5" s="10">
        <v>13021.862479951526</v>
      </c>
      <c r="J5" s="10">
        <v>12900.413197454858</v>
      </c>
      <c r="K5" s="10">
        <v>12970.108341369812</v>
      </c>
      <c r="L5" s="10">
        <v>12660.635464679639</v>
      </c>
      <c r="M5" s="10">
        <v>12791.089545732139</v>
      </c>
      <c r="N5" s="10">
        <v>12809.419254979915</v>
      </c>
      <c r="O5" s="10">
        <v>12522.724322468017</v>
      </c>
      <c r="P5" s="10">
        <v>12638.548226984834</v>
      </c>
      <c r="R5" s="4" t="s">
        <v>19</v>
      </c>
      <c r="S5" s="9">
        <f t="shared" ref="S5:AF5" si="2">SUM(C7:C11,C17)</f>
        <v>7533.8651741651092</v>
      </c>
      <c r="T5" s="9">
        <f t="shared" si="2"/>
        <v>7642.6734738167179</v>
      </c>
      <c r="U5" s="9">
        <f t="shared" si="2"/>
        <v>8503.2160684257306</v>
      </c>
      <c r="V5" s="9">
        <f t="shared" si="2"/>
        <v>8045.1231205831846</v>
      </c>
      <c r="W5" s="9">
        <f t="shared" si="2"/>
        <v>8589.783180908682</v>
      </c>
      <c r="X5" s="9">
        <f t="shared" si="2"/>
        <v>7814.3463992613806</v>
      </c>
      <c r="Y5" s="9">
        <f t="shared" si="2"/>
        <v>7721.962011703883</v>
      </c>
      <c r="Z5" s="9">
        <f t="shared" si="2"/>
        <v>7922.7841736248865</v>
      </c>
      <c r="AA5" s="9">
        <f t="shared" si="2"/>
        <v>7897.9738795679532</v>
      </c>
      <c r="AB5" s="9">
        <f t="shared" si="2"/>
        <v>7886.1343235949262</v>
      </c>
      <c r="AC5" s="9">
        <f t="shared" si="2"/>
        <v>8545.8096357301856</v>
      </c>
      <c r="AD5" s="9">
        <f t="shared" si="2"/>
        <v>8911.2893946736949</v>
      </c>
      <c r="AE5" s="9">
        <f t="shared" si="2"/>
        <v>9798.533217158465</v>
      </c>
      <c r="AF5" s="9">
        <f t="shared" si="2"/>
        <v>8379.7837495211443</v>
      </c>
    </row>
    <row r="6" spans="1:35" x14ac:dyDescent="0.25">
      <c r="A6" s="11" t="s">
        <v>11</v>
      </c>
      <c r="B6" s="10">
        <v>2754.1631737801599</v>
      </c>
      <c r="C6" s="10">
        <v>2764.3841427731777</v>
      </c>
      <c r="D6" s="10">
        <v>2755.2268408697742</v>
      </c>
      <c r="E6" s="10">
        <v>2781.8045783352859</v>
      </c>
      <c r="F6" s="10">
        <v>2754.6511971164527</v>
      </c>
      <c r="G6" s="10">
        <v>2775.2080043704646</v>
      </c>
      <c r="H6" s="10">
        <v>2755.5363812758546</v>
      </c>
      <c r="I6" s="10">
        <v>2763.9157912870769</v>
      </c>
      <c r="J6" s="10">
        <v>2764.3559185797944</v>
      </c>
      <c r="K6" s="10">
        <v>2760.905361374203</v>
      </c>
      <c r="L6" s="10">
        <v>2743.517299380439</v>
      </c>
      <c r="M6" s="10">
        <v>2770.631423028979</v>
      </c>
      <c r="N6" s="10">
        <v>2768.3132323777058</v>
      </c>
      <c r="O6" s="10">
        <v>2780.9507604476894</v>
      </c>
      <c r="P6" s="10">
        <v>2784.2801920030383</v>
      </c>
      <c r="R6" s="4" t="s">
        <v>18</v>
      </c>
      <c r="S6" s="9">
        <f t="shared" ref="S6:AF6" si="3">C19</f>
        <v>23052.108501990348</v>
      </c>
      <c r="T6" s="9">
        <f t="shared" si="3"/>
        <v>22637.90719680873</v>
      </c>
      <c r="U6" s="9">
        <f t="shared" si="3"/>
        <v>22777.212773036976</v>
      </c>
      <c r="V6" s="9">
        <f t="shared" si="3"/>
        <v>23585.386872592837</v>
      </c>
      <c r="W6" s="9">
        <f t="shared" si="3"/>
        <v>24318.931033246557</v>
      </c>
      <c r="X6" s="9">
        <f t="shared" si="3"/>
        <v>23082.487503943506</v>
      </c>
      <c r="Y6" s="9">
        <f t="shared" si="3"/>
        <v>23091.000550444343</v>
      </c>
      <c r="Z6" s="9">
        <f t="shared" si="3"/>
        <v>23109.78850604334</v>
      </c>
      <c r="AA6" s="9">
        <f t="shared" si="3"/>
        <v>23098.077610536504</v>
      </c>
      <c r="AB6" s="9">
        <f t="shared" si="3"/>
        <v>23103.158016164612</v>
      </c>
      <c r="AC6" s="9">
        <f t="shared" si="3"/>
        <v>23592.723663695106</v>
      </c>
      <c r="AD6" s="9">
        <f t="shared" si="3"/>
        <v>23986.925478537007</v>
      </c>
      <c r="AE6" s="9">
        <f t="shared" si="3"/>
        <v>24414.762507692663</v>
      </c>
      <c r="AF6" s="9">
        <f t="shared" si="3"/>
        <v>23159.362274203733</v>
      </c>
    </row>
    <row r="7" spans="1:35" ht="18.75" x14ac:dyDescent="0.3">
      <c r="A7" s="4" t="s">
        <v>5</v>
      </c>
      <c r="B7" s="10">
        <v>5929.7768195375638</v>
      </c>
      <c r="C7" s="10">
        <v>5956.8768128386419</v>
      </c>
      <c r="D7" s="10">
        <v>5956.8768128386419</v>
      </c>
      <c r="E7" s="10">
        <v>5956.8768128386419</v>
      </c>
      <c r="F7" s="10">
        <v>5956.8768128386419</v>
      </c>
      <c r="G7" s="10">
        <v>5956.8768128386419</v>
      </c>
      <c r="H7" s="10">
        <v>5956.8768128386419</v>
      </c>
      <c r="I7" s="10">
        <v>5956.8768128386419</v>
      </c>
      <c r="J7" s="10">
        <v>5956.8768128386419</v>
      </c>
      <c r="K7" s="10">
        <v>5956.8768128386419</v>
      </c>
      <c r="L7" s="10">
        <v>5956.8768128386419</v>
      </c>
      <c r="M7" s="10">
        <v>5956.8768128386419</v>
      </c>
      <c r="N7" s="10">
        <v>5956.8768128386419</v>
      </c>
      <c r="O7" s="10">
        <v>5956.8768128386419</v>
      </c>
      <c r="P7" s="10">
        <v>5956.8768128386419</v>
      </c>
      <c r="Y7" s="8"/>
    </row>
    <row r="8" spans="1:35" x14ac:dyDescent="0.25">
      <c r="A8" s="4" t="s">
        <v>6</v>
      </c>
      <c r="B8" s="10">
        <v>168.69084085498955</v>
      </c>
      <c r="C8" s="10">
        <v>190.57049296552674</v>
      </c>
      <c r="D8" s="10">
        <v>190.57049296552674</v>
      </c>
      <c r="E8" s="10">
        <v>190.57049296552674</v>
      </c>
      <c r="F8" s="10">
        <v>190.57049296552674</v>
      </c>
      <c r="G8" s="10">
        <v>190.57049296552674</v>
      </c>
      <c r="H8" s="10">
        <v>190.57049296552674</v>
      </c>
      <c r="I8" s="10">
        <v>190.57049296552674</v>
      </c>
      <c r="J8" s="10">
        <v>190.57049296552674</v>
      </c>
      <c r="K8" s="10">
        <v>190.57049296552674</v>
      </c>
      <c r="L8" s="10">
        <v>190.57049296552674</v>
      </c>
      <c r="M8" s="10">
        <v>190.57049296552674</v>
      </c>
      <c r="N8" s="10">
        <v>190.57049296552674</v>
      </c>
      <c r="O8" s="10">
        <v>190.57049296552674</v>
      </c>
      <c r="P8" s="10">
        <v>190.57049296552674</v>
      </c>
      <c r="R8" s="4" t="s">
        <v>59</v>
      </c>
      <c r="S8" s="9">
        <f t="shared" ref="S8:AF8" si="4">(S6-$T6)</f>
        <v>414.2013051816175</v>
      </c>
      <c r="T8" s="9">
        <f t="shared" si="4"/>
        <v>0</v>
      </c>
      <c r="U8" s="9">
        <f t="shared" si="4"/>
        <v>139.30557622824563</v>
      </c>
      <c r="V8" s="9">
        <f t="shared" si="4"/>
        <v>947.4796757841068</v>
      </c>
      <c r="W8" s="9">
        <f t="shared" si="4"/>
        <v>1681.0238364378274</v>
      </c>
      <c r="X8" s="9">
        <f t="shared" si="4"/>
        <v>444.58030713477638</v>
      </c>
      <c r="Y8" s="9">
        <f t="shared" si="4"/>
        <v>453.09335363561331</v>
      </c>
      <c r="Z8" s="9">
        <f t="shared" si="4"/>
        <v>471.88130923460994</v>
      </c>
      <c r="AA8" s="9">
        <f t="shared" si="4"/>
        <v>460.17041372777385</v>
      </c>
      <c r="AB8" s="9">
        <f t="shared" si="4"/>
        <v>465.25081935588241</v>
      </c>
      <c r="AC8" s="9">
        <f t="shared" si="4"/>
        <v>954.81646688637557</v>
      </c>
      <c r="AD8" s="9">
        <f t="shared" si="4"/>
        <v>1349.0182817282766</v>
      </c>
      <c r="AE8" s="9">
        <f t="shared" si="4"/>
        <v>1776.8553108839333</v>
      </c>
      <c r="AF8" s="9">
        <f t="shared" si="4"/>
        <v>521.45507739500317</v>
      </c>
    </row>
    <row r="9" spans="1:35" ht="18.75" x14ac:dyDescent="0.3">
      <c r="A9" s="4" t="s">
        <v>8</v>
      </c>
      <c r="B9" s="10">
        <v>247.96071961941271</v>
      </c>
      <c r="C9" s="10">
        <v>127.3005822312074</v>
      </c>
      <c r="D9" s="10">
        <v>269.81627602472702</v>
      </c>
      <c r="E9" s="10">
        <v>-18.937582769991508</v>
      </c>
      <c r="F9" s="10">
        <v>264.78255977572144</v>
      </c>
      <c r="G9" s="10">
        <v>512.35433055319288</v>
      </c>
      <c r="H9" s="10">
        <v>173.47946613380387</v>
      </c>
      <c r="I9" s="10">
        <v>155.70404926268816</v>
      </c>
      <c r="J9" s="10">
        <v>205.37307689564912</v>
      </c>
      <c r="K9" s="10">
        <v>131.28711375324662</v>
      </c>
      <c r="L9" s="10">
        <v>128.27596163830736</v>
      </c>
      <c r="M9" s="10">
        <v>33.933775737261499</v>
      </c>
      <c r="N9" s="10">
        <v>20.10814707134017</v>
      </c>
      <c r="O9" s="10">
        <v>-24.582005055508063</v>
      </c>
      <c r="P9" s="10">
        <v>-143.87551000867785</v>
      </c>
      <c r="Y9" s="8"/>
    </row>
    <row r="10" spans="1:35" x14ac:dyDescent="0.25">
      <c r="A10" s="4" t="s">
        <v>7</v>
      </c>
      <c r="B10" s="10">
        <v>974.76025545949256</v>
      </c>
      <c r="C10" s="10">
        <v>1131.6641624401691</v>
      </c>
      <c r="D10" s="10">
        <v>1144.3605339590413</v>
      </c>
      <c r="E10" s="10">
        <v>1875.7749617380885</v>
      </c>
      <c r="F10" s="10">
        <v>1522.634102138358</v>
      </c>
      <c r="G10" s="10">
        <v>1759.6849454608844</v>
      </c>
      <c r="H10" s="10">
        <v>1367.8906222184178</v>
      </c>
      <c r="I10" s="10">
        <v>1302.5508916966971</v>
      </c>
      <c r="J10" s="10">
        <v>1444.1041618880433</v>
      </c>
      <c r="K10" s="10">
        <v>1500.6511261459568</v>
      </c>
      <c r="L10" s="10">
        <v>1461.335361170105</v>
      </c>
      <c r="M10" s="10">
        <v>1587.4126837106637</v>
      </c>
      <c r="N10" s="10">
        <v>1543.5385880832566</v>
      </c>
      <c r="O10" s="10">
        <v>1978.7728485389232</v>
      </c>
      <c r="P10" s="10">
        <v>1877.2805700721906</v>
      </c>
      <c r="R10" s="4" t="s">
        <v>28</v>
      </c>
      <c r="S10" s="12">
        <f t="shared" ref="S10" si="5">S4/1000</f>
        <v>15.518243327825239</v>
      </c>
      <c r="T10" s="12">
        <f>(T4)/1000</f>
        <v>14.995233722992012</v>
      </c>
      <c r="U10" s="12">
        <f t="shared" ref="U10" si="6">U4/1000</f>
        <v>14.273996704611244</v>
      </c>
      <c r="V10" s="12">
        <f t="shared" ref="V10:AF10" si="7">V4/1000</f>
        <v>15.540263752009654</v>
      </c>
      <c r="W10" s="12">
        <f t="shared" si="7"/>
        <v>15.729147852337876</v>
      </c>
      <c r="X10" s="12">
        <f t="shared" si="7"/>
        <v>15.268141104682128</v>
      </c>
      <c r="Y10" s="12">
        <f t="shared" si="7"/>
        <v>15.369038538740462</v>
      </c>
      <c r="Z10" s="12">
        <f t="shared" si="7"/>
        <v>15.187004332418455</v>
      </c>
      <c r="AA10" s="12">
        <f t="shared" si="7"/>
        <v>15.200103730968552</v>
      </c>
      <c r="AB10" s="12">
        <f t="shared" si="7"/>
        <v>15.217023692569686</v>
      </c>
      <c r="AC10" s="12">
        <f t="shared" si="7"/>
        <v>15.046914027964927</v>
      </c>
      <c r="AD10" s="12">
        <f t="shared" si="7"/>
        <v>15.07563608386331</v>
      </c>
      <c r="AE10" s="12">
        <f t="shared" si="7"/>
        <v>14.6162292905342</v>
      </c>
      <c r="AF10" s="12">
        <f t="shared" si="7"/>
        <v>14.779578524682591</v>
      </c>
    </row>
    <row r="11" spans="1:35" x14ac:dyDescent="0.25">
      <c r="A11" s="4" t="s">
        <v>0</v>
      </c>
      <c r="B11" s="10">
        <v>0</v>
      </c>
      <c r="C11" s="10">
        <v>0</v>
      </c>
      <c r="D11" s="10">
        <v>0</v>
      </c>
      <c r="E11" s="10">
        <v>404.90496506177828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651.74863895628891</v>
      </c>
      <c r="N11" s="10">
        <v>1068.246587483286</v>
      </c>
      <c r="O11" s="10">
        <v>1601.0694488772929</v>
      </c>
      <c r="P11" s="10">
        <v>404.90496506177828</v>
      </c>
      <c r="R11" s="4" t="s">
        <v>10</v>
      </c>
      <c r="S11" s="12">
        <f t="shared" ref="S11:T11" si="8">S5/1000</f>
        <v>7.5338651741651095</v>
      </c>
      <c r="T11" s="12">
        <f t="shared" si="8"/>
        <v>7.6426734738167177</v>
      </c>
      <c r="U11" s="12">
        <f t="shared" ref="U11" si="9">U5/1000</f>
        <v>8.503216068425731</v>
      </c>
      <c r="V11" s="12">
        <f t="shared" ref="V11:AF11" si="10">V5/1000</f>
        <v>8.0451231205831846</v>
      </c>
      <c r="W11" s="12">
        <f t="shared" si="10"/>
        <v>8.5897831809086824</v>
      </c>
      <c r="X11" s="12">
        <f t="shared" si="10"/>
        <v>7.8143463992613809</v>
      </c>
      <c r="Y11" s="12">
        <f t="shared" si="10"/>
        <v>7.7219620117038827</v>
      </c>
      <c r="Z11" s="12">
        <f t="shared" si="10"/>
        <v>7.922784173624887</v>
      </c>
      <c r="AA11" s="12">
        <f t="shared" si="10"/>
        <v>7.897973879567953</v>
      </c>
      <c r="AB11" s="12">
        <f t="shared" si="10"/>
        <v>7.8861343235949262</v>
      </c>
      <c r="AC11" s="12">
        <f t="shared" si="10"/>
        <v>8.5458096357301851</v>
      </c>
      <c r="AD11" s="12">
        <f t="shared" si="10"/>
        <v>8.9112893946736946</v>
      </c>
      <c r="AE11" s="12">
        <f t="shared" si="10"/>
        <v>9.7985332171584645</v>
      </c>
      <c r="AF11" s="12">
        <f t="shared" si="10"/>
        <v>8.3797837495211436</v>
      </c>
    </row>
    <row r="12" spans="1:35" x14ac:dyDescent="0.25">
      <c r="A12" s="4" t="s">
        <v>1</v>
      </c>
      <c r="B12" s="10">
        <v>733.61237437386023</v>
      </c>
      <c r="C12" s="10">
        <v>814.440443230916</v>
      </c>
      <c r="D12" s="10">
        <v>790.32062215871099</v>
      </c>
      <c r="E12" s="10">
        <v>770.39149721728722</v>
      </c>
      <c r="F12" s="10">
        <v>785.84161156229663</v>
      </c>
      <c r="G12" s="10">
        <v>714.10677139539575</v>
      </c>
      <c r="H12" s="10">
        <v>814.49092092638</v>
      </c>
      <c r="I12" s="10">
        <v>814.25741249539533</v>
      </c>
      <c r="J12" s="10">
        <v>814.44286310748873</v>
      </c>
      <c r="K12" s="10">
        <v>814.51098356647992</v>
      </c>
      <c r="L12" s="10">
        <v>815.06276247402354</v>
      </c>
      <c r="M12" s="10">
        <v>794.92885324429699</v>
      </c>
      <c r="N12" s="10">
        <v>794.93333036287493</v>
      </c>
      <c r="O12" s="10">
        <v>775.97862686700103</v>
      </c>
      <c r="P12" s="10">
        <v>776.04257612493757</v>
      </c>
      <c r="R12" s="4" t="s">
        <v>18</v>
      </c>
      <c r="S12" s="12">
        <f t="shared" ref="S12:T12" si="11">S6/1000</f>
        <v>23.052108501990347</v>
      </c>
      <c r="T12" s="12">
        <f t="shared" si="11"/>
        <v>22.63790719680873</v>
      </c>
      <c r="U12" s="12">
        <f t="shared" ref="U12" si="12">U6/1000</f>
        <v>22.777212773036975</v>
      </c>
      <c r="V12" s="12">
        <f t="shared" ref="V12:AF12" si="13">V6/1000</f>
        <v>23.585386872592839</v>
      </c>
      <c r="W12" s="12">
        <f t="shared" si="13"/>
        <v>24.318931033246557</v>
      </c>
      <c r="X12" s="12">
        <f t="shared" si="13"/>
        <v>23.082487503943508</v>
      </c>
      <c r="Y12" s="12">
        <f t="shared" si="13"/>
        <v>23.091000550444342</v>
      </c>
      <c r="Z12" s="12">
        <f t="shared" si="13"/>
        <v>23.109788506043341</v>
      </c>
      <c r="AA12" s="12">
        <f t="shared" si="13"/>
        <v>23.098077610536503</v>
      </c>
      <c r="AB12" s="12">
        <f t="shared" si="13"/>
        <v>23.103158016164613</v>
      </c>
      <c r="AC12" s="12">
        <f t="shared" si="13"/>
        <v>23.592723663695107</v>
      </c>
      <c r="AD12" s="12">
        <f t="shared" si="13"/>
        <v>23.986925478537007</v>
      </c>
      <c r="AE12" s="12">
        <f t="shared" si="13"/>
        <v>24.414762507692664</v>
      </c>
      <c r="AF12" s="12">
        <f t="shared" si="13"/>
        <v>23.159362274203733</v>
      </c>
    </row>
    <row r="13" spans="1:35" x14ac:dyDescent="0.25">
      <c r="A13" s="4" t="s">
        <v>2</v>
      </c>
      <c r="B13" s="10">
        <v>457.78139332896325</v>
      </c>
      <c r="C13" s="10">
        <v>457.72502131814349</v>
      </c>
      <c r="D13" s="10">
        <v>457.64476304985271</v>
      </c>
      <c r="E13" s="10">
        <v>457.44968768273441</v>
      </c>
      <c r="F13" s="10">
        <v>457.72521918197981</v>
      </c>
      <c r="G13" s="10">
        <v>457.73517183604349</v>
      </c>
      <c r="H13" s="10">
        <v>457.76818543562496</v>
      </c>
      <c r="I13" s="10">
        <v>457.76818543562496</v>
      </c>
      <c r="J13" s="10">
        <v>457.76818543562496</v>
      </c>
      <c r="K13" s="10">
        <v>457.76818543562496</v>
      </c>
      <c r="L13" s="10">
        <v>457.76750279802565</v>
      </c>
      <c r="M13" s="10">
        <v>457.90547045925439</v>
      </c>
      <c r="N13" s="10">
        <v>457.87133857928666</v>
      </c>
      <c r="O13" s="10">
        <v>458.03488271089952</v>
      </c>
      <c r="P13" s="10">
        <v>457.53287436525892</v>
      </c>
      <c r="S13" s="12">
        <f t="shared" ref="S13:T13" si="14">S8/1000</f>
        <v>0.41420130518161752</v>
      </c>
      <c r="T13" s="12">
        <f t="shared" si="14"/>
        <v>0</v>
      </c>
      <c r="U13" s="12">
        <f t="shared" ref="U13" si="15">U8/1000</f>
        <v>0.13930557622824563</v>
      </c>
      <c r="V13" s="12">
        <f t="shared" ref="V13:AF13" si="16">V8/1000</f>
        <v>0.94747967578410686</v>
      </c>
      <c r="W13" s="12">
        <f t="shared" si="16"/>
        <v>1.6810238364378274</v>
      </c>
      <c r="X13" s="12">
        <f t="shared" si="16"/>
        <v>0.44458030713477636</v>
      </c>
      <c r="Y13" s="12">
        <f t="shared" si="16"/>
        <v>0.45309335363561332</v>
      </c>
      <c r="Z13" s="12">
        <f t="shared" si="16"/>
        <v>0.47188130923460997</v>
      </c>
      <c r="AA13" s="12">
        <f t="shared" si="16"/>
        <v>0.46017041372777384</v>
      </c>
      <c r="AB13" s="12">
        <f t="shared" si="16"/>
        <v>0.46525081935588242</v>
      </c>
      <c r="AC13" s="12">
        <f t="shared" si="16"/>
        <v>0.95481646688637556</v>
      </c>
      <c r="AD13" s="12">
        <f t="shared" si="16"/>
        <v>1.3490182817282765</v>
      </c>
      <c r="AE13" s="12">
        <f t="shared" si="16"/>
        <v>1.7768553108839333</v>
      </c>
      <c r="AF13" s="12">
        <f t="shared" si="16"/>
        <v>0.52145507739500319</v>
      </c>
    </row>
    <row r="14" spans="1:35" x14ac:dyDescent="0.25">
      <c r="A14" s="4" t="s">
        <v>4</v>
      </c>
      <c r="B14" s="10">
        <v>-1336.6124147157827</v>
      </c>
      <c r="C14" s="10">
        <v>-1496.4169157027386</v>
      </c>
      <c r="D14" s="10">
        <v>-1683.6229958236895</v>
      </c>
      <c r="E14" s="10">
        <v>-1960.7854973402291</v>
      </c>
      <c r="F14" s="10">
        <v>-1168.881858654049</v>
      </c>
      <c r="G14" s="10">
        <v>-1158.8298155080486</v>
      </c>
      <c r="H14" s="10">
        <v>-1547.2682992641307</v>
      </c>
      <c r="I14" s="10">
        <v>-1688.7653304291621</v>
      </c>
      <c r="J14" s="10">
        <v>-1749.9758321593115</v>
      </c>
      <c r="K14" s="10">
        <v>-1803.1891407775688</v>
      </c>
      <c r="L14" s="10">
        <v>-1459.95933676244</v>
      </c>
      <c r="M14" s="10">
        <v>-1767.6412644997417</v>
      </c>
      <c r="N14" s="10">
        <v>-1754.9010724364748</v>
      </c>
      <c r="O14" s="10">
        <v>-1921.459301959406</v>
      </c>
      <c r="P14" s="10">
        <v>-1876.825344795478</v>
      </c>
    </row>
    <row r="15" spans="1:35" ht="15.75" x14ac:dyDescent="0.25">
      <c r="A15" s="4" t="s">
        <v>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S15" s="20" t="s">
        <v>93</v>
      </c>
      <c r="T15" s="21"/>
      <c r="U15" s="21"/>
      <c r="V15" s="21"/>
      <c r="W15" s="21"/>
      <c r="X15" s="21"/>
      <c r="Y15" s="21"/>
      <c r="Z15" s="21"/>
      <c r="AA15" s="21"/>
      <c r="AB15" s="20" t="s">
        <v>94</v>
      </c>
      <c r="AC15" s="21"/>
      <c r="AD15" s="21"/>
      <c r="AE15" s="21"/>
      <c r="AF15" s="21"/>
      <c r="AG15" s="21"/>
      <c r="AH15" s="21"/>
      <c r="AI15" s="21"/>
    </row>
    <row r="16" spans="1:35" x14ac:dyDescent="0.25">
      <c r="A16" s="4" t="s">
        <v>13</v>
      </c>
      <c r="B16" s="14">
        <f t="shared" ref="B16:P16" si="17">SUM(B5:B15)</f>
        <v>23021.173799323828</v>
      </c>
      <c r="C16" s="14">
        <f t="shared" si="17"/>
        <v>22924.655378300784</v>
      </c>
      <c r="D16" s="14">
        <f t="shared" si="17"/>
        <v>22902.557598033036</v>
      </c>
      <c r="E16" s="14">
        <f t="shared" ref="E16" si="18">SUM(E5:E15)</f>
        <v>23028.886113698376</v>
      </c>
      <c r="F16" s="14">
        <f t="shared" si="17"/>
        <v>23475.127719727901</v>
      </c>
      <c r="G16" s="14">
        <f t="shared" si="17"/>
        <v>24148.634434156123</v>
      </c>
      <c r="H16" s="14">
        <f t="shared" si="17"/>
        <v>22956.958498838518</v>
      </c>
      <c r="I16" s="14">
        <f t="shared" si="17"/>
        <v>22974.740785504015</v>
      </c>
      <c r="J16" s="14">
        <f t="shared" si="17"/>
        <v>22983.928877006314</v>
      </c>
      <c r="K16" s="14">
        <f t="shared" si="17"/>
        <v>22979.48927667192</v>
      </c>
      <c r="L16" s="14">
        <f t="shared" si="17"/>
        <v>22954.082321182268</v>
      </c>
      <c r="M16" s="14">
        <f t="shared" si="17"/>
        <v>23467.456432173305</v>
      </c>
      <c r="N16" s="14">
        <f t="shared" si="17"/>
        <v>23854.976712305361</v>
      </c>
      <c r="O16" s="14">
        <f t="shared" si="17"/>
        <v>24318.936888699074</v>
      </c>
      <c r="P16" s="14">
        <f t="shared" si="17"/>
        <v>23065.335855612047</v>
      </c>
    </row>
    <row r="17" spans="1:16" x14ac:dyDescent="0.25">
      <c r="A17" s="15" t="s">
        <v>17</v>
      </c>
      <c r="B17" s="1">
        <v>70.585867795945205</v>
      </c>
      <c r="C17" s="1">
        <v>127.45312368956432</v>
      </c>
      <c r="D17" s="1">
        <v>81.049358028780958</v>
      </c>
      <c r="E17" s="1">
        <v>94.026418591686294</v>
      </c>
      <c r="F17" s="1">
        <v>110.25915286493688</v>
      </c>
      <c r="G17" s="1">
        <v>170.29659909043582</v>
      </c>
      <c r="H17" s="1">
        <v>125.5290051049902</v>
      </c>
      <c r="I17" s="1">
        <v>116.25976494032882</v>
      </c>
      <c r="J17" s="1">
        <v>125.85962903702531</v>
      </c>
      <c r="K17" s="1">
        <v>118.58833386458211</v>
      </c>
      <c r="L17" s="1">
        <v>149.07569498234574</v>
      </c>
      <c r="M17" s="1">
        <v>125.26723152180188</v>
      </c>
      <c r="N17" s="1">
        <v>131.94876623164467</v>
      </c>
      <c r="O17" s="1">
        <v>95.825618993589387</v>
      </c>
      <c r="P17" s="1">
        <v>94.026418591686294</v>
      </c>
    </row>
    <row r="18" spans="1:16" x14ac:dyDescent="0.25">
      <c r="A18" s="15" t="s">
        <v>91</v>
      </c>
      <c r="B18" s="1"/>
      <c r="C18" s="1"/>
      <c r="D18" s="1">
        <v>-345.6997592530879</v>
      </c>
      <c r="E18" s="1">
        <f>D18</f>
        <v>-345.6997592530879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5" t="s">
        <v>14</v>
      </c>
      <c r="B19" s="2">
        <f t="shared" ref="B19:P19" si="19">B16+B17</f>
        <v>23091.759667119772</v>
      </c>
      <c r="C19" s="2">
        <f t="shared" si="19"/>
        <v>23052.108501990348</v>
      </c>
      <c r="D19" s="2">
        <f>D16+D17+D18</f>
        <v>22637.90719680873</v>
      </c>
      <c r="E19" s="2">
        <f>E16+E17+E18</f>
        <v>22777.212773036976</v>
      </c>
      <c r="F19" s="2">
        <f t="shared" si="19"/>
        <v>23585.386872592837</v>
      </c>
      <c r="G19" s="2">
        <f t="shared" si="19"/>
        <v>24318.931033246557</v>
      </c>
      <c r="H19" s="2">
        <f t="shared" si="19"/>
        <v>23082.487503943506</v>
      </c>
      <c r="I19" s="2">
        <f t="shared" si="19"/>
        <v>23091.000550444343</v>
      </c>
      <c r="J19" s="2">
        <f t="shared" si="19"/>
        <v>23109.78850604334</v>
      </c>
      <c r="K19" s="2">
        <f t="shared" si="19"/>
        <v>23098.077610536504</v>
      </c>
      <c r="L19" s="2">
        <f t="shared" si="19"/>
        <v>23103.158016164612</v>
      </c>
      <c r="M19" s="2">
        <f t="shared" si="19"/>
        <v>23592.723663695106</v>
      </c>
      <c r="N19" s="2">
        <f t="shared" si="19"/>
        <v>23986.925478537007</v>
      </c>
      <c r="O19" s="2">
        <f t="shared" si="19"/>
        <v>24414.762507692663</v>
      </c>
      <c r="P19" s="2">
        <f t="shared" si="19"/>
        <v>23159.362274203733</v>
      </c>
    </row>
    <row r="20" spans="1:16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B24" s="9"/>
      <c r="C24" s="9"/>
      <c r="D24" s="9"/>
      <c r="E24" s="9"/>
      <c r="F24" s="9"/>
    </row>
    <row r="25" spans="1:16" x14ac:dyDescent="0.25">
      <c r="B25" s="9"/>
      <c r="C25" s="9"/>
      <c r="D25" s="9"/>
      <c r="E25" s="9"/>
      <c r="F25" s="9"/>
    </row>
    <row r="26" spans="1:16" x14ac:dyDescent="0.25">
      <c r="B26" s="9"/>
      <c r="C26" s="9"/>
      <c r="D26" s="9"/>
      <c r="E26" s="9"/>
      <c r="F26" s="9"/>
    </row>
    <row r="27" spans="1:16" x14ac:dyDescent="0.25">
      <c r="B27" s="9"/>
      <c r="C27" s="9"/>
      <c r="D27" s="9"/>
      <c r="E27" s="9"/>
      <c r="F27" s="9"/>
    </row>
    <row r="28" spans="1:16" x14ac:dyDescent="0.25">
      <c r="B28" s="9"/>
      <c r="C28" s="9"/>
      <c r="D28" s="9"/>
      <c r="E28" s="9"/>
      <c r="F28" s="9"/>
    </row>
    <row r="29" spans="1:16" x14ac:dyDescent="0.25">
      <c r="B29" s="9"/>
      <c r="C29" s="9"/>
      <c r="D29" s="9"/>
      <c r="E29" s="9"/>
      <c r="F29" s="9"/>
    </row>
    <row r="30" spans="1:16" x14ac:dyDescent="0.25">
      <c r="B30" s="9"/>
      <c r="C30" s="9"/>
      <c r="D30" s="9"/>
      <c r="E30" s="9"/>
      <c r="F30" s="9"/>
    </row>
    <row r="31" spans="1:16" x14ac:dyDescent="0.25">
      <c r="B31" s="9"/>
      <c r="C31" s="9"/>
      <c r="D31" s="9"/>
      <c r="E31" s="9"/>
      <c r="F31" s="9"/>
    </row>
    <row r="32" spans="1:16" x14ac:dyDescent="0.25">
      <c r="B32" s="9"/>
      <c r="C32" s="9"/>
      <c r="D32" s="9"/>
      <c r="E32" s="9"/>
      <c r="F32" s="9"/>
    </row>
    <row r="33" spans="1:27" ht="22.5" x14ac:dyDescent="0.25">
      <c r="B33" s="9"/>
      <c r="C33" s="9"/>
      <c r="D33" s="9"/>
      <c r="E33" s="9"/>
      <c r="F33" s="9"/>
      <c r="AA33" s="22"/>
    </row>
    <row r="34" spans="1:27" x14ac:dyDescent="0.25">
      <c r="B34" s="9"/>
      <c r="C34" s="9"/>
      <c r="D34" s="9"/>
      <c r="E34" s="9"/>
      <c r="F34" s="9"/>
    </row>
    <row r="35" spans="1:27" x14ac:dyDescent="0.25">
      <c r="B35" s="9"/>
      <c r="C35" s="9"/>
      <c r="D35" s="9"/>
      <c r="E35" s="9"/>
      <c r="F35" s="9"/>
    </row>
    <row r="36" spans="1:27" x14ac:dyDescent="0.25">
      <c r="B36" s="9"/>
      <c r="C36" s="9"/>
      <c r="D36" s="9"/>
      <c r="E36" s="9"/>
      <c r="F36" s="9"/>
    </row>
    <row r="37" spans="1:27" x14ac:dyDescent="0.25">
      <c r="B37" s="9"/>
      <c r="C37" s="9"/>
      <c r="D37" s="9"/>
      <c r="E37" s="9"/>
      <c r="F37" s="9"/>
      <c r="R37" s="18"/>
    </row>
    <row r="38" spans="1:27" x14ac:dyDescent="0.25">
      <c r="B38" s="9"/>
      <c r="C38" s="9"/>
      <c r="D38" s="9"/>
      <c r="E38" s="9"/>
      <c r="F38" s="9"/>
    </row>
    <row r="39" spans="1:27" x14ac:dyDescent="0.25">
      <c r="B39" s="9"/>
      <c r="C39" s="9"/>
      <c r="D39" s="9"/>
      <c r="E39" s="9"/>
      <c r="F39" s="9"/>
    </row>
    <row r="40" spans="1:27" x14ac:dyDescent="0.25">
      <c r="A40" s="19"/>
      <c r="B40" s="9"/>
      <c r="C40" s="9"/>
      <c r="D40" s="9"/>
      <c r="E40" s="9"/>
      <c r="F40" s="9"/>
    </row>
    <row r="41" spans="1:27" x14ac:dyDescent="0.25">
      <c r="A41" s="19"/>
      <c r="B41" s="9"/>
      <c r="C41" s="9"/>
      <c r="D41" s="9"/>
      <c r="E41" s="9"/>
      <c r="F41" s="9"/>
    </row>
    <row r="42" spans="1:27" x14ac:dyDescent="0.25">
      <c r="B42" s="9"/>
      <c r="C42" s="9"/>
      <c r="D42" s="9"/>
      <c r="E42" s="9"/>
      <c r="F42" s="9"/>
    </row>
    <row r="43" spans="1:27" x14ac:dyDescent="0.25">
      <c r="B43" s="9"/>
      <c r="C43" s="9"/>
      <c r="D43" s="9"/>
      <c r="E43" s="9"/>
      <c r="F43" s="9"/>
    </row>
  </sheetData>
  <pageMargins left="0.2" right="0.2" top="0.5" bottom="0.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3"/>
  <sheetViews>
    <sheetView zoomScaleNormal="100" workbookViewId="0"/>
  </sheetViews>
  <sheetFormatPr defaultRowHeight="15" x14ac:dyDescent="0.25"/>
  <cols>
    <col min="1" max="2" width="9.140625" style="4"/>
    <col min="3" max="3" width="12.42578125" style="4" customWidth="1"/>
    <col min="4" max="4" width="33.85546875" style="4" bestFit="1" customWidth="1"/>
    <col min="5" max="5" width="13.85546875" style="4" customWidth="1"/>
    <col min="6" max="6" width="23.85546875" style="4" bestFit="1" customWidth="1"/>
    <col min="7" max="16384" width="9.140625" style="4"/>
  </cols>
  <sheetData>
    <row r="1" spans="2:6" ht="15.75" thickBot="1" x14ac:dyDescent="0.3"/>
    <row r="2" spans="2:6" ht="19.5" thickBot="1" x14ac:dyDescent="0.35">
      <c r="B2" s="41" t="s">
        <v>75</v>
      </c>
      <c r="C2" s="42"/>
      <c r="D2" s="42"/>
      <c r="E2" s="42"/>
      <c r="F2" s="43"/>
    </row>
    <row r="3" spans="2:6" ht="18.75" x14ac:dyDescent="0.3">
      <c r="B3" s="38" t="s">
        <v>60</v>
      </c>
      <c r="C3" s="40"/>
      <c r="D3" s="39"/>
      <c r="E3" s="38" t="s">
        <v>61</v>
      </c>
      <c r="F3" s="39"/>
    </row>
    <row r="4" spans="2:6" ht="15.75" x14ac:dyDescent="0.25">
      <c r="B4" s="23" t="s">
        <v>76</v>
      </c>
      <c r="C4" s="24" t="s">
        <v>77</v>
      </c>
      <c r="D4" s="25" t="s">
        <v>78</v>
      </c>
      <c r="E4" s="23" t="s">
        <v>77</v>
      </c>
      <c r="F4" s="25" t="s">
        <v>78</v>
      </c>
    </row>
    <row r="5" spans="2:6" ht="15.75" x14ac:dyDescent="0.25">
      <c r="B5" s="26">
        <v>1</v>
      </c>
      <c r="C5" s="27" t="s">
        <v>88</v>
      </c>
      <c r="D5" s="28" t="s">
        <v>66</v>
      </c>
      <c r="E5" s="26" t="s">
        <v>79</v>
      </c>
      <c r="F5" s="28" t="s">
        <v>89</v>
      </c>
    </row>
    <row r="6" spans="2:6" ht="15.75" x14ac:dyDescent="0.25">
      <c r="B6" s="26">
        <v>1</v>
      </c>
      <c r="C6" s="27" t="s">
        <v>74</v>
      </c>
      <c r="D6" s="28" t="s">
        <v>90</v>
      </c>
      <c r="E6" s="26" t="s">
        <v>56</v>
      </c>
      <c r="F6" s="28" t="s">
        <v>62</v>
      </c>
    </row>
    <row r="7" spans="2:6" ht="15.75" x14ac:dyDescent="0.25">
      <c r="B7" s="26">
        <v>2</v>
      </c>
      <c r="C7" s="27" t="s">
        <v>26</v>
      </c>
      <c r="D7" s="28" t="s">
        <v>67</v>
      </c>
      <c r="E7" s="26" t="s">
        <v>57</v>
      </c>
      <c r="F7" s="28" t="s">
        <v>63</v>
      </c>
    </row>
    <row r="8" spans="2:6" ht="15.75" x14ac:dyDescent="0.25">
      <c r="B8" s="26">
        <v>3</v>
      </c>
      <c r="C8" s="27" t="s">
        <v>27</v>
      </c>
      <c r="D8" s="28" t="s">
        <v>68</v>
      </c>
      <c r="E8" s="26" t="s">
        <v>58</v>
      </c>
      <c r="F8" s="28" t="s">
        <v>64</v>
      </c>
    </row>
    <row r="9" spans="2:6" ht="15.75" x14ac:dyDescent="0.25">
      <c r="B9" s="26">
        <v>4</v>
      </c>
      <c r="C9" s="27" t="s">
        <v>51</v>
      </c>
      <c r="D9" s="28" t="s">
        <v>70</v>
      </c>
      <c r="E9" s="26" t="s">
        <v>44</v>
      </c>
      <c r="F9" s="28" t="s">
        <v>65</v>
      </c>
    </row>
    <row r="10" spans="2:6" ht="15.75" x14ac:dyDescent="0.25">
      <c r="B10" s="26">
        <v>4</v>
      </c>
      <c r="C10" s="27" t="s">
        <v>52</v>
      </c>
      <c r="D10" s="28" t="s">
        <v>71</v>
      </c>
      <c r="E10" s="29" t="s">
        <v>80</v>
      </c>
      <c r="F10" s="30" t="s">
        <v>81</v>
      </c>
    </row>
    <row r="11" spans="2:6" ht="15.75" x14ac:dyDescent="0.25">
      <c r="B11" s="26">
        <v>4</v>
      </c>
      <c r="C11" s="27" t="s">
        <v>53</v>
      </c>
      <c r="D11" s="28" t="s">
        <v>72</v>
      </c>
      <c r="E11" s="26"/>
      <c r="F11" s="28"/>
    </row>
    <row r="12" spans="2:6" ht="15.75" x14ac:dyDescent="0.25">
      <c r="B12" s="26">
        <v>5</v>
      </c>
      <c r="C12" s="27" t="s">
        <v>54</v>
      </c>
      <c r="D12" s="28" t="s">
        <v>73</v>
      </c>
      <c r="E12" s="31"/>
      <c r="F12" s="32"/>
    </row>
    <row r="13" spans="2:6" ht="16.5" thickBot="1" x14ac:dyDescent="0.3">
      <c r="B13" s="33">
        <v>6</v>
      </c>
      <c r="C13" s="34" t="s">
        <v>55</v>
      </c>
      <c r="D13" s="35" t="s">
        <v>69</v>
      </c>
      <c r="E13" s="36"/>
      <c r="F13" s="37"/>
    </row>
  </sheetData>
  <mergeCells count="3">
    <mergeCell ref="E3:F3"/>
    <mergeCell ref="B3:D3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8.32</vt:lpstr>
      <vt:lpstr>Fig 8.40, 8.41</vt:lpstr>
      <vt:lpstr>Table Study Names</vt:lpstr>
      <vt:lpstr>'Fig 8.40, 8.41'!ecr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2017-04-07T22:00:50Z</dcterms:created>
  <dcterms:modified xsi:type="dcterms:W3CDTF">2017-04-07T22:23:47Z</dcterms:modified>
</cp:coreProperties>
</file>