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240" windowWidth="17205" windowHeight="8130" tabRatio="834"/>
  </bookViews>
  <sheets>
    <sheet name="Fig 8.42, 8.43" sheetId="39" r:id="rId1"/>
    <sheet name="Fig 8.44" sheetId="28" r:id="rId2"/>
    <sheet name="Fig 8.45, 8.46" sheetId="8" r:id="rId3"/>
    <sheet name="Fig 8.47" sheetId="6" r:id="rId4"/>
    <sheet name="Table 8.12" sheetId="33" r:id="rId5"/>
    <sheet name="StochasticMean Table" sheetId="23" r:id="rId6"/>
    <sheet name="Upper Tail" sheetId="36" r:id="rId7"/>
  </sheets>
  <externalReferences>
    <externalReference r:id="rId8"/>
  </externalReferences>
  <definedNames>
    <definedName name="SBT" localSheetId="0">'Fig 8.42, 8.43'!$C$3</definedName>
    <definedName name="SBT">'[1]PaR Cost Risk Data All Original'!$C$3</definedName>
  </definedNames>
  <calcPr calcId="152511"/>
</workbook>
</file>

<file path=xl/calcChain.xml><?xml version="1.0" encoding="utf-8"?>
<calcChain xmlns="http://schemas.openxmlformats.org/spreadsheetml/2006/main">
  <c r="AD79" i="8" l="1"/>
  <c r="AD66" i="8"/>
  <c r="T27" i="28" l="1"/>
  <c r="Q27" i="28"/>
  <c r="M27" i="28"/>
  <c r="J27" i="28"/>
  <c r="G27" i="28"/>
  <c r="D27" i="28"/>
  <c r="B9" i="39" l="1"/>
  <c r="B32" i="39" s="1"/>
  <c r="D9" i="39"/>
  <c r="D86" i="39"/>
  <c r="P12" i="36"/>
  <c r="D115" i="39"/>
  <c r="C9" i="39"/>
  <c r="C53" i="39"/>
  <c r="C86" i="39"/>
  <c r="P12" i="23"/>
  <c r="C136" i="39"/>
  <c r="D32" i="39" l="1"/>
  <c r="D136" i="39"/>
  <c r="C32" i="39"/>
  <c r="C115" i="39"/>
  <c r="D53" i="39"/>
  <c r="B136" i="39"/>
  <c r="B163" i="39" s="1"/>
  <c r="B115" i="39"/>
  <c r="B53" i="39"/>
  <c r="W12" i="36"/>
  <c r="W12" i="23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P12" i="28"/>
  <c r="AD103" i="8"/>
  <c r="AD102" i="8"/>
  <c r="AD101" i="8"/>
  <c r="AD100" i="8"/>
  <c r="AD99" i="8"/>
  <c r="AD98" i="8"/>
  <c r="AD97" i="8"/>
  <c r="AD96" i="8"/>
  <c r="AD95" i="8"/>
  <c r="AD94" i="8"/>
  <c r="AD93" i="8"/>
  <c r="AD92" i="8"/>
  <c r="AD91" i="8"/>
  <c r="AD90" i="8"/>
  <c r="AD89" i="8"/>
  <c r="AD88" i="8"/>
  <c r="AD87" i="8"/>
  <c r="AD86" i="8"/>
  <c r="AD85" i="8"/>
  <c r="AD84" i="8"/>
  <c r="AD83" i="8"/>
  <c r="AD82" i="8"/>
  <c r="AD81" i="8"/>
  <c r="AD80" i="8"/>
  <c r="AD78" i="8"/>
  <c r="AD77" i="8"/>
  <c r="AD76" i="8"/>
  <c r="AD75" i="8"/>
  <c r="AD74" i="8"/>
  <c r="AD73" i="8"/>
  <c r="AD72" i="8"/>
  <c r="AD71" i="8"/>
  <c r="AD70" i="8"/>
  <c r="AD69" i="8"/>
  <c r="AD68" i="8"/>
  <c r="AD65" i="8"/>
  <c r="AD64" i="8"/>
  <c r="AD63" i="8"/>
  <c r="AD62" i="8"/>
  <c r="AD61" i="8"/>
  <c r="AD60" i="8"/>
  <c r="AD59" i="8"/>
  <c r="AD58" i="8"/>
  <c r="AD57" i="8"/>
  <c r="AD56" i="8"/>
  <c r="AD55" i="8"/>
  <c r="AD54" i="8"/>
  <c r="AD53" i="8"/>
  <c r="AD52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P12" i="6"/>
  <c r="AN12" i="8"/>
  <c r="P12" i="8"/>
  <c r="C163" i="39" l="1"/>
  <c r="D163" i="39"/>
  <c r="W12" i="28"/>
  <c r="C9" i="33" s="1"/>
  <c r="C25" i="33" s="1"/>
  <c r="W12" i="6"/>
  <c r="L9" i="33" s="1"/>
  <c r="L25" i="33" s="1"/>
  <c r="AU12" i="8"/>
  <c r="I9" i="33" s="1"/>
  <c r="I25" i="33" s="1"/>
  <c r="W12" i="8"/>
  <c r="F9" i="33" s="1"/>
  <c r="F25" i="33" s="1"/>
  <c r="F70" i="8" l="1"/>
  <c r="F69" i="8"/>
  <c r="B7" i="39" l="1"/>
  <c r="B8" i="39"/>
  <c r="B10" i="39"/>
  <c r="B116" i="39" s="1"/>
  <c r="B11" i="39"/>
  <c r="B12" i="39"/>
  <c r="B13" i="39"/>
  <c r="B14" i="39"/>
  <c r="B15" i="39"/>
  <c r="B16" i="39"/>
  <c r="B17" i="39"/>
  <c r="B18" i="39"/>
  <c r="B19" i="39"/>
  <c r="B20" i="39"/>
  <c r="B146" i="39" l="1"/>
  <c r="B173" i="39" s="1"/>
  <c r="B142" i="39"/>
  <c r="B169" i="39" s="1"/>
  <c r="B113" i="39"/>
  <c r="B96" i="39"/>
  <c r="B92" i="39"/>
  <c r="B56" i="39"/>
  <c r="B42" i="39"/>
  <c r="B38" i="39"/>
  <c r="B63" i="39"/>
  <c r="B121" i="39"/>
  <c r="B89" i="39"/>
  <c r="B54" i="39"/>
  <c r="B84" i="39"/>
  <c r="B140" i="39" l="1"/>
  <c r="B167" i="39" s="1"/>
  <c r="B119" i="39"/>
  <c r="B57" i="39"/>
  <c r="B58" i="39"/>
  <c r="B141" i="39"/>
  <c r="B168" i="39" s="1"/>
  <c r="B91" i="39"/>
  <c r="B37" i="39"/>
  <c r="B85" i="39"/>
  <c r="B114" i="39"/>
  <c r="B52" i="39"/>
  <c r="B123" i="39"/>
  <c r="B94" i="39"/>
  <c r="B144" i="39"/>
  <c r="B171" i="39" s="1"/>
  <c r="B33" i="39"/>
  <c r="B124" i="39"/>
  <c r="B145" i="39"/>
  <c r="B172" i="39" s="1"/>
  <c r="B95" i="39"/>
  <c r="B41" i="39"/>
  <c r="B40" i="39"/>
  <c r="B122" i="39"/>
  <c r="B143" i="39"/>
  <c r="B170" i="39" s="1"/>
  <c r="B93" i="39"/>
  <c r="B39" i="39"/>
  <c r="B126" i="39"/>
  <c r="B147" i="39"/>
  <c r="B174" i="39" s="1"/>
  <c r="B97" i="39"/>
  <c r="B43" i="39"/>
  <c r="B51" i="39"/>
  <c r="B118" i="39"/>
  <c r="B88" i="39"/>
  <c r="B117" i="39"/>
  <c r="B55" i="39"/>
  <c r="B31" i="39"/>
  <c r="B34" i="39"/>
  <c r="B35" i="39"/>
  <c r="B60" i="39"/>
  <c r="B62" i="39"/>
  <c r="B87" i="39"/>
  <c r="B120" i="39"/>
  <c r="B125" i="39"/>
  <c r="B134" i="39"/>
  <c r="B161" i="39" s="1"/>
  <c r="B135" i="39"/>
  <c r="B162" i="39" s="1"/>
  <c r="B137" i="39"/>
  <c r="B164" i="39" s="1"/>
  <c r="B138" i="39"/>
  <c r="B165" i="39" s="1"/>
  <c r="B139" i="39"/>
  <c r="B166" i="39" s="1"/>
  <c r="B30" i="39"/>
  <c r="B59" i="39"/>
  <c r="B61" i="39"/>
  <c r="B64" i="39"/>
  <c r="B36" i="39"/>
  <c r="B90" i="39"/>
  <c r="D126" i="39"/>
  <c r="D97" i="39"/>
  <c r="D43" i="39"/>
  <c r="D20" i="39"/>
  <c r="D125" i="39"/>
  <c r="D96" i="39"/>
  <c r="D63" i="39"/>
  <c r="D19" i="39"/>
  <c r="D124" i="39"/>
  <c r="D62" i="39"/>
  <c r="D18" i="39"/>
  <c r="D144" i="39"/>
  <c r="D123" i="39"/>
  <c r="D17" i="39"/>
  <c r="D143" i="39"/>
  <c r="D122" i="39"/>
  <c r="D93" i="39"/>
  <c r="D60" i="39"/>
  <c r="D39" i="39"/>
  <c r="D142" i="39"/>
  <c r="D121" i="39"/>
  <c r="D92" i="39"/>
  <c r="D59" i="39"/>
  <c r="D15" i="39"/>
  <c r="D141" i="39"/>
  <c r="D120" i="39"/>
  <c r="D91" i="39"/>
  <c r="D58" i="39"/>
  <c r="D37" i="39"/>
  <c r="D11" i="39"/>
  <c r="D116" i="39"/>
  <c r="D87" i="39"/>
  <c r="D114" i="39"/>
  <c r="D52" i="39"/>
  <c r="D31" i="39"/>
  <c r="D134" i="39"/>
  <c r="D84" i="39"/>
  <c r="D30" i="39"/>
  <c r="P23" i="36"/>
  <c r="P22" i="36"/>
  <c r="P21" i="36"/>
  <c r="P20" i="36"/>
  <c r="P19" i="36"/>
  <c r="P18" i="36"/>
  <c r="P17" i="36"/>
  <c r="P16" i="36"/>
  <c r="P15" i="36"/>
  <c r="P14" i="36"/>
  <c r="P13" i="36"/>
  <c r="P11" i="36"/>
  <c r="P10" i="36"/>
  <c r="B14" i="33"/>
  <c r="B15" i="33"/>
  <c r="B16" i="33"/>
  <c r="B17" i="33"/>
  <c r="B18" i="33"/>
  <c r="B10" i="33"/>
  <c r="B11" i="33"/>
  <c r="B12" i="33"/>
  <c r="B13" i="33"/>
  <c r="AN23" i="8"/>
  <c r="AN22" i="8"/>
  <c r="AN21" i="8"/>
  <c r="AN20" i="8"/>
  <c r="AN19" i="8"/>
  <c r="AN18" i="8"/>
  <c r="AN17" i="8"/>
  <c r="AN16" i="8"/>
  <c r="AN15" i="8"/>
  <c r="AN14" i="8"/>
  <c r="AN13" i="8"/>
  <c r="AN11" i="8"/>
  <c r="AN10" i="8"/>
  <c r="P10" i="8"/>
  <c r="P11" i="8"/>
  <c r="P13" i="8"/>
  <c r="P14" i="8"/>
  <c r="P15" i="8"/>
  <c r="P16" i="8"/>
  <c r="P17" i="8"/>
  <c r="P18" i="8"/>
  <c r="P19" i="8"/>
  <c r="P20" i="8"/>
  <c r="P21" i="8"/>
  <c r="P22" i="8"/>
  <c r="P23" i="8"/>
  <c r="P10" i="6"/>
  <c r="P11" i="6"/>
  <c r="P13" i="6"/>
  <c r="P14" i="6"/>
  <c r="P15" i="6"/>
  <c r="P16" i="6"/>
  <c r="P17" i="6"/>
  <c r="P18" i="6"/>
  <c r="P19" i="6"/>
  <c r="P20" i="6"/>
  <c r="P21" i="6"/>
  <c r="P22" i="6"/>
  <c r="P23" i="6"/>
  <c r="C143" i="39"/>
  <c r="C122" i="39"/>
  <c r="C93" i="39"/>
  <c r="C60" i="39"/>
  <c r="C39" i="39"/>
  <c r="C16" i="39"/>
  <c r="C142" i="39"/>
  <c r="C121" i="39"/>
  <c r="C92" i="39"/>
  <c r="C59" i="39"/>
  <c r="C38" i="39"/>
  <c r="C15" i="39"/>
  <c r="C141" i="39"/>
  <c r="C120" i="39"/>
  <c r="C91" i="39"/>
  <c r="C58" i="39"/>
  <c r="C37" i="39"/>
  <c r="C14" i="39"/>
  <c r="C13" i="39"/>
  <c r="C12" i="39"/>
  <c r="C138" i="39"/>
  <c r="C117" i="39"/>
  <c r="C88" i="39"/>
  <c r="C55" i="39"/>
  <c r="C34" i="39"/>
  <c r="C11" i="39"/>
  <c r="C137" i="39"/>
  <c r="C116" i="39"/>
  <c r="C87" i="39"/>
  <c r="C54" i="39"/>
  <c r="C33" i="39"/>
  <c r="C10" i="39"/>
  <c r="C135" i="39"/>
  <c r="C114" i="39"/>
  <c r="C85" i="39"/>
  <c r="C52" i="39"/>
  <c r="C31" i="39"/>
  <c r="C8" i="39"/>
  <c r="C134" i="39"/>
  <c r="C113" i="39"/>
  <c r="C84" i="39"/>
  <c r="C51" i="39"/>
  <c r="C30" i="39"/>
  <c r="C7" i="39"/>
  <c r="P23" i="23"/>
  <c r="P22" i="23"/>
  <c r="P21" i="23"/>
  <c r="P20" i="23"/>
  <c r="P19" i="23"/>
  <c r="P18" i="23"/>
  <c r="P17" i="23"/>
  <c r="P16" i="23"/>
  <c r="P15" i="23"/>
  <c r="P14" i="23"/>
  <c r="P13" i="23"/>
  <c r="P11" i="23"/>
  <c r="P10" i="23"/>
  <c r="K12" i="23" l="1"/>
  <c r="L12" i="23"/>
  <c r="R12" i="36"/>
  <c r="S12" i="36"/>
  <c r="E12" i="23"/>
  <c r="F12" i="23"/>
  <c r="S12" i="23"/>
  <c r="R12" i="23"/>
  <c r="K12" i="36"/>
  <c r="L12" i="36"/>
  <c r="H12" i="23"/>
  <c r="I12" i="23"/>
  <c r="U12" i="23"/>
  <c r="V12" i="23"/>
  <c r="N12" i="36"/>
  <c r="O12" i="36"/>
  <c r="E12" i="36"/>
  <c r="F12" i="36"/>
  <c r="N12" i="23"/>
  <c r="O12" i="23"/>
  <c r="H12" i="36"/>
  <c r="I12" i="36"/>
  <c r="U12" i="36"/>
  <c r="V12" i="36"/>
  <c r="S17" i="36"/>
  <c r="V12" i="6"/>
  <c r="U12" i="6"/>
  <c r="K12" i="6"/>
  <c r="L12" i="6"/>
  <c r="R12" i="6"/>
  <c r="S12" i="6"/>
  <c r="H12" i="6"/>
  <c r="I12" i="6"/>
  <c r="E12" i="6"/>
  <c r="F12" i="6"/>
  <c r="N12" i="6"/>
  <c r="O12" i="6"/>
  <c r="H12" i="8"/>
  <c r="I12" i="8"/>
  <c r="AI12" i="8"/>
  <c r="AJ12" i="8"/>
  <c r="E12" i="8"/>
  <c r="F12" i="8"/>
  <c r="K12" i="8"/>
  <c r="L12" i="8"/>
  <c r="R12" i="8"/>
  <c r="S12" i="8"/>
  <c r="AL12" i="8"/>
  <c r="AM12" i="8"/>
  <c r="N12" i="8"/>
  <c r="O12" i="8"/>
  <c r="U12" i="8"/>
  <c r="V12" i="8"/>
  <c r="AC12" i="8"/>
  <c r="AE50" i="8" s="1"/>
  <c r="AD12" i="8"/>
  <c r="AP12" i="8"/>
  <c r="AQ12" i="8"/>
  <c r="AF12" i="8"/>
  <c r="AG12" i="8"/>
  <c r="AS12" i="8"/>
  <c r="AT12" i="8"/>
  <c r="C162" i="39"/>
  <c r="R18" i="36"/>
  <c r="AF23" i="8"/>
  <c r="AL11" i="8"/>
  <c r="AF13" i="8"/>
  <c r="AL14" i="8"/>
  <c r="AM21" i="8"/>
  <c r="AM10" i="8"/>
  <c r="AL22" i="8"/>
  <c r="W18" i="8"/>
  <c r="F13" i="33" s="1"/>
  <c r="F29" i="33" s="1"/>
  <c r="AG22" i="8"/>
  <c r="W11" i="8"/>
  <c r="F8" i="33" s="1"/>
  <c r="F24" i="33" s="1"/>
  <c r="U14" i="8"/>
  <c r="C161" i="39"/>
  <c r="C164" i="39"/>
  <c r="C169" i="39"/>
  <c r="H22" i="8"/>
  <c r="C167" i="39"/>
  <c r="C40" i="39"/>
  <c r="C95" i="39"/>
  <c r="C42" i="39"/>
  <c r="C97" i="39"/>
  <c r="K17" i="8"/>
  <c r="F64" i="8" s="1"/>
  <c r="R14" i="8"/>
  <c r="D135" i="39"/>
  <c r="D34" i="39"/>
  <c r="D138" i="39"/>
  <c r="N14" i="36"/>
  <c r="D94" i="39"/>
  <c r="D41" i="39"/>
  <c r="D145" i="39"/>
  <c r="D147" i="39"/>
  <c r="C170" i="39"/>
  <c r="C61" i="39"/>
  <c r="C18" i="39"/>
  <c r="C124" i="39"/>
  <c r="C63" i="39"/>
  <c r="C20" i="39"/>
  <c r="C126" i="39"/>
  <c r="AF10" i="8"/>
  <c r="D7" i="39"/>
  <c r="D113" i="39"/>
  <c r="D10" i="39"/>
  <c r="D55" i="39"/>
  <c r="D12" i="39"/>
  <c r="D166" i="39" s="1"/>
  <c r="D64" i="39"/>
  <c r="C168" i="39"/>
  <c r="C165" i="39"/>
  <c r="C144" i="39"/>
  <c r="C146" i="39"/>
  <c r="C94" i="39"/>
  <c r="C41" i="39"/>
  <c r="C145" i="39"/>
  <c r="C96" i="39"/>
  <c r="C43" i="39"/>
  <c r="C147" i="39"/>
  <c r="W14" i="8"/>
  <c r="F11" i="33" s="1"/>
  <c r="F27" i="33" s="1"/>
  <c r="F111" i="8"/>
  <c r="D85" i="39"/>
  <c r="D33" i="39"/>
  <c r="D137" i="39"/>
  <c r="D88" i="39"/>
  <c r="D13" i="39"/>
  <c r="D167" i="39" s="1"/>
  <c r="D38" i="39"/>
  <c r="D169" i="39" s="1"/>
  <c r="H19" i="36"/>
  <c r="D40" i="39"/>
  <c r="D95" i="39"/>
  <c r="D42" i="39"/>
  <c r="D146" i="39"/>
  <c r="W10" i="23"/>
  <c r="V19" i="23"/>
  <c r="C166" i="39"/>
  <c r="C17" i="39"/>
  <c r="C123" i="39"/>
  <c r="C62" i="39"/>
  <c r="C19" i="39"/>
  <c r="C125" i="39"/>
  <c r="W23" i="23"/>
  <c r="C64" i="39"/>
  <c r="AM13" i="8"/>
  <c r="AG14" i="8"/>
  <c r="L10" i="36"/>
  <c r="D51" i="39"/>
  <c r="D8" i="39"/>
  <c r="D54" i="39"/>
  <c r="D117" i="39"/>
  <c r="D14" i="39"/>
  <c r="D168" i="39" s="1"/>
  <c r="D16" i="39"/>
  <c r="D170" i="39" s="1"/>
  <c r="D61" i="39"/>
  <c r="W17" i="8"/>
  <c r="F12" i="33" s="1"/>
  <c r="F28" i="33" s="1"/>
  <c r="W13" i="8"/>
  <c r="F44" i="8"/>
  <c r="H21" i="8"/>
  <c r="L22" i="8"/>
  <c r="R19" i="8"/>
  <c r="AM19" i="8"/>
  <c r="W19" i="8"/>
  <c r="F14" i="33" s="1"/>
  <c r="F30" i="33" s="1"/>
  <c r="W10" i="8"/>
  <c r="F7" i="33" s="1"/>
  <c r="F23" i="33" s="1"/>
  <c r="W22" i="8"/>
  <c r="F17" i="33" s="1"/>
  <c r="F33" i="33" s="1"/>
  <c r="H14" i="8"/>
  <c r="N22" i="8"/>
  <c r="U22" i="8"/>
  <c r="N22" i="36"/>
  <c r="W20" i="8"/>
  <c r="F15" i="33" s="1"/>
  <c r="F31" i="33" s="1"/>
  <c r="W21" i="8"/>
  <c r="F16" i="33" s="1"/>
  <c r="F32" i="33" s="1"/>
  <c r="O10" i="36"/>
  <c r="O13" i="36"/>
  <c r="I20" i="36"/>
  <c r="W21" i="36"/>
  <c r="AU21" i="8"/>
  <c r="I16" i="33" s="1"/>
  <c r="I32" i="33" s="1"/>
  <c r="AU23" i="8"/>
  <c r="I18" i="33" s="1"/>
  <c r="I34" i="33" s="1"/>
  <c r="H13" i="36"/>
  <c r="O21" i="36"/>
  <c r="W23" i="8"/>
  <c r="F18" i="33" s="1"/>
  <c r="F34" i="33" s="1"/>
  <c r="N11" i="36"/>
  <c r="E23" i="8"/>
  <c r="F53" i="8" s="1"/>
  <c r="H23" i="8"/>
  <c r="F43" i="8" s="1"/>
  <c r="W23" i="36"/>
  <c r="F15" i="8"/>
  <c r="I22" i="8"/>
  <c r="O23" i="8"/>
  <c r="R22" i="8"/>
  <c r="AJ10" i="8"/>
  <c r="AP11" i="8"/>
  <c r="AP14" i="8"/>
  <c r="AQ17" i="8"/>
  <c r="W11" i="23"/>
  <c r="W13" i="23"/>
  <c r="W14" i="23"/>
  <c r="W19" i="23"/>
  <c r="F19" i="8"/>
  <c r="K23" i="8"/>
  <c r="F65" i="8" s="1"/>
  <c r="N23" i="8"/>
  <c r="AF17" i="8"/>
  <c r="AL18" i="8"/>
  <c r="AF19" i="8"/>
  <c r="AE31" i="8" s="1"/>
  <c r="U22" i="23"/>
  <c r="F13" i="8"/>
  <c r="S21" i="8"/>
  <c r="V22" i="8"/>
  <c r="V23" i="23"/>
  <c r="U18" i="23"/>
  <c r="N21" i="8"/>
  <c r="F85" i="8"/>
  <c r="V23" i="8"/>
  <c r="AG11" i="8"/>
  <c r="AM23" i="8"/>
  <c r="AQ19" i="8"/>
  <c r="AQ21" i="8"/>
  <c r="AQ23" i="8"/>
  <c r="H17" i="36"/>
  <c r="S19" i="36"/>
  <c r="O23" i="36"/>
  <c r="AL20" i="8"/>
  <c r="AF21" i="8"/>
  <c r="R11" i="36"/>
  <c r="R14" i="36"/>
  <c r="S21" i="36"/>
  <c r="K22" i="36"/>
  <c r="S23" i="36"/>
  <c r="I11" i="36"/>
  <c r="I14" i="36"/>
  <c r="N18" i="36"/>
  <c r="N20" i="36"/>
  <c r="H21" i="36"/>
  <c r="I18" i="36"/>
  <c r="R20" i="36"/>
  <c r="H23" i="36"/>
  <c r="H10" i="36"/>
  <c r="S10" i="36"/>
  <c r="S13" i="36"/>
  <c r="O17" i="36"/>
  <c r="O19" i="36"/>
  <c r="I22" i="36"/>
  <c r="R22" i="36"/>
  <c r="E18" i="36"/>
  <c r="E14" i="36"/>
  <c r="E11" i="36"/>
  <c r="W10" i="36"/>
  <c r="E10" i="36"/>
  <c r="F10" i="36"/>
  <c r="F22" i="36"/>
  <c r="F20" i="36"/>
  <c r="U14" i="36"/>
  <c r="U11" i="36"/>
  <c r="U10" i="36"/>
  <c r="V10" i="36"/>
  <c r="V22" i="36"/>
  <c r="V20" i="36"/>
  <c r="V11" i="36"/>
  <c r="F14" i="36"/>
  <c r="F16" i="36"/>
  <c r="E16" i="36"/>
  <c r="K11" i="36"/>
  <c r="L11" i="36"/>
  <c r="W13" i="36"/>
  <c r="F13" i="36"/>
  <c r="E13" i="36"/>
  <c r="L13" i="36"/>
  <c r="V13" i="36"/>
  <c r="U13" i="36"/>
  <c r="V14" i="36"/>
  <c r="F18" i="36"/>
  <c r="U21" i="36"/>
  <c r="K23" i="36"/>
  <c r="K21" i="36"/>
  <c r="K19" i="36"/>
  <c r="K17" i="36"/>
  <c r="K13" i="36"/>
  <c r="K10" i="36"/>
  <c r="L21" i="36"/>
  <c r="L23" i="36"/>
  <c r="L14" i="36"/>
  <c r="K14" i="36"/>
  <c r="F15" i="36"/>
  <c r="E15" i="36"/>
  <c r="W17" i="36"/>
  <c r="F17" i="36"/>
  <c r="E17" i="36"/>
  <c r="L17" i="36"/>
  <c r="U17" i="36"/>
  <c r="V17" i="36"/>
  <c r="V18" i="36"/>
  <c r="V23" i="36"/>
  <c r="F11" i="36"/>
  <c r="L18" i="36"/>
  <c r="K18" i="36"/>
  <c r="W19" i="36"/>
  <c r="F19" i="36"/>
  <c r="E19" i="36"/>
  <c r="L19" i="36"/>
  <c r="U19" i="36"/>
  <c r="V19" i="36"/>
  <c r="L20" i="36"/>
  <c r="O11" i="36"/>
  <c r="W11" i="36"/>
  <c r="I13" i="36"/>
  <c r="O14" i="36"/>
  <c r="W14" i="36"/>
  <c r="I17" i="36"/>
  <c r="S18" i="36"/>
  <c r="K20" i="36"/>
  <c r="S20" i="36"/>
  <c r="I21" i="36"/>
  <c r="O22" i="36"/>
  <c r="S22" i="36"/>
  <c r="W22" i="36"/>
  <c r="E23" i="36"/>
  <c r="I23" i="36"/>
  <c r="U23" i="36"/>
  <c r="N10" i="36"/>
  <c r="R10" i="36"/>
  <c r="H11" i="36"/>
  <c r="N13" i="36"/>
  <c r="R13" i="36"/>
  <c r="H14" i="36"/>
  <c r="N17" i="36"/>
  <c r="R17" i="36"/>
  <c r="H18" i="36"/>
  <c r="N19" i="36"/>
  <c r="R19" i="36"/>
  <c r="H20" i="36"/>
  <c r="F21" i="36"/>
  <c r="N21" i="36"/>
  <c r="R21" i="36"/>
  <c r="V21" i="36"/>
  <c r="H22" i="36"/>
  <c r="L22" i="36"/>
  <c r="F23" i="36"/>
  <c r="N23" i="36"/>
  <c r="R23" i="36"/>
  <c r="I10" i="36"/>
  <c r="S11" i="36"/>
  <c r="S14" i="36"/>
  <c r="O18" i="36"/>
  <c r="W18" i="36"/>
  <c r="I19" i="36"/>
  <c r="O20" i="36"/>
  <c r="W20" i="36"/>
  <c r="E21" i="36"/>
  <c r="U18" i="36"/>
  <c r="E20" i="36"/>
  <c r="U20" i="36"/>
  <c r="E22" i="36"/>
  <c r="U22" i="36"/>
  <c r="F85" i="6"/>
  <c r="R22" i="6"/>
  <c r="F83" i="6" s="1"/>
  <c r="N20" i="6"/>
  <c r="H23" i="6"/>
  <c r="F43" i="6" s="1"/>
  <c r="R18" i="6"/>
  <c r="S19" i="6"/>
  <c r="R14" i="6"/>
  <c r="H14" i="6"/>
  <c r="N11" i="6"/>
  <c r="H20" i="6"/>
  <c r="H19" i="6"/>
  <c r="H11" i="6"/>
  <c r="S23" i="6"/>
  <c r="N22" i="6"/>
  <c r="W21" i="6"/>
  <c r="L16" i="33" s="1"/>
  <c r="L32" i="33" s="1"/>
  <c r="H18" i="6"/>
  <c r="L18" i="6"/>
  <c r="E14" i="6"/>
  <c r="F13" i="6"/>
  <c r="O21" i="6"/>
  <c r="N13" i="6"/>
  <c r="F22" i="6"/>
  <c r="N17" i="6"/>
  <c r="R10" i="6"/>
  <c r="H10" i="6"/>
  <c r="W22" i="6"/>
  <c r="L17" i="33" s="1"/>
  <c r="L33" i="33" s="1"/>
  <c r="R17" i="6"/>
  <c r="H17" i="6"/>
  <c r="U14" i="6"/>
  <c r="N14" i="6"/>
  <c r="F44" i="6"/>
  <c r="R21" i="6"/>
  <c r="H21" i="6"/>
  <c r="R20" i="6"/>
  <c r="O19" i="6"/>
  <c r="N18" i="6"/>
  <c r="R13" i="6"/>
  <c r="H13" i="6"/>
  <c r="R11" i="6"/>
  <c r="F74" i="6" s="1"/>
  <c r="N10" i="6"/>
  <c r="F88" i="6" s="1"/>
  <c r="W20" i="23"/>
  <c r="W17" i="23"/>
  <c r="W18" i="23"/>
  <c r="W21" i="23"/>
  <c r="W22" i="23"/>
  <c r="U13" i="23"/>
  <c r="V17" i="23"/>
  <c r="V21" i="23"/>
  <c r="AP18" i="8"/>
  <c r="AG18" i="8"/>
  <c r="AG20" i="8"/>
  <c r="AP22" i="8"/>
  <c r="AP20" i="8"/>
  <c r="AQ10" i="8"/>
  <c r="AQ13" i="8"/>
  <c r="AM17" i="8"/>
  <c r="AJ14" i="8"/>
  <c r="AI14" i="8"/>
  <c r="AE66" i="8" s="1"/>
  <c r="AD15" i="8"/>
  <c r="AC15" i="8"/>
  <c r="AJ17" i="8"/>
  <c r="AT17" i="8"/>
  <c r="AS17" i="8"/>
  <c r="AT18" i="8"/>
  <c r="AS19" i="8"/>
  <c r="AE92" i="8" s="1"/>
  <c r="AJ22" i="8"/>
  <c r="AD11" i="8"/>
  <c r="AI18" i="8"/>
  <c r="AJ18" i="8"/>
  <c r="AU19" i="8"/>
  <c r="I14" i="33" s="1"/>
  <c r="I30" i="33" s="1"/>
  <c r="AC19" i="8"/>
  <c r="AE43" i="8" s="1"/>
  <c r="AD19" i="8"/>
  <c r="AT21" i="8"/>
  <c r="AC18" i="8"/>
  <c r="AE53" i="8" s="1"/>
  <c r="AC14" i="8"/>
  <c r="AE54" i="8" s="1"/>
  <c r="AC11" i="8"/>
  <c r="AE47" i="8" s="1"/>
  <c r="AU10" i="8"/>
  <c r="I7" i="33" s="1"/>
  <c r="I23" i="33" s="1"/>
  <c r="AD20" i="8"/>
  <c r="AD10" i="8"/>
  <c r="AC10" i="8"/>
  <c r="AE45" i="8" s="1"/>
  <c r="AD22" i="8"/>
  <c r="AS14" i="8"/>
  <c r="AS11" i="8"/>
  <c r="AT20" i="8"/>
  <c r="AT10" i="8"/>
  <c r="AS10" i="8"/>
  <c r="AT22" i="8"/>
  <c r="AT11" i="8"/>
  <c r="AD14" i="8"/>
  <c r="AC16" i="8"/>
  <c r="AD16" i="8"/>
  <c r="AT23" i="8"/>
  <c r="AI23" i="8"/>
  <c r="AI21" i="8"/>
  <c r="AI19" i="8"/>
  <c r="AE55" i="8" s="1"/>
  <c r="AI17" i="8"/>
  <c r="AI13" i="8"/>
  <c r="AE58" i="8" s="1"/>
  <c r="AI10" i="8"/>
  <c r="AJ23" i="8"/>
  <c r="AJ21" i="8"/>
  <c r="AJ19" i="8"/>
  <c r="AU17" i="8"/>
  <c r="I12" i="33" s="1"/>
  <c r="I28" i="33" s="1"/>
  <c r="AD17" i="8"/>
  <c r="AC17" i="8"/>
  <c r="AE52" i="8" s="1"/>
  <c r="AI11" i="8"/>
  <c r="AJ11" i="8"/>
  <c r="AU13" i="8"/>
  <c r="I10" i="33" s="1"/>
  <c r="I26" i="33" s="1"/>
  <c r="AC13" i="8"/>
  <c r="AE44" i="8" s="1"/>
  <c r="AD13" i="8"/>
  <c r="AJ13" i="8"/>
  <c r="AS13" i="8"/>
  <c r="AT13" i="8"/>
  <c r="AT14" i="8"/>
  <c r="AD18" i="8"/>
  <c r="AJ20" i="8"/>
  <c r="AG10" i="8"/>
  <c r="AM11" i="8"/>
  <c r="AQ14" i="8"/>
  <c r="AG17" i="8"/>
  <c r="AM18" i="8"/>
  <c r="AI20" i="8"/>
  <c r="AQ20" i="8"/>
  <c r="AU20" i="8"/>
  <c r="I15" i="33" s="1"/>
  <c r="I31" i="33" s="1"/>
  <c r="AC21" i="8"/>
  <c r="AE48" i="8" s="1"/>
  <c r="AS21" i="8"/>
  <c r="AI22" i="8"/>
  <c r="AM22" i="8"/>
  <c r="AQ22" i="8"/>
  <c r="AU22" i="8"/>
  <c r="I17" i="33" s="1"/>
  <c r="I33" i="33" s="1"/>
  <c r="AC23" i="8"/>
  <c r="AE46" i="8" s="1"/>
  <c r="AG23" i="8"/>
  <c r="AS23" i="8"/>
  <c r="AL10" i="8"/>
  <c r="AP10" i="8"/>
  <c r="AF11" i="8"/>
  <c r="AL13" i="8"/>
  <c r="AP13" i="8"/>
  <c r="AF14" i="8"/>
  <c r="AL17" i="8"/>
  <c r="AP17" i="8"/>
  <c r="AF18" i="8"/>
  <c r="AL19" i="8"/>
  <c r="AE80" i="8" s="1"/>
  <c r="AP19" i="8"/>
  <c r="AE68" i="8" s="1"/>
  <c r="AT19" i="8"/>
  <c r="AF20" i="8"/>
  <c r="AD21" i="8"/>
  <c r="AL21" i="8"/>
  <c r="AP21" i="8"/>
  <c r="AF22" i="8"/>
  <c r="AD23" i="8"/>
  <c r="AL23" i="8"/>
  <c r="AP23" i="8"/>
  <c r="AQ11" i="8"/>
  <c r="AU11" i="8"/>
  <c r="I8" i="33" s="1"/>
  <c r="I24" i="33" s="1"/>
  <c r="AG13" i="8"/>
  <c r="AM14" i="8"/>
  <c r="AU14" i="8"/>
  <c r="I11" i="33" s="1"/>
  <c r="I27" i="33" s="1"/>
  <c r="AQ18" i="8"/>
  <c r="AU18" i="8"/>
  <c r="I13" i="33" s="1"/>
  <c r="I29" i="33" s="1"/>
  <c r="AG19" i="8"/>
  <c r="AM20" i="8"/>
  <c r="AG21" i="8"/>
  <c r="AS18" i="8"/>
  <c r="AC20" i="8"/>
  <c r="AE51" i="8" s="1"/>
  <c r="AS20" i="8"/>
  <c r="AC22" i="8"/>
  <c r="AE49" i="8" s="1"/>
  <c r="AS22" i="8"/>
  <c r="U21" i="8"/>
  <c r="U23" i="8"/>
  <c r="V10" i="8"/>
  <c r="V21" i="8"/>
  <c r="U20" i="8"/>
  <c r="V18" i="8"/>
  <c r="V14" i="8"/>
  <c r="U18" i="8"/>
  <c r="F105" i="8" s="1"/>
  <c r="V17" i="8"/>
  <c r="V19" i="8"/>
  <c r="U13" i="8"/>
  <c r="U17" i="8"/>
  <c r="U19" i="8"/>
  <c r="F98" i="8" s="1"/>
  <c r="V20" i="8"/>
  <c r="U11" i="8"/>
  <c r="U10" i="8"/>
  <c r="V13" i="8"/>
  <c r="V11" i="8"/>
  <c r="S22" i="8"/>
  <c r="R21" i="8"/>
  <c r="R23" i="8"/>
  <c r="F84" i="8" s="1"/>
  <c r="S23" i="8"/>
  <c r="S10" i="8"/>
  <c r="R18" i="8"/>
  <c r="S18" i="8"/>
  <c r="S14" i="8"/>
  <c r="R17" i="8"/>
  <c r="S20" i="8"/>
  <c r="R11" i="8"/>
  <c r="R13" i="8"/>
  <c r="S19" i="8"/>
  <c r="R10" i="8"/>
  <c r="S13" i="8"/>
  <c r="S17" i="8"/>
  <c r="R20" i="8"/>
  <c r="S11" i="8"/>
  <c r="N17" i="8"/>
  <c r="O22" i="8"/>
  <c r="O21" i="8"/>
  <c r="O18" i="8"/>
  <c r="O14" i="8"/>
  <c r="N13" i="8"/>
  <c r="N19" i="8"/>
  <c r="F86" i="8" s="1"/>
  <c r="O13" i="8"/>
  <c r="O19" i="8"/>
  <c r="O10" i="8"/>
  <c r="N14" i="8"/>
  <c r="N18" i="8"/>
  <c r="O20" i="8"/>
  <c r="N20" i="8"/>
  <c r="N10" i="8"/>
  <c r="O17" i="8"/>
  <c r="O11" i="8"/>
  <c r="N11" i="8"/>
  <c r="K13" i="8"/>
  <c r="L21" i="8"/>
  <c r="L23" i="8"/>
  <c r="L20" i="8"/>
  <c r="K22" i="8"/>
  <c r="F67" i="8" s="1"/>
  <c r="K21" i="8"/>
  <c r="L18" i="8"/>
  <c r="L14" i="8"/>
  <c r="K19" i="8"/>
  <c r="F58" i="8" s="1"/>
  <c r="L10" i="8"/>
  <c r="L17" i="8"/>
  <c r="K11" i="8"/>
  <c r="F66" i="8" s="1"/>
  <c r="K14" i="8"/>
  <c r="F68" i="8" s="1"/>
  <c r="K18" i="8"/>
  <c r="F63" i="8" s="1"/>
  <c r="K20" i="8"/>
  <c r="K10" i="8"/>
  <c r="L13" i="8"/>
  <c r="L19" i="8"/>
  <c r="L11" i="8"/>
  <c r="I17" i="8"/>
  <c r="I19" i="8"/>
  <c r="I10" i="8"/>
  <c r="I21" i="8"/>
  <c r="I23" i="8"/>
  <c r="H20" i="8"/>
  <c r="I18" i="8"/>
  <c r="I14" i="8"/>
  <c r="H18" i="8"/>
  <c r="H13" i="8"/>
  <c r="H17" i="8"/>
  <c r="H19" i="8"/>
  <c r="I20" i="8"/>
  <c r="H11" i="8"/>
  <c r="H10" i="8"/>
  <c r="I13" i="8"/>
  <c r="I11" i="8"/>
  <c r="F22" i="8"/>
  <c r="E22" i="8"/>
  <c r="F54" i="8" s="1"/>
  <c r="E21" i="8"/>
  <c r="E10" i="8"/>
  <c r="F23" i="8"/>
  <c r="F21" i="8"/>
  <c r="E18" i="8"/>
  <c r="E14" i="8"/>
  <c r="F56" i="8" s="1"/>
  <c r="F17" i="8"/>
  <c r="F10" i="8"/>
  <c r="E16" i="8"/>
  <c r="E13" i="8"/>
  <c r="F20" i="8"/>
  <c r="F18" i="8"/>
  <c r="F16" i="8"/>
  <c r="F14" i="8"/>
  <c r="F11" i="8"/>
  <c r="E20" i="8"/>
  <c r="E11" i="8"/>
  <c r="F55" i="8" s="1"/>
  <c r="E19" i="8"/>
  <c r="E17" i="8"/>
  <c r="E15" i="8"/>
  <c r="F70" i="6"/>
  <c r="L20" i="6"/>
  <c r="V17" i="6"/>
  <c r="K17" i="6"/>
  <c r="E16" i="6"/>
  <c r="F15" i="6"/>
  <c r="L11" i="6"/>
  <c r="U23" i="6"/>
  <c r="F110" i="6" s="1"/>
  <c r="V23" i="6"/>
  <c r="F23" i="6"/>
  <c r="E23" i="6"/>
  <c r="W23" i="6"/>
  <c r="L18" i="33" s="1"/>
  <c r="L34" i="33" s="1"/>
  <c r="L22" i="6"/>
  <c r="L21" i="6"/>
  <c r="K22" i="6"/>
  <c r="U21" i="6"/>
  <c r="U20" i="6"/>
  <c r="E20" i="6"/>
  <c r="F19" i="6"/>
  <c r="V13" i="6"/>
  <c r="K13" i="6"/>
  <c r="U11" i="6"/>
  <c r="E11" i="6"/>
  <c r="F10" i="6"/>
  <c r="L23" i="6"/>
  <c r="V22" i="6"/>
  <c r="V20" i="6"/>
  <c r="K19" i="6"/>
  <c r="U18" i="6"/>
  <c r="E18" i="6"/>
  <c r="F17" i="6"/>
  <c r="L14" i="6"/>
  <c r="V10" i="6"/>
  <c r="K10" i="6"/>
  <c r="V18" i="6"/>
  <c r="V14" i="6"/>
  <c r="F14" i="6"/>
  <c r="F11" i="6"/>
  <c r="O23" i="6"/>
  <c r="K23" i="6"/>
  <c r="R23" i="6"/>
  <c r="F84" i="6" s="1"/>
  <c r="N23" i="6"/>
  <c r="V21" i="6"/>
  <c r="N21" i="6"/>
  <c r="F21" i="6"/>
  <c r="V19" i="6"/>
  <c r="R19" i="6"/>
  <c r="N19" i="6"/>
  <c r="F94" i="6" s="1"/>
  <c r="I23" i="6"/>
  <c r="S22" i="6"/>
  <c r="O22" i="6"/>
  <c r="I21" i="6"/>
  <c r="E21" i="6"/>
  <c r="W20" i="6"/>
  <c r="L15" i="33" s="1"/>
  <c r="L31" i="33" s="1"/>
  <c r="S20" i="6"/>
  <c r="O20" i="6"/>
  <c r="K20" i="6"/>
  <c r="U19" i="6"/>
  <c r="I19" i="6"/>
  <c r="E19" i="6"/>
  <c r="W18" i="6"/>
  <c r="L13" i="33" s="1"/>
  <c r="L29" i="33" s="1"/>
  <c r="S18" i="6"/>
  <c r="O18" i="6"/>
  <c r="K18" i="6"/>
  <c r="U17" i="6"/>
  <c r="I17" i="6"/>
  <c r="E17" i="6"/>
  <c r="E15" i="6"/>
  <c r="W14" i="6"/>
  <c r="L11" i="33" s="1"/>
  <c r="L27" i="33" s="1"/>
  <c r="S14" i="6"/>
  <c r="O14" i="6"/>
  <c r="K14" i="6"/>
  <c r="U13" i="6"/>
  <c r="I13" i="6"/>
  <c r="E13" i="6"/>
  <c r="W11" i="6"/>
  <c r="L8" i="33" s="1"/>
  <c r="L24" i="33" s="1"/>
  <c r="S11" i="6"/>
  <c r="O11" i="6"/>
  <c r="K11" i="6"/>
  <c r="F59" i="6" s="1"/>
  <c r="U10" i="6"/>
  <c r="I10" i="6"/>
  <c r="E10" i="6"/>
  <c r="F20" i="6"/>
  <c r="L19" i="6"/>
  <c r="L13" i="6"/>
  <c r="L10" i="6"/>
  <c r="F111" i="6"/>
  <c r="U22" i="6"/>
  <c r="I22" i="6"/>
  <c r="E22" i="6"/>
  <c r="S21" i="6"/>
  <c r="K21" i="6"/>
  <c r="I20" i="6"/>
  <c r="W19" i="6"/>
  <c r="L14" i="33" s="1"/>
  <c r="L30" i="33" s="1"/>
  <c r="I18" i="6"/>
  <c r="W17" i="6"/>
  <c r="L12" i="33" s="1"/>
  <c r="L28" i="33" s="1"/>
  <c r="S17" i="6"/>
  <c r="O17" i="6"/>
  <c r="I14" i="6"/>
  <c r="W13" i="6"/>
  <c r="L10" i="33" s="1"/>
  <c r="L26" i="33" s="1"/>
  <c r="S13" i="6"/>
  <c r="O13" i="6"/>
  <c r="I11" i="6"/>
  <c r="W10" i="6"/>
  <c r="L7" i="33" s="1"/>
  <c r="L23" i="33" s="1"/>
  <c r="S10" i="6"/>
  <c r="O10" i="6"/>
  <c r="F18" i="6"/>
  <c r="L17" i="6"/>
  <c r="F16" i="6"/>
  <c r="V11" i="6"/>
  <c r="H22" i="6"/>
  <c r="F42" i="6" s="1"/>
  <c r="R22" i="23"/>
  <c r="R14" i="23"/>
  <c r="R18" i="23"/>
  <c r="R11" i="23"/>
  <c r="R20" i="23"/>
  <c r="V14" i="23"/>
  <c r="V20" i="23"/>
  <c r="V22" i="23"/>
  <c r="U17" i="23"/>
  <c r="U19" i="23"/>
  <c r="S20" i="23"/>
  <c r="U21" i="23"/>
  <c r="S22" i="23"/>
  <c r="U23" i="23"/>
  <c r="R10" i="23"/>
  <c r="V10" i="23"/>
  <c r="R13" i="23"/>
  <c r="V13" i="23"/>
  <c r="R17" i="23"/>
  <c r="R19" i="23"/>
  <c r="R21" i="23"/>
  <c r="R23" i="23"/>
  <c r="V11" i="23"/>
  <c r="V18" i="23"/>
  <c r="U10" i="23"/>
  <c r="S11" i="23"/>
  <c r="S14" i="23"/>
  <c r="S18" i="23"/>
  <c r="S10" i="23"/>
  <c r="U11" i="23"/>
  <c r="S13" i="23"/>
  <c r="U14" i="23"/>
  <c r="S17" i="23"/>
  <c r="S19" i="23"/>
  <c r="U20" i="23"/>
  <c r="S21" i="23"/>
  <c r="S23" i="23"/>
  <c r="AE79" i="8" l="1"/>
  <c r="AE91" i="8"/>
  <c r="F67" i="6"/>
  <c r="F109" i="6"/>
  <c r="F66" i="6"/>
  <c r="F47" i="8"/>
  <c r="F79" i="8"/>
  <c r="F54" i="6"/>
  <c r="F37" i="6"/>
  <c r="F108" i="6"/>
  <c r="F61" i="6"/>
  <c r="F46" i="8"/>
  <c r="F97" i="6"/>
  <c r="X12" i="36"/>
  <c r="Y12" i="36"/>
  <c r="F51" i="8"/>
  <c r="F48" i="8"/>
  <c r="F104" i="8"/>
  <c r="F41" i="6"/>
  <c r="Y12" i="23"/>
  <c r="X12" i="23"/>
  <c r="E136" i="39"/>
  <c r="E116" i="39"/>
  <c r="E115" i="39"/>
  <c r="E86" i="39"/>
  <c r="E53" i="39"/>
  <c r="E32" i="39"/>
  <c r="E9" i="39"/>
  <c r="D174" i="39"/>
  <c r="F78" i="8"/>
  <c r="F60" i="8"/>
  <c r="E10" i="39"/>
  <c r="F31" i="8"/>
  <c r="F32" i="6"/>
  <c r="F60" i="6"/>
  <c r="F31" i="6"/>
  <c r="F61" i="8"/>
  <c r="F55" i="6"/>
  <c r="F57" i="8"/>
  <c r="AE101" i="8"/>
  <c r="F81" i="6"/>
  <c r="F78" i="6"/>
  <c r="F92" i="6"/>
  <c r="F40" i="6"/>
  <c r="F59" i="8"/>
  <c r="F38" i="6"/>
  <c r="F45" i="8"/>
  <c r="F104" i="6"/>
  <c r="F52" i="8"/>
  <c r="F50" i="8"/>
  <c r="F33" i="8"/>
  <c r="F62" i="8"/>
  <c r="F87" i="8"/>
  <c r="F100" i="8"/>
  <c r="AE75" i="8"/>
  <c r="AE93" i="8"/>
  <c r="F73" i="8"/>
  <c r="F72" i="8"/>
  <c r="F47" i="6"/>
  <c r="F45" i="6"/>
  <c r="F53" i="6"/>
  <c r="F56" i="6"/>
  <c r="Y12" i="6"/>
  <c r="N9" i="33" s="1"/>
  <c r="N25" i="33" s="1"/>
  <c r="X12" i="6"/>
  <c r="M9" i="33" s="1"/>
  <c r="M25" i="33" s="1"/>
  <c r="F98" i="6"/>
  <c r="F51" i="6"/>
  <c r="F52" i="6"/>
  <c r="F72" i="6"/>
  <c r="F68" i="6"/>
  <c r="F106" i="6"/>
  <c r="F80" i="6"/>
  <c r="F107" i="6"/>
  <c r="F49" i="6"/>
  <c r="F89" i="6"/>
  <c r="F49" i="8"/>
  <c r="Y12" i="8"/>
  <c r="H9" i="33" s="1"/>
  <c r="H25" i="33" s="1"/>
  <c r="X12" i="8"/>
  <c r="G9" i="33" s="1"/>
  <c r="G25" i="33" s="1"/>
  <c r="AW12" i="8"/>
  <c r="K9" i="33" s="1"/>
  <c r="K25" i="33" s="1"/>
  <c r="AV12" i="8"/>
  <c r="J9" i="33" s="1"/>
  <c r="J25" i="33" s="1"/>
  <c r="F108" i="8"/>
  <c r="AE78" i="8"/>
  <c r="F32" i="8"/>
  <c r="F37" i="8"/>
  <c r="F74" i="8"/>
  <c r="F99" i="8"/>
  <c r="F107" i="8"/>
  <c r="AE42" i="8"/>
  <c r="AE39" i="8"/>
  <c r="AE71" i="8"/>
  <c r="AE81" i="8"/>
  <c r="AE62" i="8"/>
  <c r="AE59" i="8"/>
  <c r="AE99" i="8"/>
  <c r="AE72" i="8"/>
  <c r="F80" i="8"/>
  <c r="AE34" i="8"/>
  <c r="F41" i="8"/>
  <c r="F86" i="6"/>
  <c r="F93" i="6"/>
  <c r="F90" i="6"/>
  <c r="F82" i="6"/>
  <c r="F101" i="6"/>
  <c r="F87" i="6"/>
  <c r="F91" i="6"/>
  <c r="F35" i="6"/>
  <c r="F79" i="6"/>
  <c r="F76" i="6"/>
  <c r="D162" i="39"/>
  <c r="F73" i="6"/>
  <c r="F77" i="6"/>
  <c r="F58" i="6"/>
  <c r="F63" i="6"/>
  <c r="F57" i="6"/>
  <c r="F99" i="6"/>
  <c r="F102" i="6"/>
  <c r="F48" i="6"/>
  <c r="F64" i="6"/>
  <c r="F105" i="6"/>
  <c r="F103" i="6"/>
  <c r="F89" i="8"/>
  <c r="F92" i="8"/>
  <c r="F82" i="8"/>
  <c r="AE90" i="8"/>
  <c r="AE86" i="8"/>
  <c r="AE33" i="8"/>
  <c r="AE65" i="8"/>
  <c r="AE95" i="8"/>
  <c r="F46" i="6"/>
  <c r="F39" i="6"/>
  <c r="F34" i="6"/>
  <c r="F97" i="8"/>
  <c r="F102" i="8"/>
  <c r="F50" i="6"/>
  <c r="F96" i="6"/>
  <c r="F69" i="6"/>
  <c r="F62" i="6"/>
  <c r="F65" i="6"/>
  <c r="F100" i="6"/>
  <c r="F39" i="8"/>
  <c r="F75" i="8"/>
  <c r="F33" i="6"/>
  <c r="F36" i="6"/>
  <c r="F75" i="6"/>
  <c r="F95" i="6"/>
  <c r="F35" i="8"/>
  <c r="F40" i="8"/>
  <c r="F36" i="8"/>
  <c r="F95" i="8"/>
  <c r="F91" i="8"/>
  <c r="F81" i="8"/>
  <c r="F77" i="8"/>
  <c r="AE94" i="8"/>
  <c r="AE76" i="8"/>
  <c r="AE74" i="8"/>
  <c r="F93" i="8"/>
  <c r="F76" i="8"/>
  <c r="AE37" i="8"/>
  <c r="AE97" i="8"/>
  <c r="AE57" i="8"/>
  <c r="AE63" i="8"/>
  <c r="AE41" i="8"/>
  <c r="AE87" i="8"/>
  <c r="F83" i="8"/>
  <c r="AE85" i="8"/>
  <c r="F34" i="8"/>
  <c r="F88" i="8"/>
  <c r="F94" i="8"/>
  <c r="F101" i="8"/>
  <c r="AE103" i="8"/>
  <c r="AE77" i="8"/>
  <c r="AE83" i="8"/>
  <c r="AE36" i="8"/>
  <c r="AE56" i="8"/>
  <c r="AE64" i="8"/>
  <c r="AE100" i="8"/>
  <c r="AE89" i="8"/>
  <c r="F96" i="8"/>
  <c r="AE38" i="8"/>
  <c r="AE70" i="8"/>
  <c r="F109" i="8"/>
  <c r="F42" i="8"/>
  <c r="AE82" i="8"/>
  <c r="F90" i="8"/>
  <c r="F103" i="8"/>
  <c r="F38" i="8"/>
  <c r="F106" i="8"/>
  <c r="F110" i="8"/>
  <c r="AE88" i="8"/>
  <c r="AE35" i="8"/>
  <c r="AE69" i="8"/>
  <c r="AE102" i="8"/>
  <c r="AE60" i="8"/>
  <c r="AE61" i="8"/>
  <c r="AE96" i="8"/>
  <c r="AE98" i="8"/>
  <c r="AE73" i="8"/>
  <c r="AE40" i="8"/>
  <c r="AE32" i="8"/>
  <c r="AE84" i="8"/>
  <c r="D129" i="39"/>
  <c r="D151" i="39"/>
  <c r="E147" i="39"/>
  <c r="E41" i="39"/>
  <c r="E31" i="39"/>
  <c r="E62" i="39"/>
  <c r="D67" i="39"/>
  <c r="D150" i="39"/>
  <c r="D172" i="39"/>
  <c r="D46" i="39"/>
  <c r="E122" i="39"/>
  <c r="Y22" i="23"/>
  <c r="E141" i="39"/>
  <c r="D165" i="39"/>
  <c r="E124" i="39"/>
  <c r="Y13" i="23"/>
  <c r="X11" i="23"/>
  <c r="E8" i="39"/>
  <c r="E96" i="39"/>
  <c r="X13" i="8"/>
  <c r="G10" i="33" s="1"/>
  <c r="G26" i="33" s="1"/>
  <c r="D22" i="39"/>
  <c r="D23" i="39"/>
  <c r="D45" i="39"/>
  <c r="C150" i="39"/>
  <c r="E20" i="39"/>
  <c r="C174" i="39"/>
  <c r="E61" i="39"/>
  <c r="E11" i="39"/>
  <c r="E42" i="39"/>
  <c r="E40" i="39"/>
  <c r="C99" i="39"/>
  <c r="C100" i="39"/>
  <c r="E60" i="39"/>
  <c r="E142" i="39"/>
  <c r="E39" i="39"/>
  <c r="E34" i="39"/>
  <c r="D173" i="39"/>
  <c r="E120" i="39"/>
  <c r="E91" i="39"/>
  <c r="E64" i="39"/>
  <c r="E19" i="39"/>
  <c r="C173" i="39"/>
  <c r="E123" i="39"/>
  <c r="E15" i="39"/>
  <c r="D100" i="39"/>
  <c r="C45" i="39"/>
  <c r="C46" i="39"/>
  <c r="E146" i="39"/>
  <c r="E85" i="39"/>
  <c r="D164" i="39"/>
  <c r="D161" i="39"/>
  <c r="E114" i="39"/>
  <c r="C23" i="39"/>
  <c r="C22" i="39"/>
  <c r="C66" i="39"/>
  <c r="D99" i="39"/>
  <c r="E121" i="39"/>
  <c r="E52" i="39"/>
  <c r="E137" i="39"/>
  <c r="E92" i="39"/>
  <c r="E87" i="39"/>
  <c r="E117" i="39"/>
  <c r="E88" i="39"/>
  <c r="X18" i="8"/>
  <c r="G13" i="33" s="1"/>
  <c r="G29" i="33" s="1"/>
  <c r="D128" i="39"/>
  <c r="E12" i="39"/>
  <c r="E7" i="39"/>
  <c r="E37" i="39"/>
  <c r="D171" i="39"/>
  <c r="E43" i="39"/>
  <c r="E145" i="39"/>
  <c r="E94" i="39"/>
  <c r="E135" i="39"/>
  <c r="E126" i="39"/>
  <c r="E63" i="39"/>
  <c r="E18" i="39"/>
  <c r="C172" i="39"/>
  <c r="E16" i="39"/>
  <c r="E97" i="39"/>
  <c r="E95" i="39"/>
  <c r="E13" i="39"/>
  <c r="E58" i="39"/>
  <c r="E113" i="39"/>
  <c r="E30" i="39"/>
  <c r="E84" i="39"/>
  <c r="E54" i="39"/>
  <c r="E93" i="39"/>
  <c r="E33" i="39"/>
  <c r="Y22" i="8"/>
  <c r="H17" i="33" s="1"/>
  <c r="H33" i="33" s="1"/>
  <c r="E125" i="39"/>
  <c r="E17" i="39"/>
  <c r="C171" i="39"/>
  <c r="C151" i="39"/>
  <c r="E144" i="39"/>
  <c r="D66" i="39"/>
  <c r="E14" i="39"/>
  <c r="C128" i="39"/>
  <c r="C129" i="39"/>
  <c r="E55" i="39"/>
  <c r="C67" i="39"/>
  <c r="E143" i="39"/>
  <c r="E138" i="39"/>
  <c r="E59" i="39"/>
  <c r="E51" i="39"/>
  <c r="E38" i="39"/>
  <c r="E134" i="39"/>
  <c r="F10" i="33"/>
  <c r="F26" i="33" s="1"/>
  <c r="X11" i="8"/>
  <c r="G8" i="33" s="1"/>
  <c r="G24" i="33" s="1"/>
  <c r="Y23" i="23"/>
  <c r="Y11" i="23"/>
  <c r="Y18" i="8"/>
  <c r="H13" i="33" s="1"/>
  <c r="H29" i="33" s="1"/>
  <c r="Y19" i="8"/>
  <c r="H14" i="33" s="1"/>
  <c r="H30" i="33" s="1"/>
  <c r="Y19" i="23"/>
  <c r="Y20" i="8"/>
  <c r="H15" i="33" s="1"/>
  <c r="H31" i="33" s="1"/>
  <c r="X17" i="8"/>
  <c r="G12" i="33" s="1"/>
  <c r="G28" i="33" s="1"/>
  <c r="X21" i="8"/>
  <c r="G16" i="33" s="1"/>
  <c r="G32" i="33" s="1"/>
  <c r="Y10" i="8"/>
  <c r="H7" i="33" s="1"/>
  <c r="H23" i="33" s="1"/>
  <c r="X22" i="8"/>
  <c r="G17" i="33" s="1"/>
  <c r="G33" i="33" s="1"/>
  <c r="Y14" i="23"/>
  <c r="X23" i="8"/>
  <c r="G18" i="33" s="1"/>
  <c r="G34" i="33" s="1"/>
  <c r="X20" i="8"/>
  <c r="G15" i="33" s="1"/>
  <c r="G31" i="33" s="1"/>
  <c r="Y23" i="8"/>
  <c r="H18" i="33" s="1"/>
  <c r="H34" i="33" s="1"/>
  <c r="Y11" i="8"/>
  <c r="H8" i="33" s="1"/>
  <c r="H24" i="33" s="1"/>
  <c r="X14" i="8"/>
  <c r="G11" i="33" s="1"/>
  <c r="G27" i="33" s="1"/>
  <c r="Y14" i="8"/>
  <c r="H11" i="33" s="1"/>
  <c r="H27" i="33" s="1"/>
  <c r="Y17" i="8"/>
  <c r="H12" i="33" s="1"/>
  <c r="H28" i="33" s="1"/>
  <c r="X19" i="8"/>
  <c r="G14" i="33" s="1"/>
  <c r="G30" i="33" s="1"/>
  <c r="Y21" i="8"/>
  <c r="H16" i="33" s="1"/>
  <c r="H32" i="33" s="1"/>
  <c r="Y13" i="8"/>
  <c r="H10" i="33" s="1"/>
  <c r="H26" i="33" s="1"/>
  <c r="X10" i="8"/>
  <c r="G7" i="33" s="1"/>
  <c r="G23" i="33" s="1"/>
  <c r="Y21" i="36"/>
  <c r="Y11" i="36"/>
  <c r="X11" i="36"/>
  <c r="Y22" i="36"/>
  <c r="X22" i="36"/>
  <c r="X21" i="36"/>
  <c r="Y23" i="36"/>
  <c r="Y19" i="36"/>
  <c r="X19" i="36"/>
  <c r="Y13" i="36"/>
  <c r="X13" i="36"/>
  <c r="Y20" i="36"/>
  <c r="X20" i="36"/>
  <c r="Y10" i="36"/>
  <c r="X10" i="36"/>
  <c r="Y14" i="36"/>
  <c r="X14" i="36"/>
  <c r="Y17" i="36"/>
  <c r="X17" i="36"/>
  <c r="Y18" i="36"/>
  <c r="X18" i="36"/>
  <c r="X23" i="36"/>
  <c r="X20" i="23"/>
  <c r="Y21" i="23"/>
  <c r="X10" i="23"/>
  <c r="X21" i="23"/>
  <c r="Y17" i="23"/>
  <c r="Y10" i="23"/>
  <c r="Y18" i="23"/>
  <c r="X14" i="23"/>
  <c r="X17" i="23"/>
  <c r="X22" i="23"/>
  <c r="X18" i="23"/>
  <c r="X23" i="23"/>
  <c r="X19" i="23"/>
  <c r="X13" i="23"/>
  <c r="Y20" i="23"/>
  <c r="AV21" i="8"/>
  <c r="J16" i="33" s="1"/>
  <c r="J32" i="33" s="1"/>
  <c r="AV23" i="8"/>
  <c r="J18" i="33" s="1"/>
  <c r="J34" i="33" s="1"/>
  <c r="AW23" i="8"/>
  <c r="K18" i="33" s="1"/>
  <c r="K34" i="33" s="1"/>
  <c r="AW14" i="8"/>
  <c r="K11" i="33" s="1"/>
  <c r="K27" i="33" s="1"/>
  <c r="AV14" i="8"/>
  <c r="J11" i="33" s="1"/>
  <c r="J27" i="33" s="1"/>
  <c r="AW13" i="8"/>
  <c r="K10" i="33" s="1"/>
  <c r="K26" i="33" s="1"/>
  <c r="AV13" i="8"/>
  <c r="J10" i="33" s="1"/>
  <c r="J26" i="33" s="1"/>
  <c r="AW11" i="8"/>
  <c r="K8" i="33" s="1"/>
  <c r="K24" i="33" s="1"/>
  <c r="AV11" i="8"/>
  <c r="J8" i="33" s="1"/>
  <c r="J24" i="33" s="1"/>
  <c r="AW10" i="8"/>
  <c r="K7" i="33" s="1"/>
  <c r="K23" i="33" s="1"/>
  <c r="AV10" i="8"/>
  <c r="J7" i="33" s="1"/>
  <c r="J23" i="33" s="1"/>
  <c r="AW19" i="8"/>
  <c r="K14" i="33" s="1"/>
  <c r="K30" i="33" s="1"/>
  <c r="AV19" i="8"/>
  <c r="J14" i="33" s="1"/>
  <c r="J30" i="33" s="1"/>
  <c r="AW22" i="8"/>
  <c r="K17" i="33" s="1"/>
  <c r="K33" i="33" s="1"/>
  <c r="AV22" i="8"/>
  <c r="J17" i="33" s="1"/>
  <c r="J33" i="33" s="1"/>
  <c r="AW21" i="8"/>
  <c r="K16" i="33" s="1"/>
  <c r="K32" i="33" s="1"/>
  <c r="AW18" i="8"/>
  <c r="K13" i="33" s="1"/>
  <c r="K29" i="33" s="1"/>
  <c r="AV18" i="8"/>
  <c r="J13" i="33" s="1"/>
  <c r="J29" i="33" s="1"/>
  <c r="AW20" i="8"/>
  <c r="K15" i="33" s="1"/>
  <c r="K31" i="33" s="1"/>
  <c r="AV20" i="8"/>
  <c r="J15" i="33" s="1"/>
  <c r="J31" i="33" s="1"/>
  <c r="AW17" i="8"/>
  <c r="K12" i="33" s="1"/>
  <c r="K28" i="33" s="1"/>
  <c r="AV17" i="8"/>
  <c r="J12" i="33" s="1"/>
  <c r="J28" i="33" s="1"/>
  <c r="X22" i="6"/>
  <c r="M17" i="33" s="1"/>
  <c r="M33" i="33" s="1"/>
  <c r="Y22" i="6"/>
  <c r="N17" i="33" s="1"/>
  <c r="N33" i="33" s="1"/>
  <c r="Y20" i="6"/>
  <c r="N15" i="33" s="1"/>
  <c r="N31" i="33" s="1"/>
  <c r="X20" i="6"/>
  <c r="M15" i="33" s="1"/>
  <c r="M31" i="33" s="1"/>
  <c r="X14" i="6"/>
  <c r="M11" i="33" s="1"/>
  <c r="M27" i="33" s="1"/>
  <c r="Y14" i="6"/>
  <c r="N11" i="33" s="1"/>
  <c r="N27" i="33" s="1"/>
  <c r="X21" i="6"/>
  <c r="M16" i="33" s="1"/>
  <c r="M32" i="33" s="1"/>
  <c r="X18" i="6"/>
  <c r="M13" i="33" s="1"/>
  <c r="M29" i="33" s="1"/>
  <c r="Y18" i="6"/>
  <c r="N13" i="33" s="1"/>
  <c r="N29" i="33" s="1"/>
  <c r="Y19" i="6"/>
  <c r="N14" i="33" s="1"/>
  <c r="N30" i="33" s="1"/>
  <c r="X19" i="6"/>
  <c r="M14" i="33" s="1"/>
  <c r="M30" i="33" s="1"/>
  <c r="X11" i="6"/>
  <c r="M8" i="33" s="1"/>
  <c r="M24" i="33" s="1"/>
  <c r="Y11" i="6"/>
  <c r="N8" i="33" s="1"/>
  <c r="N24" i="33" s="1"/>
  <c r="Y21" i="6"/>
  <c r="N16" i="33" s="1"/>
  <c r="N32" i="33" s="1"/>
  <c r="Y10" i="6"/>
  <c r="N7" i="33" s="1"/>
  <c r="N23" i="33" s="1"/>
  <c r="X10" i="6"/>
  <c r="M7" i="33" s="1"/>
  <c r="M23" i="33" s="1"/>
  <c r="X13" i="6"/>
  <c r="M10" i="33" s="1"/>
  <c r="M26" i="33" s="1"/>
  <c r="Y13" i="6"/>
  <c r="N10" i="33" s="1"/>
  <c r="N26" i="33" s="1"/>
  <c r="X17" i="6"/>
  <c r="M12" i="33" s="1"/>
  <c r="M28" i="33" s="1"/>
  <c r="Y17" i="6"/>
  <c r="N12" i="33" s="1"/>
  <c r="N28" i="33" s="1"/>
  <c r="Y23" i="6"/>
  <c r="N18" i="33" s="1"/>
  <c r="N34" i="33" s="1"/>
  <c r="X23" i="6"/>
  <c r="M18" i="33" s="1"/>
  <c r="M34" i="33" s="1"/>
  <c r="Z66" i="8" l="1"/>
  <c r="AA66" i="8" s="1"/>
  <c r="E163" i="39"/>
  <c r="A67" i="8"/>
  <c r="B67" i="8" s="1"/>
  <c r="A34" i="6"/>
  <c r="B34" i="6" s="1"/>
  <c r="A88" i="6"/>
  <c r="B88" i="6" s="1"/>
  <c r="A31" i="6"/>
  <c r="B31" i="6" s="1"/>
  <c r="A38" i="8"/>
  <c r="B38" i="8" s="1"/>
  <c r="Z33" i="8"/>
  <c r="AA33" i="8" s="1"/>
  <c r="Z37" i="8"/>
  <c r="AA37" i="8" s="1"/>
  <c r="Z41" i="8"/>
  <c r="AA41" i="8" s="1"/>
  <c r="Z34" i="8"/>
  <c r="AA34" i="8" s="1"/>
  <c r="Z38" i="8"/>
  <c r="AA38" i="8" s="1"/>
  <c r="Z42" i="8"/>
  <c r="AA42" i="8" s="1"/>
  <c r="Z31" i="8"/>
  <c r="AA31" i="8" s="1"/>
  <c r="Z35" i="8"/>
  <c r="AA35" i="8" s="1"/>
  <c r="Z39" i="8"/>
  <c r="AA39" i="8" s="1"/>
  <c r="Z32" i="8"/>
  <c r="AA32" i="8" s="1"/>
  <c r="Z36" i="8"/>
  <c r="AA36" i="8" s="1"/>
  <c r="Z40" i="8"/>
  <c r="AA40" i="8" s="1"/>
  <c r="Z92" i="8"/>
  <c r="AA92" i="8" s="1"/>
  <c r="Z80" i="8"/>
  <c r="AA80" i="8" s="1"/>
  <c r="Z68" i="8"/>
  <c r="AA68" i="8" s="1"/>
  <c r="Z55" i="8"/>
  <c r="AA55" i="8" s="1"/>
  <c r="A43" i="8"/>
  <c r="B43" i="8" s="1"/>
  <c r="A39" i="6"/>
  <c r="B39" i="6" s="1"/>
  <c r="A62" i="6"/>
  <c r="B62" i="6" s="1"/>
  <c r="A74" i="6"/>
  <c r="B74" i="6" s="1"/>
  <c r="A60" i="6"/>
  <c r="B60" i="6" s="1"/>
  <c r="A47" i="6"/>
  <c r="B47" i="6" s="1"/>
  <c r="A32" i="6"/>
  <c r="B32" i="6" s="1"/>
  <c r="A33" i="6"/>
  <c r="B33" i="6" s="1"/>
  <c r="A44" i="6"/>
  <c r="B44" i="6" s="1"/>
  <c r="A35" i="6"/>
  <c r="B35" i="6" s="1"/>
  <c r="A93" i="6"/>
  <c r="B93" i="6" s="1"/>
  <c r="A42" i="6"/>
  <c r="B42" i="6" s="1"/>
  <c r="A54" i="6"/>
  <c r="B54" i="6" s="1"/>
  <c r="A77" i="6"/>
  <c r="B77" i="6" s="1"/>
  <c r="A107" i="6"/>
  <c r="B107" i="6" s="1"/>
  <c r="A36" i="6"/>
  <c r="B36" i="6" s="1"/>
  <c r="A52" i="6"/>
  <c r="B52" i="6" s="1"/>
  <c r="A95" i="6"/>
  <c r="B95" i="6" s="1"/>
  <c r="A110" i="6"/>
  <c r="B110" i="6" s="1"/>
  <c r="A84" i="6"/>
  <c r="B84" i="6" s="1"/>
  <c r="A66" i="6"/>
  <c r="B66" i="6" s="1"/>
  <c r="A41" i="6"/>
  <c r="B41" i="6" s="1"/>
  <c r="A50" i="6"/>
  <c r="B50" i="6" s="1"/>
  <c r="A43" i="6"/>
  <c r="B43" i="6" s="1"/>
  <c r="A85" i="6"/>
  <c r="B85" i="6" s="1"/>
  <c r="A79" i="6"/>
  <c r="B79" i="6" s="1"/>
  <c r="A106" i="6"/>
  <c r="B106" i="6" s="1"/>
  <c r="A97" i="6"/>
  <c r="B97" i="6" s="1"/>
  <c r="A99" i="6"/>
  <c r="B99" i="6" s="1"/>
  <c r="A108" i="6"/>
  <c r="B108" i="6" s="1"/>
  <c r="A75" i="6"/>
  <c r="B75" i="6" s="1"/>
  <c r="A65" i="6"/>
  <c r="B65" i="6" s="1"/>
  <c r="A56" i="6"/>
  <c r="B56" i="6" s="1"/>
  <c r="A48" i="6"/>
  <c r="B48" i="6" s="1"/>
  <c r="A63" i="6"/>
  <c r="B63" i="6" s="1"/>
  <c r="A37" i="6"/>
  <c r="B37" i="6" s="1"/>
  <c r="A101" i="6"/>
  <c r="B101" i="6" s="1"/>
  <c r="A91" i="6"/>
  <c r="B91" i="6" s="1"/>
  <c r="A82" i="6"/>
  <c r="B82" i="6" s="1"/>
  <c r="A102" i="6"/>
  <c r="B102" i="6" s="1"/>
  <c r="A57" i="6"/>
  <c r="B57" i="6" s="1"/>
  <c r="A96" i="6"/>
  <c r="B96" i="6" s="1"/>
  <c r="A92" i="6"/>
  <c r="B92" i="6" s="1"/>
  <c r="A68" i="6"/>
  <c r="B68" i="6" s="1"/>
  <c r="A103" i="6"/>
  <c r="B103" i="6" s="1"/>
  <c r="A46" i="6"/>
  <c r="B46" i="6" s="1"/>
  <c r="A41" i="8"/>
  <c r="B41" i="8" s="1"/>
  <c r="A37" i="8"/>
  <c r="B37" i="8" s="1"/>
  <c r="A33" i="8"/>
  <c r="B33" i="8" s="1"/>
  <c r="A36" i="8"/>
  <c r="B36" i="8" s="1"/>
  <c r="A32" i="8"/>
  <c r="B32" i="8" s="1"/>
  <c r="A31" i="8"/>
  <c r="B31" i="8" s="1"/>
  <c r="A42" i="8"/>
  <c r="B42" i="8" s="1"/>
  <c r="A40" i="8"/>
  <c r="B40" i="8" s="1"/>
  <c r="A44" i="8"/>
  <c r="B44" i="8" s="1"/>
  <c r="A34" i="8"/>
  <c r="B34" i="8" s="1"/>
  <c r="A35" i="8"/>
  <c r="B35" i="8" s="1"/>
  <c r="A39" i="8"/>
  <c r="B39" i="8" s="1"/>
  <c r="A98" i="8"/>
  <c r="B98" i="8" s="1"/>
  <c r="A86" i="8"/>
  <c r="B86" i="8" s="1"/>
  <c r="A57" i="8"/>
  <c r="B57" i="8" s="1"/>
  <c r="A72" i="8"/>
  <c r="B72" i="8" s="1"/>
  <c r="A69" i="8"/>
  <c r="B69" i="8" s="1"/>
  <c r="A70" i="8"/>
  <c r="B70" i="8" s="1"/>
  <c r="A64" i="8"/>
  <c r="B64" i="8" s="1"/>
  <c r="A58" i="8"/>
  <c r="B58" i="8" s="1"/>
  <c r="A62" i="8"/>
  <c r="B62" i="8" s="1"/>
  <c r="A65" i="8"/>
  <c r="B65" i="8" s="1"/>
  <c r="A66" i="8"/>
  <c r="B66" i="8" s="1"/>
  <c r="A61" i="8"/>
  <c r="B61" i="8" s="1"/>
  <c r="A63" i="8"/>
  <c r="B63" i="8" s="1"/>
  <c r="A59" i="8"/>
  <c r="B59" i="8" s="1"/>
  <c r="A60" i="8"/>
  <c r="B60" i="8" s="1"/>
  <c r="A68" i="8"/>
  <c r="B68" i="8" s="1"/>
  <c r="A45" i="8"/>
  <c r="B45" i="8" s="1"/>
  <c r="A103" i="8"/>
  <c r="B103" i="8" s="1"/>
  <c r="Z99" i="8"/>
  <c r="AA99" i="8" s="1"/>
  <c r="Z102" i="8"/>
  <c r="AA102" i="8" s="1"/>
  <c r="Z60" i="8"/>
  <c r="AA60" i="8" s="1"/>
  <c r="Z101" i="8"/>
  <c r="AA101" i="8" s="1"/>
  <c r="Z87" i="8"/>
  <c r="AA87" i="8" s="1"/>
  <c r="A87" i="8"/>
  <c r="B87" i="8" s="1"/>
  <c r="A101" i="8"/>
  <c r="B101" i="8" s="1"/>
  <c r="A89" i="8"/>
  <c r="B89" i="8" s="1"/>
  <c r="A109" i="8"/>
  <c r="B109" i="8" s="1"/>
  <c r="A55" i="8"/>
  <c r="B55" i="8" s="1"/>
  <c r="A95" i="8"/>
  <c r="B95" i="8" s="1"/>
  <c r="A108" i="8"/>
  <c r="B108" i="8" s="1"/>
  <c r="A91" i="8"/>
  <c r="B91" i="8" s="1"/>
  <c r="Z77" i="8"/>
  <c r="AA77" i="8" s="1"/>
  <c r="A110" i="8"/>
  <c r="B110" i="8" s="1"/>
  <c r="A56" i="8"/>
  <c r="B56" i="8" s="1"/>
  <c r="Z81" i="8"/>
  <c r="AA81" i="8" s="1"/>
  <c r="Z93" i="8"/>
  <c r="AA93" i="8" s="1"/>
  <c r="Z83" i="8"/>
  <c r="AA83" i="8" s="1"/>
  <c r="A81" i="8"/>
  <c r="B81" i="8" s="1"/>
  <c r="A54" i="8"/>
  <c r="B54" i="8" s="1"/>
  <c r="Z58" i="8"/>
  <c r="AA58" i="8" s="1"/>
  <c r="A76" i="8"/>
  <c r="B76" i="8" s="1"/>
  <c r="A49" i="8"/>
  <c r="B49" i="8" s="1"/>
  <c r="Z90" i="8"/>
  <c r="AA90" i="8" s="1"/>
  <c r="A96" i="8"/>
  <c r="B96" i="8" s="1"/>
  <c r="A100" i="8"/>
  <c r="B100" i="8" s="1"/>
  <c r="Z96" i="8"/>
  <c r="AA96" i="8" s="1"/>
  <c r="A78" i="8"/>
  <c r="B78" i="8" s="1"/>
  <c r="A102" i="8"/>
  <c r="B102" i="8" s="1"/>
  <c r="Z69" i="8"/>
  <c r="AA69" i="8" s="1"/>
  <c r="A77" i="8"/>
  <c r="B77" i="8" s="1"/>
  <c r="A76" i="6"/>
  <c r="B76" i="6" s="1"/>
  <c r="A73" i="6"/>
  <c r="B73" i="6" s="1"/>
  <c r="A45" i="6"/>
  <c r="B45" i="6" s="1"/>
  <c r="A78" i="6"/>
  <c r="B78" i="6" s="1"/>
  <c r="A69" i="6"/>
  <c r="B69" i="6" s="1"/>
  <c r="A64" i="6"/>
  <c r="B64" i="6" s="1"/>
  <c r="A87" i="6"/>
  <c r="B87" i="6" s="1"/>
  <c r="A51" i="6"/>
  <c r="B51" i="6" s="1"/>
  <c r="Z91" i="8"/>
  <c r="AA91" i="8" s="1"/>
  <c r="Z59" i="8"/>
  <c r="AA59" i="8" s="1"/>
  <c r="A93" i="8"/>
  <c r="B93" i="8" s="1"/>
  <c r="A46" i="8"/>
  <c r="B46" i="8" s="1"/>
  <c r="A82" i="8"/>
  <c r="B82" i="8" s="1"/>
  <c r="A106" i="8"/>
  <c r="B106" i="8" s="1"/>
  <c r="A79" i="8"/>
  <c r="B79" i="8" s="1"/>
  <c r="A90" i="6"/>
  <c r="B90" i="6" s="1"/>
  <c r="A98" i="6"/>
  <c r="B98" i="6" s="1"/>
  <c r="A109" i="6"/>
  <c r="B109" i="6" s="1"/>
  <c r="A100" i="6"/>
  <c r="B100" i="6" s="1"/>
  <c r="A59" i="6"/>
  <c r="B59" i="6" s="1"/>
  <c r="A72" i="6"/>
  <c r="B72" i="6" s="1"/>
  <c r="A70" i="6"/>
  <c r="B70" i="6" s="1"/>
  <c r="A105" i="6"/>
  <c r="B105" i="6" s="1"/>
  <c r="A58" i="6"/>
  <c r="B58" i="6" s="1"/>
  <c r="A111" i="6"/>
  <c r="B111" i="6" s="1"/>
  <c r="A104" i="8"/>
  <c r="B104" i="8" s="1"/>
  <c r="A80" i="8"/>
  <c r="B80" i="8" s="1"/>
  <c r="A105" i="8"/>
  <c r="B105" i="8" s="1"/>
  <c r="Z84" i="8"/>
  <c r="AA84" i="8" s="1"/>
  <c r="A90" i="8"/>
  <c r="B90" i="8" s="1"/>
  <c r="Z103" i="8"/>
  <c r="AA103" i="8" s="1"/>
  <c r="A88" i="8"/>
  <c r="B88" i="8" s="1"/>
  <c r="Z85" i="8"/>
  <c r="AA85" i="8" s="1"/>
  <c r="Z63" i="8"/>
  <c r="AA63" i="8" s="1"/>
  <c r="A53" i="6"/>
  <c r="B53" i="6" s="1"/>
  <c r="Z70" i="8"/>
  <c r="AA70" i="8" s="1"/>
  <c r="A86" i="6"/>
  <c r="B86" i="6" s="1"/>
  <c r="A53" i="8"/>
  <c r="B53" i="8" s="1"/>
  <c r="A83" i="6"/>
  <c r="B83" i="6" s="1"/>
  <c r="A38" i="6"/>
  <c r="B38" i="6" s="1"/>
  <c r="A89" i="6"/>
  <c r="B89" i="6" s="1"/>
  <c r="A49" i="6"/>
  <c r="B49" i="6" s="1"/>
  <c r="A80" i="6"/>
  <c r="B80" i="6" s="1"/>
  <c r="A67" i="6"/>
  <c r="B67" i="6" s="1"/>
  <c r="A40" i="6"/>
  <c r="B40" i="6" s="1"/>
  <c r="A81" i="6"/>
  <c r="B81" i="6" s="1"/>
  <c r="A94" i="6"/>
  <c r="B94" i="6" s="1"/>
  <c r="A104" i="6"/>
  <c r="B104" i="6" s="1"/>
  <c r="A55" i="6"/>
  <c r="B55" i="6" s="1"/>
  <c r="A61" i="6"/>
  <c r="B61" i="6" s="1"/>
  <c r="A83" i="8"/>
  <c r="B83" i="8" s="1"/>
  <c r="Z73" i="8"/>
  <c r="AA73" i="8" s="1"/>
  <c r="A47" i="8"/>
  <c r="B47" i="8" s="1"/>
  <c r="Z61" i="8"/>
  <c r="AA61" i="8" s="1"/>
  <c r="Z82" i="8"/>
  <c r="AA82" i="8" s="1"/>
  <c r="Z89" i="8"/>
  <c r="AA89" i="8" s="1"/>
  <c r="Z57" i="8"/>
  <c r="AA57" i="8" s="1"/>
  <c r="Z65" i="8"/>
  <c r="AA65" i="8" s="1"/>
  <c r="Z79" i="8"/>
  <c r="AA79" i="8" s="1"/>
  <c r="Z88" i="8"/>
  <c r="AA88" i="8" s="1"/>
  <c r="Z64" i="8"/>
  <c r="AA64" i="8" s="1"/>
  <c r="Z76" i="8"/>
  <c r="AA76" i="8" s="1"/>
  <c r="Z56" i="8"/>
  <c r="AA56" i="8" s="1"/>
  <c r="A111" i="8"/>
  <c r="B111" i="8" s="1"/>
  <c r="Z72" i="8"/>
  <c r="AA72" i="8" s="1"/>
  <c r="Z78" i="8"/>
  <c r="AA78" i="8" s="1"/>
  <c r="A107" i="8"/>
  <c r="B107" i="8" s="1"/>
  <c r="A51" i="8"/>
  <c r="B51" i="8" s="1"/>
  <c r="A97" i="8"/>
  <c r="B97" i="8" s="1"/>
  <c r="Z98" i="8"/>
  <c r="AA98" i="8" s="1"/>
  <c r="Z86" i="8"/>
  <c r="AA86" i="8" s="1"/>
  <c r="A52" i="8"/>
  <c r="B52" i="8" s="1"/>
  <c r="A92" i="8"/>
  <c r="B92" i="8" s="1"/>
  <c r="A84" i="8"/>
  <c r="B84" i="8" s="1"/>
  <c r="Z97" i="8"/>
  <c r="AA97" i="8" s="1"/>
  <c r="A73" i="8"/>
  <c r="B73" i="8" s="1"/>
  <c r="A50" i="8"/>
  <c r="B50" i="8" s="1"/>
  <c r="A85" i="8"/>
  <c r="B85" i="8" s="1"/>
  <c r="Z62" i="8"/>
  <c r="AA62" i="8" s="1"/>
  <c r="Z71" i="8"/>
  <c r="AA71" i="8" s="1"/>
  <c r="A99" i="8"/>
  <c r="B99" i="8" s="1"/>
  <c r="A74" i="8"/>
  <c r="B74" i="8" s="1"/>
  <c r="A75" i="8"/>
  <c r="B75" i="8" s="1"/>
  <c r="A48" i="8"/>
  <c r="B48" i="8" s="1"/>
  <c r="Z95" i="8"/>
  <c r="AA95" i="8" s="1"/>
  <c r="Z74" i="8"/>
  <c r="AA74" i="8" s="1"/>
  <c r="Z94" i="8"/>
  <c r="AA94" i="8" s="1"/>
  <c r="Z75" i="8"/>
  <c r="AA75" i="8" s="1"/>
  <c r="A94" i="8"/>
  <c r="B94" i="8" s="1"/>
  <c r="Z100" i="8"/>
  <c r="AA100" i="8" s="1"/>
  <c r="E171" i="39"/>
  <c r="E164" i="39"/>
  <c r="C177" i="39"/>
  <c r="E168" i="39"/>
  <c r="E166" i="39"/>
  <c r="E161" i="39"/>
  <c r="E169" i="39"/>
  <c r="E162" i="39"/>
  <c r="C178" i="39"/>
  <c r="E167" i="39"/>
  <c r="E173" i="39"/>
  <c r="E165" i="39"/>
  <c r="E172" i="39"/>
  <c r="E174" i="39"/>
  <c r="E170" i="39"/>
  <c r="D177" i="39"/>
  <c r="D178" i="39"/>
  <c r="N23" i="23"/>
  <c r="N21" i="23"/>
  <c r="N19" i="23"/>
  <c r="H11" i="23"/>
  <c r="N10" i="23"/>
  <c r="O23" i="23"/>
  <c r="N11" i="23" l="1"/>
  <c r="O14" i="23"/>
  <c r="O18" i="23"/>
  <c r="H19" i="23"/>
  <c r="O20" i="23"/>
  <c r="H21" i="23"/>
  <c r="O22" i="23"/>
  <c r="H23" i="23"/>
  <c r="I14" i="23"/>
  <c r="N14" i="23"/>
  <c r="N18" i="23"/>
  <c r="N20" i="23"/>
  <c r="N22" i="23"/>
  <c r="H10" i="23"/>
  <c r="I13" i="23"/>
  <c r="N13" i="23"/>
  <c r="H14" i="23"/>
  <c r="I17" i="23"/>
  <c r="N17" i="23"/>
  <c r="H18" i="23"/>
  <c r="H20" i="23"/>
  <c r="H22" i="23"/>
  <c r="K10" i="23"/>
  <c r="O11" i="23"/>
  <c r="H13" i="23"/>
  <c r="H17" i="23"/>
  <c r="I19" i="23"/>
  <c r="I21" i="23"/>
  <c r="I23" i="23"/>
  <c r="K13" i="23"/>
  <c r="K14" i="23"/>
  <c r="K18" i="23"/>
  <c r="K20" i="23"/>
  <c r="K22" i="23"/>
  <c r="L10" i="23"/>
  <c r="L13" i="23"/>
  <c r="L14" i="23"/>
  <c r="K17" i="23"/>
  <c r="L17" i="23"/>
  <c r="L22" i="23"/>
  <c r="L20" i="23"/>
  <c r="L18" i="23"/>
  <c r="K11" i="23"/>
  <c r="K19" i="23"/>
  <c r="K21" i="23"/>
  <c r="K23" i="23"/>
  <c r="L11" i="23"/>
  <c r="L19" i="23"/>
  <c r="L21" i="23"/>
  <c r="L23" i="23"/>
  <c r="I10" i="23"/>
  <c r="O10" i="23"/>
  <c r="I11" i="23"/>
  <c r="O13" i="23"/>
  <c r="O17" i="23"/>
  <c r="I18" i="23"/>
  <c r="O19" i="23"/>
  <c r="I20" i="23"/>
  <c r="O21" i="23"/>
  <c r="I22" i="23"/>
  <c r="W20" i="28" l="1"/>
  <c r="C15" i="33" s="1"/>
  <c r="C31" i="33" s="1"/>
  <c r="W21" i="28"/>
  <c r="C16" i="33" s="1"/>
  <c r="C32" i="33" s="1"/>
  <c r="W22" i="28"/>
  <c r="C17" i="33" s="1"/>
  <c r="C33" i="33" s="1"/>
  <c r="W23" i="28"/>
  <c r="C18" i="33" s="1"/>
  <c r="C34" i="33" s="1"/>
  <c r="W17" i="28" l="1"/>
  <c r="C12" i="33" s="1"/>
  <c r="C28" i="33" s="1"/>
  <c r="W13" i="28"/>
  <c r="C10" i="33" s="1"/>
  <c r="C26" i="33" s="1"/>
  <c r="W18" i="28"/>
  <c r="C13" i="33" s="1"/>
  <c r="C29" i="33" s="1"/>
  <c r="W14" i="28"/>
  <c r="C11" i="33" s="1"/>
  <c r="C27" i="33" s="1"/>
  <c r="P20" i="28" l="1"/>
  <c r="P21" i="28"/>
  <c r="P22" i="28"/>
  <c r="P23" i="28"/>
  <c r="P10" i="28"/>
  <c r="P11" i="28"/>
  <c r="P13" i="28"/>
  <c r="P14" i="28"/>
  <c r="P15" i="28"/>
  <c r="P16" i="28"/>
  <c r="P17" i="28"/>
  <c r="P18" i="28"/>
  <c r="P19" i="28"/>
  <c r="W10" i="28" l="1"/>
  <c r="C7" i="33" s="1"/>
  <c r="C23" i="33" s="1"/>
  <c r="W11" i="28" l="1"/>
  <c r="C8" i="33" s="1"/>
  <c r="C24" i="33" s="1"/>
  <c r="R12" i="28" l="1"/>
  <c r="S12" i="28"/>
  <c r="N12" i="28"/>
  <c r="O12" i="28"/>
  <c r="I12" i="28"/>
  <c r="H12" i="28"/>
  <c r="U12" i="28"/>
  <c r="V12" i="28"/>
  <c r="K12" i="28"/>
  <c r="L12" i="28"/>
  <c r="U19" i="28"/>
  <c r="V19" i="28"/>
  <c r="U10" i="28"/>
  <c r="U13" i="28"/>
  <c r="V21" i="28"/>
  <c r="U22" i="28"/>
  <c r="V18" i="28"/>
  <c r="V13" i="28"/>
  <c r="V11" i="28"/>
  <c r="U14" i="28"/>
  <c r="U17" i="28"/>
  <c r="U20" i="28"/>
  <c r="V14" i="28"/>
  <c r="U21" i="28"/>
  <c r="U23" i="28"/>
  <c r="U18" i="28"/>
  <c r="V10" i="28"/>
  <c r="V20" i="28"/>
  <c r="V23" i="28"/>
  <c r="V22" i="28"/>
  <c r="U11" i="28"/>
  <c r="V17" i="28"/>
  <c r="K20" i="28"/>
  <c r="K22" i="28"/>
  <c r="L21" i="28"/>
  <c r="L22" i="28"/>
  <c r="K21" i="28"/>
  <c r="L20" i="28"/>
  <c r="L11" i="28"/>
  <c r="K11" i="28"/>
  <c r="K23" i="28"/>
  <c r="L18" i="28"/>
  <c r="K10" i="28"/>
  <c r="L17" i="28"/>
  <c r="L23" i="28"/>
  <c r="L19" i="28"/>
  <c r="K17" i="28"/>
  <c r="K18" i="28"/>
  <c r="K13" i="28"/>
  <c r="L14" i="28"/>
  <c r="L10" i="28"/>
  <c r="K14" i="28"/>
  <c r="K19" i="28"/>
  <c r="L13" i="28"/>
  <c r="H23" i="28"/>
  <c r="H21" i="28"/>
  <c r="H20" i="28"/>
  <c r="I21" i="28"/>
  <c r="I14" i="28"/>
  <c r="I13" i="28"/>
  <c r="H17" i="28"/>
  <c r="I22" i="28"/>
  <c r="H19" i="28"/>
  <c r="I11" i="28"/>
  <c r="H10" i="28"/>
  <c r="H13" i="28"/>
  <c r="I19" i="28"/>
  <c r="H22" i="28"/>
  <c r="I23" i="28"/>
  <c r="I20" i="28"/>
  <c r="I18" i="28"/>
  <c r="H14" i="28"/>
  <c r="I17" i="28"/>
  <c r="H18" i="28"/>
  <c r="I10" i="28"/>
  <c r="H11" i="28"/>
  <c r="F32" i="28" s="1"/>
  <c r="R19" i="28"/>
  <c r="S19" i="28"/>
  <c r="R13" i="28"/>
  <c r="S14" i="28"/>
  <c r="R11" i="28"/>
  <c r="R20" i="28"/>
  <c r="S17" i="28"/>
  <c r="S22" i="28"/>
  <c r="R21" i="28"/>
  <c r="R22" i="28"/>
  <c r="S10" i="28"/>
  <c r="S18" i="28"/>
  <c r="S20" i="28"/>
  <c r="S11" i="28"/>
  <c r="R23" i="28"/>
  <c r="S13" i="28"/>
  <c r="R14" i="28"/>
  <c r="R17" i="28"/>
  <c r="S21" i="28"/>
  <c r="R10" i="28"/>
  <c r="R18" i="28"/>
  <c r="S23" i="28"/>
  <c r="O23" i="28"/>
  <c r="O21" i="28"/>
  <c r="N18" i="28"/>
  <c r="N23" i="28"/>
  <c r="O20" i="28"/>
  <c r="N19" i="28"/>
  <c r="O14" i="28"/>
  <c r="O11" i="28"/>
  <c r="N10" i="28"/>
  <c r="N13" i="28"/>
  <c r="O10" i="28"/>
  <c r="N21" i="28"/>
  <c r="O13" i="28"/>
  <c r="O18" i="28"/>
  <c r="O19" i="28"/>
  <c r="N11" i="28"/>
  <c r="N14" i="28"/>
  <c r="O22" i="28"/>
  <c r="N20" i="28"/>
  <c r="N22" i="28"/>
  <c r="O17" i="28"/>
  <c r="N17" i="28"/>
  <c r="W19" i="28"/>
  <c r="F39" i="28" l="1"/>
  <c r="F33" i="28"/>
  <c r="F58" i="28"/>
  <c r="C14" i="33"/>
  <c r="C30" i="33" s="1"/>
  <c r="X12" i="28"/>
  <c r="D9" i="33" s="1"/>
  <c r="D25" i="33" s="1"/>
  <c r="Y12" i="28"/>
  <c r="E9" i="33" s="1"/>
  <c r="F38" i="28"/>
  <c r="F41" i="28"/>
  <c r="F64" i="28"/>
  <c r="F35" i="28"/>
  <c r="F63" i="28"/>
  <c r="F66" i="28"/>
  <c r="F34" i="28"/>
  <c r="F36" i="28"/>
  <c r="F61" i="28"/>
  <c r="F65" i="28"/>
  <c r="F31" i="28"/>
  <c r="F55" i="28"/>
  <c r="F56" i="28"/>
  <c r="F42" i="28"/>
  <c r="F57" i="28"/>
  <c r="F59" i="28"/>
  <c r="F40" i="28"/>
  <c r="F37" i="28"/>
  <c r="F62" i="28"/>
  <c r="F60" i="28"/>
  <c r="E25" i="33" l="1"/>
  <c r="A58" i="28"/>
  <c r="B58" i="28" s="1"/>
  <c r="A33" i="28"/>
  <c r="B33" i="28" s="1"/>
  <c r="E12" i="28"/>
  <c r="F12" i="28"/>
  <c r="A60" i="28"/>
  <c r="B60" i="28" s="1"/>
  <c r="A64" i="28"/>
  <c r="B64" i="28" s="1"/>
  <c r="A31" i="28"/>
  <c r="B31" i="28" s="1"/>
  <c r="A62" i="28"/>
  <c r="B62" i="28" s="1"/>
  <c r="A59" i="28"/>
  <c r="B59" i="28" s="1"/>
  <c r="A36" i="28"/>
  <c r="B36" i="28" s="1"/>
  <c r="A34" i="28"/>
  <c r="B34" i="28" s="1"/>
  <c r="A61" i="28"/>
  <c r="B61" i="28" s="1"/>
  <c r="A42" i="28"/>
  <c r="B42" i="28" s="1"/>
  <c r="A55" i="28"/>
  <c r="B55" i="28" s="1"/>
  <c r="A39" i="28"/>
  <c r="B39" i="28" s="1"/>
  <c r="A57" i="28"/>
  <c r="B57" i="28" s="1"/>
  <c r="A35" i="28"/>
  <c r="B35" i="28" s="1"/>
  <c r="A56" i="28"/>
  <c r="B56" i="28" s="1"/>
  <c r="A41" i="28"/>
  <c r="B41" i="28" s="1"/>
  <c r="A65" i="28"/>
  <c r="B65" i="28" s="1"/>
  <c r="A38" i="28"/>
  <c r="B38" i="28" s="1"/>
  <c r="A66" i="28"/>
  <c r="B66" i="28" s="1"/>
  <c r="A40" i="28"/>
  <c r="B40" i="28" s="1"/>
  <c r="A37" i="28"/>
  <c r="B37" i="28" s="1"/>
  <c r="A63" i="28"/>
  <c r="B63" i="28" s="1"/>
  <c r="A32" i="28"/>
  <c r="B32" i="28" s="1"/>
  <c r="F10" i="23"/>
  <c r="F21" i="23"/>
  <c r="E11" i="23"/>
  <c r="F15" i="23"/>
  <c r="F22" i="23"/>
  <c r="E19" i="23"/>
  <c r="E23" i="23"/>
  <c r="E18" i="23"/>
  <c r="F19" i="23"/>
  <c r="F13" i="23"/>
  <c r="F14" i="23"/>
  <c r="E16" i="23"/>
  <c r="F18" i="23"/>
  <c r="F17" i="23"/>
  <c r="F20" i="23"/>
  <c r="E13" i="23"/>
  <c r="E20" i="23"/>
  <c r="F11" i="23"/>
  <c r="E10" i="23"/>
  <c r="E15" i="23"/>
  <c r="E21" i="23"/>
  <c r="F23" i="23"/>
  <c r="E14" i="23"/>
  <c r="F16" i="23"/>
  <c r="E22" i="23"/>
  <c r="E17" i="23"/>
  <c r="F19" i="28"/>
  <c r="F22" i="28"/>
  <c r="E22" i="28"/>
  <c r="E14" i="28"/>
  <c r="F18" i="28"/>
  <c r="F17" i="28"/>
  <c r="E19" i="28"/>
  <c r="E20" i="28"/>
  <c r="E23" i="28"/>
  <c r="E18" i="28"/>
  <c r="F16" i="28"/>
  <c r="E15" i="28"/>
  <c r="F13" i="28"/>
  <c r="E13" i="28"/>
  <c r="F11" i="28"/>
  <c r="F23" i="28"/>
  <c r="F10" i="28"/>
  <c r="F21" i="28"/>
  <c r="E16" i="28"/>
  <c r="E17" i="28"/>
  <c r="F15" i="28"/>
  <c r="E11" i="28"/>
  <c r="F20" i="28"/>
  <c r="F14" i="28"/>
  <c r="E10" i="28"/>
  <c r="E21" i="28"/>
  <c r="F45" i="28" l="1"/>
  <c r="F48" i="28"/>
  <c r="F52" i="28"/>
  <c r="F44" i="28"/>
  <c r="F49" i="28"/>
  <c r="F51" i="28"/>
  <c r="F43" i="28"/>
  <c r="F53" i="28"/>
  <c r="F46" i="28"/>
  <c r="F54" i="28"/>
  <c r="F50" i="28"/>
  <c r="F47" i="28"/>
  <c r="Y19" i="28"/>
  <c r="E14" i="33" s="1"/>
  <c r="E30" i="33" s="1"/>
  <c r="X19" i="28"/>
  <c r="D14" i="33" s="1"/>
  <c r="D30" i="33" s="1"/>
  <c r="Y21" i="28"/>
  <c r="E16" i="33" s="1"/>
  <c r="E32" i="33" s="1"/>
  <c r="X23" i="28"/>
  <c r="D18" i="33" s="1"/>
  <c r="D34" i="33" s="1"/>
  <c r="X18" i="28"/>
  <c r="D13" i="33" s="1"/>
  <c r="D29" i="33" s="1"/>
  <c r="X20" i="28"/>
  <c r="D15" i="33" s="1"/>
  <c r="D31" i="33" s="1"/>
  <c r="Y10" i="28"/>
  <c r="E7" i="33" s="1"/>
  <c r="E23" i="33" s="1"/>
  <c r="X22" i="28"/>
  <c r="D17" i="33" s="1"/>
  <c r="D33" i="33" s="1"/>
  <c r="Y14" i="28"/>
  <c r="E11" i="33" s="1"/>
  <c r="E27" i="33" s="1"/>
  <c r="Y13" i="28"/>
  <c r="E10" i="33" s="1"/>
  <c r="E26" i="33" s="1"/>
  <c r="X10" i="28"/>
  <c r="D7" i="33" s="1"/>
  <c r="D23" i="33" s="1"/>
  <c r="X17" i="28"/>
  <c r="D12" i="33" s="1"/>
  <c r="D28" i="33" s="1"/>
  <c r="Y11" i="28"/>
  <c r="E8" i="33" s="1"/>
  <c r="E24" i="33" s="1"/>
  <c r="X13" i="28"/>
  <c r="D10" i="33" s="1"/>
  <c r="D26" i="33" s="1"/>
  <c r="X21" i="28"/>
  <c r="D16" i="33" s="1"/>
  <c r="D32" i="33" s="1"/>
  <c r="Y20" i="28"/>
  <c r="E15" i="33" s="1"/>
  <c r="E31" i="33" s="1"/>
  <c r="Y17" i="28"/>
  <c r="E12" i="33" s="1"/>
  <c r="E28" i="33" s="1"/>
  <c r="Y23" i="28"/>
  <c r="E18" i="33" s="1"/>
  <c r="E34" i="33" s="1"/>
  <c r="X14" i="28"/>
  <c r="D11" i="33" s="1"/>
  <c r="D27" i="33" s="1"/>
  <c r="X11" i="28"/>
  <c r="D8" i="33" s="1"/>
  <c r="D24" i="33" s="1"/>
  <c r="Y18" i="28"/>
  <c r="E13" i="33" s="1"/>
  <c r="E29" i="33" s="1"/>
  <c r="Y22" i="28"/>
  <c r="E17" i="33" s="1"/>
  <c r="E33" i="33" s="1"/>
  <c r="A45" i="28" l="1"/>
  <c r="B45" i="28" s="1"/>
  <c r="A54" i="28"/>
  <c r="A52" i="28"/>
  <c r="B52" i="28" s="1"/>
  <c r="A51" i="28"/>
  <c r="B51" i="28" s="1"/>
  <c r="A44" i="28"/>
  <c r="A48" i="28"/>
  <c r="A53" i="28"/>
  <c r="B53" i="28" s="1"/>
  <c r="A50" i="28"/>
  <c r="B50" i="28" s="1"/>
  <c r="A46" i="28"/>
  <c r="B46" i="28" s="1"/>
  <c r="A49" i="28"/>
  <c r="A47" i="28"/>
  <c r="A43" i="28"/>
  <c r="B43" i="28" s="1"/>
  <c r="B54" i="28" l="1"/>
  <c r="B44" i="28"/>
  <c r="B47" i="28"/>
  <c r="B49" i="28"/>
  <c r="B48" i="28"/>
  <c r="Z53" i="8" l="1"/>
  <c r="AA53" i="8" s="1"/>
  <c r="Z48" i="8"/>
  <c r="AA48" i="8" s="1"/>
  <c r="Z45" i="8"/>
  <c r="AA45" i="8" s="1"/>
  <c r="Z47" i="8"/>
  <c r="AA47" i="8" s="1"/>
  <c r="Z44" i="8"/>
  <c r="AA44" i="8" s="1"/>
  <c r="Z52" i="8"/>
  <c r="AA52" i="8" s="1"/>
  <c r="Z51" i="8"/>
  <c r="AA51" i="8" s="1"/>
  <c r="Z54" i="8"/>
  <c r="AA54" i="8" s="1"/>
  <c r="Z46" i="8"/>
  <c r="AA46" i="8" s="1"/>
  <c r="Z49" i="8"/>
  <c r="AA49" i="8" s="1"/>
  <c r="Z43" i="8"/>
  <c r="AA43" i="8" s="1"/>
  <c r="Z50" i="8"/>
  <c r="AA50" i="8" s="1"/>
  <c r="E88" i="28"/>
  <c r="F88" i="28" s="1"/>
  <c r="E79" i="28"/>
  <c r="F79" i="28" s="1"/>
  <c r="E94" i="28"/>
  <c r="F94" i="28" s="1"/>
  <c r="E73" i="28"/>
  <c r="F73" i="28" s="1"/>
  <c r="E84" i="28"/>
  <c r="F84" i="28" s="1"/>
  <c r="E97" i="28"/>
  <c r="F97" i="28" s="1"/>
  <c r="E76" i="28"/>
  <c r="F76" i="28" s="1"/>
  <c r="E103" i="28"/>
  <c r="F103" i="28" s="1"/>
  <c r="E81" i="28"/>
  <c r="F81" i="28" s="1"/>
  <c r="E89" i="28"/>
  <c r="F89" i="28" s="1"/>
  <c r="E101" i="28"/>
  <c r="F101" i="28" s="1"/>
  <c r="E75" i="28"/>
  <c r="F75" i="28" s="1"/>
  <c r="E95" i="28"/>
  <c r="F95" i="28" s="1"/>
  <c r="E100" i="28"/>
  <c r="F100" i="28" s="1"/>
  <c r="E102" i="28"/>
  <c r="F102" i="28" s="1"/>
  <c r="E99" i="28"/>
  <c r="F99" i="28" s="1"/>
  <c r="E86" i="28"/>
  <c r="F86" i="28" s="1"/>
  <c r="E77" i="28"/>
  <c r="F77" i="28" s="1"/>
  <c r="E71" i="28"/>
  <c r="F71" i="28" s="1"/>
  <c r="E82" i="28"/>
  <c r="F82" i="28" s="1"/>
  <c r="E93" i="28"/>
  <c r="F93" i="28" s="1"/>
  <c r="E91" i="28"/>
  <c r="F91" i="28" s="1"/>
  <c r="E74" i="28"/>
  <c r="F74" i="28"/>
  <c r="E69" i="28"/>
  <c r="F69" i="28" s="1"/>
  <c r="E87" i="28"/>
  <c r="F87" i="28" s="1"/>
  <c r="E96" i="28"/>
  <c r="F96" i="28" s="1"/>
  <c r="E90" i="28"/>
  <c r="F90" i="28" s="1"/>
  <c r="E72" i="28"/>
  <c r="F72" i="28" s="1"/>
  <c r="E78" i="28"/>
  <c r="F78" i="28" s="1"/>
  <c r="E68" i="28"/>
  <c r="F68" i="28" s="1"/>
  <c r="E98" i="28"/>
  <c r="F98" i="28" s="1"/>
  <c r="E80" i="28"/>
  <c r="F80" i="28"/>
  <c r="E85" i="28"/>
  <c r="F85" i="28" s="1"/>
  <c r="E92" i="28"/>
  <c r="F92" i="28" s="1"/>
  <c r="E83" i="28"/>
  <c r="F83" i="28" s="1"/>
  <c r="E70" i="28"/>
  <c r="F70" i="28" s="1"/>
  <c r="A83" i="28" l="1"/>
  <c r="B83" i="28" s="1"/>
  <c r="A103" i="28"/>
  <c r="B103" i="28" s="1"/>
  <c r="A80" i="28"/>
  <c r="B80" i="28" s="1"/>
  <c r="A68" i="28"/>
  <c r="B68" i="28" s="1"/>
  <c r="A77" i="28"/>
  <c r="B77" i="28" s="1"/>
  <c r="A74" i="28"/>
  <c r="B74" i="28" s="1"/>
  <c r="A72" i="28"/>
  <c r="B72" i="28" s="1"/>
  <c r="A75" i="28"/>
  <c r="B75" i="28" s="1"/>
  <c r="A71" i="28"/>
  <c r="B71" i="28" s="1"/>
  <c r="A69" i="28"/>
  <c r="B69" i="28" s="1"/>
  <c r="A78" i="28"/>
  <c r="B78" i="28" s="1"/>
  <c r="A84" i="28"/>
  <c r="B84" i="28" s="1"/>
  <c r="A92" i="28"/>
  <c r="B92" i="28" s="1"/>
  <c r="A95" i="28"/>
  <c r="B95" i="28" s="1"/>
  <c r="A99" i="28"/>
  <c r="B99" i="28" s="1"/>
  <c r="A93" i="28"/>
  <c r="B93" i="28" s="1"/>
  <c r="A96" i="28"/>
  <c r="B96" i="28" s="1"/>
  <c r="A98" i="28"/>
  <c r="B98" i="28" s="1"/>
  <c r="A101" i="28"/>
  <c r="B101" i="28" s="1"/>
  <c r="A100" i="28"/>
  <c r="B100" i="28" s="1"/>
  <c r="A90" i="28"/>
  <c r="B90" i="28" s="1"/>
  <c r="A87" i="28"/>
  <c r="B87" i="28" s="1"/>
  <c r="A76" i="28"/>
  <c r="B76" i="28" s="1"/>
  <c r="A79" i="28"/>
  <c r="B79" i="28" s="1"/>
  <c r="A91" i="28"/>
  <c r="B91" i="28" s="1"/>
  <c r="A82" i="28"/>
  <c r="B82" i="28" s="1"/>
  <c r="A73" i="28"/>
  <c r="B73" i="28" s="1"/>
  <c r="A88" i="28"/>
  <c r="B88" i="28" s="1"/>
  <c r="A70" i="28"/>
  <c r="B70" i="28" s="1"/>
  <c r="A86" i="28"/>
  <c r="B86" i="28" s="1"/>
  <c r="A102" i="28"/>
  <c r="B102" i="28" s="1"/>
  <c r="A97" i="28"/>
  <c r="B97" i="28" s="1"/>
  <c r="A94" i="28"/>
  <c r="B94" i="28" s="1"/>
  <c r="A89" i="28"/>
  <c r="B89" i="28" s="1"/>
  <c r="A81" i="28"/>
  <c r="B81" i="28" s="1"/>
  <c r="A85" i="28"/>
  <c r="B85" i="28" s="1"/>
</calcChain>
</file>

<file path=xl/sharedStrings.xml><?xml version="1.0" encoding="utf-8"?>
<sst xmlns="http://schemas.openxmlformats.org/spreadsheetml/2006/main" count="826" uniqueCount="189">
  <si>
    <t>Study ID</t>
  </si>
  <si>
    <t>Stochastic Mean PVRR ($ billions)</t>
  </si>
  <si>
    <t>MIN</t>
  </si>
  <si>
    <t>MAX</t>
  </si>
  <si>
    <t>Case</t>
  </si>
  <si>
    <t>Rank</t>
  </si>
  <si>
    <t>Average</t>
  </si>
  <si>
    <t>Risk Adjusted PVRR
($m)</t>
  </si>
  <si>
    <t>Change from Lowest Cost Portfolio
($m)</t>
  </si>
  <si>
    <t>CO2 Scenario Average</t>
  </si>
  <si>
    <t>Change from Lowest Emission Portfolio</t>
  </si>
  <si>
    <t>Stochastic Mean</t>
  </si>
  <si>
    <t>Risk Adj.</t>
  </si>
  <si>
    <t>Upper Tail</t>
  </si>
  <si>
    <t>Change from Lowest ENS Portfolio</t>
  </si>
  <si>
    <t>Rank, Mean</t>
  </si>
  <si>
    <t>Price Scenarios</t>
  </si>
  <si>
    <t>Stochastic Mean PVRR</t>
  </si>
  <si>
    <t>PVRR
($m)</t>
  </si>
  <si>
    <t>Upper Tail Mean PVRR ($billions)</t>
  </si>
  <si>
    <t>Medium Gas,
Mass Cap B</t>
  </si>
  <si>
    <t>Low Gas,
Mass Cap B</t>
  </si>
  <si>
    <t>High Gas,
Mass cap B</t>
  </si>
  <si>
    <t>Medium Gas,
Mass Cap A</t>
  </si>
  <si>
    <t>Low Gas,
Mass Cap A</t>
  </si>
  <si>
    <t>High Gas,
Mass Cap A</t>
  </si>
  <si>
    <t>High Gas,
Mass Cap B</t>
  </si>
  <si>
    <t>High Gas,
Mass cap A</t>
  </si>
  <si>
    <t>Total CO2 Emissions, 2017-2036
(Thousand  Tons)</t>
  </si>
  <si>
    <t>Low Gas,
Mass cap B</t>
  </si>
  <si>
    <t>Low Gas,
Mass cap A</t>
  </si>
  <si>
    <t>Average Annual ENS, 2017-2036
(GWh)</t>
  </si>
  <si>
    <t>Medium Gas,
Mass cap A</t>
  </si>
  <si>
    <t>High Gas, Mass Cap B</t>
  </si>
  <si>
    <t>Low Gas, Mass Cap B</t>
  </si>
  <si>
    <t>Medium Gas, Mass Cap B</t>
  </si>
  <si>
    <t>Medium Gas, Mass Cap A</t>
  </si>
  <si>
    <t>Low Gas, Mass Cap A</t>
  </si>
  <si>
    <t>High Gas, Mass Cap A</t>
  </si>
  <si>
    <t>Risk Adjusted</t>
  </si>
  <si>
    <t>ENS Scenario Average</t>
  </si>
  <si>
    <t>ENS Upper Tail Average</t>
  </si>
  <si>
    <t>FR-1</t>
  </si>
  <si>
    <t>FR-2</t>
  </si>
  <si>
    <t>Mass Cap B</t>
  </si>
  <si>
    <t>Low Gas</t>
  </si>
  <si>
    <t>Medium Gas</t>
  </si>
  <si>
    <t>High Gas</t>
  </si>
  <si>
    <t>Mass Cap A</t>
  </si>
  <si>
    <t>Case 1 (Opt1c)</t>
  </si>
  <si>
    <t>Case 1 (Opt1d)</t>
  </si>
  <si>
    <t>Case 2 (FR-1)</t>
  </si>
  <si>
    <t>Case 3 (FR-2)</t>
  </si>
  <si>
    <t>Case 4
(RE-1a)</t>
  </si>
  <si>
    <t>Case 4
(RE-1b)</t>
  </si>
  <si>
    <t>Case 4
(RE-1c)</t>
  </si>
  <si>
    <t>Case 5 (RE-2)</t>
  </si>
  <si>
    <t>Case 6 (DLC-1)</t>
  </si>
  <si>
    <t>Sens. GW1</t>
  </si>
  <si>
    <t>Sens. GW2</t>
  </si>
  <si>
    <t>Sens. GW3</t>
  </si>
  <si>
    <t>Sens. GW4</t>
  </si>
  <si>
    <t>OP-1c</t>
  </si>
  <si>
    <t>OP-1d</t>
  </si>
  <si>
    <t>RE-1a</t>
  </si>
  <si>
    <t>RE-1b</t>
  </si>
  <si>
    <t>RE-1c</t>
  </si>
  <si>
    <t>RE-2</t>
  </si>
  <si>
    <t>DLC1</t>
  </si>
  <si>
    <t>GW1</t>
  </si>
  <si>
    <t>GW2</t>
  </si>
  <si>
    <t>GW3</t>
  </si>
  <si>
    <t>GW4</t>
  </si>
  <si>
    <t>Upper Tail Mean PVRR</t>
  </si>
  <si>
    <t>OP-NT3</t>
  </si>
  <si>
    <t>OP-REP</t>
  </si>
  <si>
    <t>More charts over there ----&gt;</t>
  </si>
  <si>
    <t>1   Based on average of 6 emissions/price scenarios</t>
  </si>
  <si>
    <t>14OP-REP</t>
  </si>
  <si>
    <t>09RE-1c</t>
  </si>
  <si>
    <t>10RE-2</t>
  </si>
  <si>
    <t>05GW1</t>
  </si>
  <si>
    <t>04GW2</t>
  </si>
  <si>
    <t>02GW3</t>
  </si>
  <si>
    <t>As Val</t>
  </si>
  <si>
    <t>Sorted by Rank</t>
  </si>
  <si>
    <t>10RE-1c</t>
  </si>
  <si>
    <t>02FR-2</t>
  </si>
  <si>
    <t>05GW2</t>
  </si>
  <si>
    <t>07GW1</t>
  </si>
  <si>
    <t>04FR-1</t>
  </si>
  <si>
    <t>14GW4</t>
  </si>
  <si>
    <t>09DLC1</t>
  </si>
  <si>
    <t>12OP-REP</t>
  </si>
  <si>
    <t>11OP-REP</t>
  </si>
  <si>
    <t>04OP-NT3</t>
  </si>
  <si>
    <t>06OP-REP</t>
  </si>
  <si>
    <t>07FR-1</t>
  </si>
  <si>
    <t>01FR-2</t>
  </si>
  <si>
    <t>08RE-1c</t>
  </si>
  <si>
    <t>05RE-2</t>
  </si>
  <si>
    <t>11GW1</t>
  </si>
  <si>
    <t>10GW2</t>
  </si>
  <si>
    <t>12GW4</t>
  </si>
  <si>
    <t>06OP-NT3</t>
  </si>
  <si>
    <t>05OP-REP</t>
  </si>
  <si>
    <t>09FR-1</t>
  </si>
  <si>
    <t>11RE-1c</t>
  </si>
  <si>
    <t>07RE-2</t>
  </si>
  <si>
    <t>13DLC1</t>
  </si>
  <si>
    <t>10GW1</t>
  </si>
  <si>
    <t>08GW2</t>
  </si>
  <si>
    <t>15GW3</t>
  </si>
  <si>
    <t>07OP-NT3</t>
  </si>
  <si>
    <t>03OP-REP</t>
  </si>
  <si>
    <t>08RE-2</t>
  </si>
  <si>
    <t>02GW1</t>
  </si>
  <si>
    <t>01GW2</t>
  </si>
  <si>
    <t>05GW3</t>
  </si>
  <si>
    <t>06GW4</t>
  </si>
  <si>
    <t>06RE-2</t>
  </si>
  <si>
    <t>05OP-NT3</t>
  </si>
  <si>
    <t>04OP-REP</t>
  </si>
  <si>
    <t>11DLC1</t>
  </si>
  <si>
    <t>09GW2</t>
  </si>
  <si>
    <t>01OP-REP</t>
  </si>
  <si>
    <t>08FR-2</t>
  </si>
  <si>
    <t>03GW1</t>
  </si>
  <si>
    <t>02GW2</t>
  </si>
  <si>
    <t>03FR-1</t>
  </si>
  <si>
    <t>02DLC1</t>
  </si>
  <si>
    <t>12GW3</t>
  </si>
  <si>
    <t>10GW4</t>
  </si>
  <si>
    <t>13OP-REP</t>
  </si>
  <si>
    <t>15FR-2</t>
  </si>
  <si>
    <t>09RE-2</t>
  </si>
  <si>
    <t>08GW1</t>
  </si>
  <si>
    <t>06GW2</t>
  </si>
  <si>
    <t>11GW4</t>
  </si>
  <si>
    <t>06GW1</t>
  </si>
  <si>
    <t>07GW2</t>
  </si>
  <si>
    <t>09GW1</t>
  </si>
  <si>
    <t>05GW4</t>
  </si>
  <si>
    <t>08GW3</t>
  </si>
  <si>
    <t>13RE-2</t>
  </si>
  <si>
    <t>12RE-1c</t>
  </si>
  <si>
    <t>10GW3</t>
  </si>
  <si>
    <t>07OP-REP</t>
  </si>
  <si>
    <t>03GW2</t>
  </si>
  <si>
    <t>Case 1 (Opt1e)</t>
  </si>
  <si>
    <t>OP-GW4</t>
  </si>
  <si>
    <t>OP-1e</t>
  </si>
  <si>
    <t>11OP-GW4</t>
  </si>
  <si>
    <t>13GW3</t>
  </si>
  <si>
    <t>15RE-1a</t>
  </si>
  <si>
    <t>15RE-1b</t>
  </si>
  <si>
    <t>16FR-2</t>
  </si>
  <si>
    <t>08OP-GW4</t>
  </si>
  <si>
    <t>09OP-GW4</t>
  </si>
  <si>
    <t>13OP-GW4</t>
  </si>
  <si>
    <t>16OP-GW4</t>
  </si>
  <si>
    <t>10OP-GW4</t>
  </si>
  <si>
    <t>13FR-1</t>
  </si>
  <si>
    <t>11FR-2</t>
  </si>
  <si>
    <t>15DLC1</t>
  </si>
  <si>
    <t>15OP-GW4</t>
  </si>
  <si>
    <t>13RE-1c</t>
  </si>
  <si>
    <t>14RE-2</t>
  </si>
  <si>
    <t>12GW1</t>
  </si>
  <si>
    <t>12OP-GW4</t>
  </si>
  <si>
    <t>09GW4</t>
  </si>
  <si>
    <t>Med Gas</t>
  </si>
  <si>
    <t>Adj 2050 PVRR OP-REP</t>
  </si>
  <si>
    <t>Plus UpTail 5%</t>
  </si>
  <si>
    <t>04GW1</t>
  </si>
  <si>
    <t>05FR-1</t>
  </si>
  <si>
    <t>01GW3</t>
  </si>
  <si>
    <t>07DLC1</t>
  </si>
  <si>
    <t>11OP-NT3</t>
  </si>
  <si>
    <t>10OP-NT3</t>
  </si>
  <si>
    <t>Figure 8.42 – Eligible Portfolio Scatter Plots, Mass Cap B</t>
  </si>
  <si>
    <t>Figure 8.43 -- Eligible Portfolio Scatter Plots, Mass Cap A</t>
  </si>
  <si>
    <t>Figure 8.44 -- Risk-Adjusted PVRR Relative to the Best Performing Case</t>
  </si>
  <si>
    <t>Figure 8.45 -- Stochastic Mean Average Annual ENS Relative to the Best Performing Case</t>
  </si>
  <si>
    <t>Figure 8.46 -- Upper-tail Average Annual ENS Relative to the Best Performing Case</t>
  </si>
  <si>
    <t>Figure 8.47 -- CO2 Emissions Relative to the Best Performing Case</t>
  </si>
  <si>
    <t>Table 8.12 - Risk-adjusted PVRR among Top Performing Portfolios, Phase Two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</si>
  <si>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</t>
    </r>
  </si>
  <si>
    <r>
      <t>Risk Adjusted</t>
    </r>
    <r>
      <rPr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</si>
</sst>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#,##0.0"/>
    <numFmt numFmtId="168" formatCode="&quot;$&quot;#,##0.0_);[Red]\(&quot;$&quot;#,##0.0\)"/>
    <numFmt numFmtId="169" formatCode="_(* #,##0.0_);_(* \(#,##0.0\);_(* &quot;-&quot;??_);_(@_)"/>
    <numFmt numFmtId="170" formatCode="0.0"/>
    <numFmt numFmtId="171" formatCode="#,##0.0_);\(#,##0.0\)"/>
    <numFmt numFmtId="172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Fill="1" applyBorder="1" applyAlignment="1">
      <alignment horizontal="center"/>
    </xf>
    <xf numFmtId="37" fontId="3" fillId="0" borderId="1" xfId="1" applyNumberFormat="1" applyFont="1" applyFill="1" applyBorder="1" applyAlignment="1">
      <alignment horizontal="center"/>
    </xf>
    <xf numFmtId="0" fontId="4" fillId="0" borderId="0" xfId="0" applyFont="1" applyFill="1"/>
    <xf numFmtId="43" fontId="4" fillId="0" borderId="0" xfId="2" applyFont="1" applyFill="1"/>
    <xf numFmtId="168" fontId="4" fillId="0" borderId="0" xfId="0" applyNumberFormat="1" applyFont="1" applyFill="1"/>
    <xf numFmtId="0" fontId="5" fillId="0" borderId="0" xfId="0" applyFont="1" applyFill="1"/>
    <xf numFmtId="165" fontId="4" fillId="0" borderId="0" xfId="0" applyNumberFormat="1" applyFont="1" applyFill="1"/>
    <xf numFmtId="0" fontId="6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2" xfId="0" applyFont="1" applyFill="1" applyBorder="1"/>
    <xf numFmtId="0" fontId="7" fillId="0" borderId="0" xfId="0" applyFont="1" applyFill="1"/>
    <xf numFmtId="0" fontId="3" fillId="0" borderId="1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8" fontId="4" fillId="0" borderId="0" xfId="0" applyNumberFormat="1" applyFont="1" applyFill="1"/>
    <xf numFmtId="0" fontId="10" fillId="0" borderId="0" xfId="0" applyFont="1" applyFill="1"/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10" fillId="0" borderId="0" xfId="1" applyFont="1" applyFill="1" applyBorder="1" applyAlignment="1">
      <alignment horizontal="center" wrapText="1"/>
    </xf>
    <xf numFmtId="9" fontId="4" fillId="0" borderId="0" xfId="0" applyNumberFormat="1" applyFont="1" applyFill="1"/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" wrapText="1"/>
    </xf>
    <xf numFmtId="37" fontId="4" fillId="0" borderId="0" xfId="0" applyNumberFormat="1" applyFont="1" applyFill="1"/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69" fontId="4" fillId="0" borderId="0" xfId="2" applyNumberFormat="1" applyFont="1" applyFill="1"/>
    <xf numFmtId="172" fontId="4" fillId="0" borderId="0" xfId="0" applyNumberFormat="1" applyFont="1" applyFill="1"/>
    <xf numFmtId="0" fontId="11" fillId="0" borderId="0" xfId="0" applyFont="1" applyFill="1"/>
    <xf numFmtId="0" fontId="4" fillId="0" borderId="4" xfId="0" applyFont="1" applyFill="1" applyBorder="1"/>
    <xf numFmtId="166" fontId="4" fillId="0" borderId="10" xfId="0" applyNumberFormat="1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166" fontId="4" fillId="0" borderId="14" xfId="0" applyNumberFormat="1" applyFont="1" applyFill="1" applyBorder="1"/>
    <xf numFmtId="0" fontId="4" fillId="0" borderId="5" xfId="0" applyFont="1" applyFill="1" applyBorder="1"/>
    <xf numFmtId="166" fontId="4" fillId="0" borderId="6" xfId="0" applyNumberFormat="1" applyFont="1" applyFill="1" applyBorder="1"/>
    <xf numFmtId="37" fontId="4" fillId="0" borderId="1" xfId="0" applyNumberFormat="1" applyFont="1" applyFill="1" applyBorder="1" applyAlignment="1">
      <alignment horizontal="center"/>
    </xf>
    <xf numFmtId="37" fontId="4" fillId="0" borderId="6" xfId="0" applyNumberFormat="1" applyFont="1" applyFill="1" applyBorder="1"/>
    <xf numFmtId="37" fontId="4" fillId="0" borderId="10" xfId="0" applyNumberFormat="1" applyFont="1" applyFill="1" applyBorder="1"/>
    <xf numFmtId="37" fontId="4" fillId="0" borderId="14" xfId="0" applyNumberFormat="1" applyFont="1" applyFill="1" applyBorder="1"/>
    <xf numFmtId="171" fontId="3" fillId="0" borderId="1" xfId="1" applyNumberFormat="1" applyFont="1" applyFill="1" applyBorder="1" applyAlignment="1">
      <alignment horizontal="center"/>
    </xf>
    <xf numFmtId="170" fontId="3" fillId="0" borderId="1" xfId="1" applyNumberFormat="1" applyFont="1" applyFill="1" applyBorder="1" applyAlignment="1">
      <alignment horizontal="center"/>
    </xf>
    <xf numFmtId="0" fontId="12" fillId="0" borderId="0" xfId="0" applyFont="1" applyFill="1"/>
    <xf numFmtId="170" fontId="4" fillId="0" borderId="0" xfId="0" applyNumberFormat="1" applyFont="1" applyFill="1"/>
    <xf numFmtId="167" fontId="4" fillId="0" borderId="6" xfId="0" applyNumberFormat="1" applyFont="1" applyFill="1" applyBorder="1"/>
    <xf numFmtId="167" fontId="4" fillId="0" borderId="10" xfId="0" applyNumberFormat="1" applyFont="1" applyFill="1" applyBorder="1"/>
    <xf numFmtId="167" fontId="4" fillId="0" borderId="14" xfId="0" applyNumberFormat="1" applyFont="1" applyFill="1" applyBorder="1"/>
    <xf numFmtId="0" fontId="4" fillId="0" borderId="8" xfId="0" applyFont="1" applyFill="1" applyBorder="1"/>
    <xf numFmtId="167" fontId="4" fillId="0" borderId="8" xfId="0" applyNumberFormat="1" applyFont="1" applyFill="1" applyBorder="1"/>
    <xf numFmtId="167" fontId="4" fillId="0" borderId="0" xfId="0" applyNumberFormat="1" applyFont="1" applyFill="1"/>
    <xf numFmtId="166" fontId="3" fillId="0" borderId="1" xfId="1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A4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Medium Gas, Mass Cap B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8.42, 8.43'!$B$7</c:f>
              <c:strCache>
                <c:ptCount val="1"/>
                <c:pt idx="0">
                  <c:v>OP-NT3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</c:marker>
          <c:dPt>
            <c:idx val="0"/>
            <c:bubble3D val="0"/>
          </c:dPt>
          <c:xVal>
            <c:numRef>
              <c:f>'Fig 8.42, 8.43'!$C$7</c:f>
              <c:numCache>
                <c:formatCode>"$"#,##0.00</c:formatCode>
                <c:ptCount val="1"/>
                <c:pt idx="0">
                  <c:v>23.387664445056931</c:v>
                </c:pt>
              </c:numCache>
            </c:numRef>
          </c:xVal>
          <c:yVal>
            <c:numRef>
              <c:f>'Fig 8.42, 8.43'!$D$7</c:f>
              <c:numCache>
                <c:formatCode>"$"#,##0.00</c:formatCode>
                <c:ptCount val="1"/>
                <c:pt idx="0">
                  <c:v>23.760281631271368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8.42, 8.43'!$B$8</c:f>
              <c:strCache>
                <c:ptCount val="1"/>
                <c:pt idx="0">
                  <c:v>OP-REP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</c:marker>
          <c:xVal>
            <c:numRef>
              <c:f>'Fig 8.42, 8.43'!$C$8</c:f>
              <c:numCache>
                <c:formatCode>"$"#,##0.00</c:formatCode>
                <c:ptCount val="1"/>
                <c:pt idx="0">
                  <c:v>23.01665722201319</c:v>
                </c:pt>
              </c:numCache>
            </c:numRef>
          </c:xVal>
          <c:yVal>
            <c:numRef>
              <c:f>'Fig 8.42, 8.43'!$D$8</c:f>
              <c:numCache>
                <c:formatCode>"$"#,##0.00</c:formatCode>
                <c:ptCount val="1"/>
                <c:pt idx="0">
                  <c:v>23.379021260982341</c:v>
                </c:pt>
              </c:numCache>
            </c:numRef>
          </c:yVal>
          <c:smooth val="0"/>
        </c:ser>
        <c:ser>
          <c:idx val="14"/>
          <c:order val="2"/>
          <c:tx>
            <c:strRef>
              <c:f>'Fig 8.42, 8.43'!$B$9</c:f>
              <c:strCache>
                <c:ptCount val="1"/>
                <c:pt idx="0">
                  <c:v>OP-GW4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'Fig 8.42, 8.43'!$C$9</c:f>
              <c:numCache>
                <c:formatCode>"$"#,##0.00</c:formatCode>
                <c:ptCount val="1"/>
                <c:pt idx="0">
                  <c:v>23.267526801816842</c:v>
                </c:pt>
              </c:numCache>
            </c:numRef>
          </c:xVal>
          <c:yVal>
            <c:numRef>
              <c:f>'Fig 8.42, 8.43'!$D$9</c:f>
              <c:numCache>
                <c:formatCode>"$"#,##0.00</c:formatCode>
                <c:ptCount val="1"/>
                <c:pt idx="0">
                  <c:v>23.635372288539262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 8.42, 8.43'!$B$10</c:f>
              <c:strCache>
                <c:ptCount val="1"/>
                <c:pt idx="0">
                  <c:v>FR-1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8.43'!$C$10</c:f>
              <c:numCache>
                <c:formatCode>"$"#,##0.00</c:formatCode>
                <c:ptCount val="1"/>
                <c:pt idx="0">
                  <c:v>23.873447946595558</c:v>
                </c:pt>
              </c:numCache>
            </c:numRef>
          </c:xVal>
          <c:yVal>
            <c:numRef>
              <c:f>'Fig 8.42, 8.43'!$D$10</c:f>
              <c:numCache>
                <c:formatCode>"$"#,##0.00</c:formatCode>
                <c:ptCount val="1"/>
                <c:pt idx="0">
                  <c:v>24.232516189166663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 8.42, 8.43'!$B$11</c:f>
              <c:strCache>
                <c:ptCount val="1"/>
                <c:pt idx="0">
                  <c:v>FR-2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8.43'!$C$11</c:f>
              <c:numCache>
                <c:formatCode>"$"#,##0.00</c:formatCode>
                <c:ptCount val="1"/>
                <c:pt idx="0">
                  <c:v>24.466681111180055</c:v>
                </c:pt>
              </c:numCache>
            </c:numRef>
          </c:xVal>
          <c:yVal>
            <c:numRef>
              <c:f>'Fig 8.42, 8.43'!$D$11</c:f>
              <c:numCache>
                <c:formatCode>"$"#,##0.00</c:formatCode>
                <c:ptCount val="1"/>
                <c:pt idx="0">
                  <c:v>24.735573596908615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'Fig 8.42, 8.43'!$B$14</c:f>
              <c:strCache>
                <c:ptCount val="1"/>
                <c:pt idx="0">
                  <c:v>RE-1c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</c:marker>
          <c:xVal>
            <c:numRef>
              <c:f>'Fig 8.42, 8.43'!$C$14</c:f>
              <c:numCache>
                <c:formatCode>"$"#,##0.00</c:formatCode>
                <c:ptCount val="1"/>
                <c:pt idx="0">
                  <c:v>23.444182393465379</c:v>
                </c:pt>
              </c:numCache>
            </c:numRef>
          </c:xVal>
          <c:yVal>
            <c:numRef>
              <c:f>'Fig 8.42, 8.43'!$D$14</c:f>
              <c:numCache>
                <c:formatCode>"$"#,##0.00</c:formatCode>
                <c:ptCount val="1"/>
                <c:pt idx="0">
                  <c:v>23.791842127306339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'Fig 8.42, 8.43'!$B$15</c:f>
              <c:strCache>
                <c:ptCount val="1"/>
                <c:pt idx="0">
                  <c:v>RE-2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'Fig 8.42, 8.43'!$C$15</c:f>
              <c:numCache>
                <c:formatCode>"$"#,##0.00</c:formatCode>
                <c:ptCount val="1"/>
                <c:pt idx="0">
                  <c:v>23.409591103038725</c:v>
                </c:pt>
              </c:numCache>
            </c:numRef>
          </c:xVal>
          <c:yVal>
            <c:numRef>
              <c:f>'Fig 8.42, 8.43'!$D$15</c:f>
              <c:numCache>
                <c:formatCode>"$"#,##0.00</c:formatCode>
                <c:ptCount val="1"/>
                <c:pt idx="0">
                  <c:v>23.766215770618228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'Fig 8.42, 8.43'!$B$16</c:f>
              <c:strCache>
                <c:ptCount val="1"/>
                <c:pt idx="0">
                  <c:v>DLC1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'Fig 8.42, 8.43'!$C$16</c:f>
              <c:numCache>
                <c:formatCode>"$"#,##0.00</c:formatCode>
                <c:ptCount val="1"/>
                <c:pt idx="0">
                  <c:v>23.458046530549865</c:v>
                </c:pt>
              </c:numCache>
            </c:numRef>
          </c:xVal>
          <c:yVal>
            <c:numRef>
              <c:f>'Fig 8.42, 8.43'!$D$16</c:f>
              <c:numCache>
                <c:formatCode>"$"#,##0.00</c:formatCode>
                <c:ptCount val="1"/>
                <c:pt idx="0">
                  <c:v>23.828731118649156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'Fig 8.42, 8.43'!$B$17</c:f>
              <c:strCache>
                <c:ptCount val="1"/>
                <c:pt idx="0">
                  <c:v>GW1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'Fig 8.42, 8.43'!$C$17</c:f>
              <c:numCache>
                <c:formatCode>"$"#,##0.00</c:formatCode>
                <c:ptCount val="1"/>
                <c:pt idx="0">
                  <c:v>23.866592600078445</c:v>
                </c:pt>
              </c:numCache>
            </c:numRef>
          </c:xVal>
          <c:yVal>
            <c:numRef>
              <c:f>'Fig 8.42, 8.43'!$D$17</c:f>
              <c:numCache>
                <c:formatCode>"$"#,##0.00</c:formatCode>
                <c:ptCount val="1"/>
                <c:pt idx="0">
                  <c:v>24.22297470522977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'Fig 8.42, 8.43'!$B$18</c:f>
              <c:strCache>
                <c:ptCount val="1"/>
                <c:pt idx="0">
                  <c:v>GW2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'Fig 8.42, 8.43'!$C$18</c:f>
              <c:numCache>
                <c:formatCode>"$"#,##0.00</c:formatCode>
                <c:ptCount val="1"/>
                <c:pt idx="0">
                  <c:v>24.212109567635714</c:v>
                </c:pt>
              </c:numCache>
            </c:numRef>
          </c:xVal>
          <c:yVal>
            <c:numRef>
              <c:f>'Fig 8.42, 8.43'!$D$18</c:f>
              <c:numCache>
                <c:formatCode>"$"#,##0.00</c:formatCode>
                <c:ptCount val="1"/>
                <c:pt idx="0">
                  <c:v>24.579594904691589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'Fig 8.42, 8.43'!$B$19</c:f>
              <c:strCache>
                <c:ptCount val="1"/>
                <c:pt idx="0">
                  <c:v>GW3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'Fig 8.42, 8.43'!$C$19</c:f>
              <c:numCache>
                <c:formatCode>"$"#,##0.00</c:formatCode>
                <c:ptCount val="1"/>
                <c:pt idx="0">
                  <c:v>24.695933263812751</c:v>
                </c:pt>
              </c:numCache>
            </c:numRef>
          </c:xVal>
          <c:yVal>
            <c:numRef>
              <c:f>'Fig 8.42, 8.43'!$D$19</c:f>
              <c:numCache>
                <c:formatCode>"$"#,##0.00</c:formatCode>
                <c:ptCount val="1"/>
                <c:pt idx="0">
                  <c:v>25.042038544390248</c:v>
                </c:pt>
              </c:numCache>
            </c:numRef>
          </c:yVal>
          <c:smooth val="0"/>
        </c:ser>
        <c:ser>
          <c:idx val="13"/>
          <c:order val="11"/>
          <c:tx>
            <c:strRef>
              <c:f>'Fig 8.42, 8.43'!$B$20</c:f>
              <c:strCache>
                <c:ptCount val="1"/>
                <c:pt idx="0">
                  <c:v>GW4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'Fig 8.42, 8.43'!$C$20</c:f>
              <c:numCache>
                <c:formatCode>"$"#,##0.00</c:formatCode>
                <c:ptCount val="1"/>
                <c:pt idx="0">
                  <c:v>23.586953414445485</c:v>
                </c:pt>
              </c:numCache>
            </c:numRef>
          </c:xVal>
          <c:yVal>
            <c:numRef>
              <c:f>'Fig 8.42, 8.43'!$D$20</c:f>
              <c:numCache>
                <c:formatCode>"$"#,##0.00</c:formatCode>
                <c:ptCount val="1"/>
                <c:pt idx="0">
                  <c:v>23.946737408468088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370648"/>
        <c:axId val="249371040"/>
      </c:scatterChart>
      <c:valAx>
        <c:axId val="249370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Stochastic Mean PVRR($ billion)</a:t>
                </a:r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49371040"/>
        <c:crosses val="autoZero"/>
        <c:crossBetween val="midCat"/>
        <c:majorUnit val="0.35000000000000003"/>
      </c:valAx>
      <c:valAx>
        <c:axId val="249371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Upper Tail Mean PVRR</a:t>
                </a:r>
                <a:endParaRPr lang="en-US" baseline="0"/>
              </a:p>
              <a:p>
                <a:pPr>
                  <a:defRPr/>
                </a:pPr>
                <a:r>
                  <a:rPr lang="en-US" baseline="0"/>
                  <a:t>($ billion)</a:t>
                </a:r>
                <a:endParaRPr lang="en-US"/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49370648"/>
        <c:crosses val="autoZero"/>
        <c:crossBetween val="midCat"/>
        <c:majorUnit val="0.30000000000000004"/>
      </c:valAx>
    </c:plotArea>
    <c:legend>
      <c:legendPos val="b"/>
      <c:layout>
        <c:manualLayout>
          <c:xMode val="edge"/>
          <c:yMode val="edge"/>
          <c:x val="0.19722536405909966"/>
          <c:y val="0.82210015133243475"/>
          <c:w val="0.7323991323869069"/>
          <c:h val="0.1553773261450426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="1" i="0" baseline="0"/>
              <a:t>Mass Cap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36102214568884"/>
          <c:y val="7.1363817620433825E-2"/>
          <c:w val="0.65997831554487041"/>
          <c:h val="0.858443773845166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8.45, 8.46'!$D$71</c:f>
              <c:strCache>
                <c:ptCount val="1"/>
                <c:pt idx="0">
                  <c:v>Mass Cap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('Fig 8.45, 8.46'!$D$72:$E$83,'Fig 8.45, 8.46'!$D$86:$E$97,'Fig 8.45, 8.46'!$D$98:$E$109)</c:f>
              <c:multiLvlStrCache>
                <c:ptCount val="36"/>
                <c:lvl>
                  <c:pt idx="0">
                    <c:v>DLC1</c:v>
                  </c:pt>
                  <c:pt idx="1">
                    <c:v>FR-1</c:v>
                  </c:pt>
                  <c:pt idx="2">
                    <c:v>OP-NT3</c:v>
                  </c:pt>
                  <c:pt idx="3">
                    <c:v>GW2</c:v>
                  </c:pt>
                  <c:pt idx="4">
                    <c:v>GW1</c:v>
                  </c:pt>
                  <c:pt idx="5">
                    <c:v>RE-1c</c:v>
                  </c:pt>
                  <c:pt idx="6">
                    <c:v>RE-2</c:v>
                  </c:pt>
                  <c:pt idx="7">
                    <c:v>GW4</c:v>
                  </c:pt>
                  <c:pt idx="8">
                    <c:v>OP-GW4</c:v>
                  </c:pt>
                  <c:pt idx="9">
                    <c:v>OP-REP</c:v>
                  </c:pt>
                  <c:pt idx="10">
                    <c:v>GW3</c:v>
                  </c:pt>
                  <c:pt idx="11">
                    <c:v>FR-2</c:v>
                  </c:pt>
                  <c:pt idx="12">
                    <c:v>DLC1</c:v>
                  </c:pt>
                  <c:pt idx="13">
                    <c:v>FR-1</c:v>
                  </c:pt>
                  <c:pt idx="14">
                    <c:v>OP-NT3</c:v>
                  </c:pt>
                  <c:pt idx="15">
                    <c:v>GW2</c:v>
                  </c:pt>
                  <c:pt idx="16">
                    <c:v>GW1</c:v>
                  </c:pt>
                  <c:pt idx="17">
                    <c:v>RE-2</c:v>
                  </c:pt>
                  <c:pt idx="18">
                    <c:v>OP-GW4</c:v>
                  </c:pt>
                  <c:pt idx="19">
                    <c:v>RE-1c</c:v>
                  </c:pt>
                  <c:pt idx="20">
                    <c:v>GW4</c:v>
                  </c:pt>
                  <c:pt idx="21">
                    <c:v>GW3</c:v>
                  </c:pt>
                  <c:pt idx="22">
                    <c:v>OP-REP</c:v>
                  </c:pt>
                  <c:pt idx="23">
                    <c:v>FR-2</c:v>
                  </c:pt>
                  <c:pt idx="24">
                    <c:v>DLC1</c:v>
                  </c:pt>
                  <c:pt idx="25">
                    <c:v>FR-1</c:v>
                  </c:pt>
                  <c:pt idx="26">
                    <c:v>OP-NT3</c:v>
                  </c:pt>
                  <c:pt idx="27">
                    <c:v>GW2</c:v>
                  </c:pt>
                  <c:pt idx="28">
                    <c:v>GW4</c:v>
                  </c:pt>
                  <c:pt idx="29">
                    <c:v>GW1</c:v>
                  </c:pt>
                  <c:pt idx="30">
                    <c:v>OP-GW4</c:v>
                  </c:pt>
                  <c:pt idx="31">
                    <c:v>RE-2</c:v>
                  </c:pt>
                  <c:pt idx="32">
                    <c:v>RE-1c</c:v>
                  </c:pt>
                  <c:pt idx="33">
                    <c:v>GW3</c:v>
                  </c:pt>
                  <c:pt idx="34">
                    <c:v>OP-REP</c:v>
                  </c:pt>
                  <c:pt idx="35">
                    <c:v>FR-2</c:v>
                  </c:pt>
                </c:lvl>
                <c:lvl>
                  <c:pt idx="0">
                    <c:v>Low Gas</c:v>
                  </c:pt>
                  <c:pt idx="12">
                    <c:v>Med Gas</c:v>
                  </c:pt>
                  <c:pt idx="24">
                    <c:v>High Gas</c:v>
                  </c:pt>
                </c:lvl>
              </c:multiLvlStrCache>
            </c:multiLvlStrRef>
          </c:cat>
          <c:val>
            <c:numRef>
              <c:f>('Fig 8.45, 8.46'!$F$72:$F$83,'Fig 8.45, 8.46'!$F$86:$F$97,'Fig 8.45, 8.46'!$F$98:$F$109)</c:f>
              <c:numCache>
                <c:formatCode>#,##0.0</c:formatCode>
                <c:ptCount val="36"/>
                <c:pt idx="0">
                  <c:v>9.989499999999996</c:v>
                </c:pt>
                <c:pt idx="1">
                  <c:v>9.5715000000000003</c:v>
                </c:pt>
                <c:pt idx="2">
                  <c:v>9.2880000000000003</c:v>
                </c:pt>
                <c:pt idx="3">
                  <c:v>8.8130000000000024</c:v>
                </c:pt>
                <c:pt idx="4">
                  <c:v>8.3850000000000016</c:v>
                </c:pt>
                <c:pt idx="5">
                  <c:v>8.3640000000000008</c:v>
                </c:pt>
                <c:pt idx="6">
                  <c:v>8.3514999999999979</c:v>
                </c:pt>
                <c:pt idx="7">
                  <c:v>8.1860000000000035</c:v>
                </c:pt>
                <c:pt idx="8">
                  <c:v>8.1739999999999995</c:v>
                </c:pt>
                <c:pt idx="9">
                  <c:v>8.1359999999999992</c:v>
                </c:pt>
                <c:pt idx="10">
                  <c:v>8.1015000000000015</c:v>
                </c:pt>
                <c:pt idx="11">
                  <c:v>0</c:v>
                </c:pt>
                <c:pt idx="12">
                  <c:v>9.6790000000000003</c:v>
                </c:pt>
                <c:pt idx="13">
                  <c:v>9.2445000000000022</c:v>
                </c:pt>
                <c:pt idx="14">
                  <c:v>9.0034999999999972</c:v>
                </c:pt>
                <c:pt idx="15">
                  <c:v>8.6219999999999999</c:v>
                </c:pt>
                <c:pt idx="16">
                  <c:v>8.1989999999999998</c:v>
                </c:pt>
                <c:pt idx="17">
                  <c:v>8.0609999999999999</c:v>
                </c:pt>
                <c:pt idx="18">
                  <c:v>8.0444999999999993</c:v>
                </c:pt>
                <c:pt idx="19">
                  <c:v>8.0434999999999999</c:v>
                </c:pt>
                <c:pt idx="20">
                  <c:v>8.0100000000000016</c:v>
                </c:pt>
                <c:pt idx="21">
                  <c:v>7.9405000000000001</c:v>
                </c:pt>
                <c:pt idx="22">
                  <c:v>7.8815000000000026</c:v>
                </c:pt>
                <c:pt idx="23">
                  <c:v>0</c:v>
                </c:pt>
                <c:pt idx="24">
                  <c:v>10.593</c:v>
                </c:pt>
                <c:pt idx="25">
                  <c:v>10.0335</c:v>
                </c:pt>
                <c:pt idx="26">
                  <c:v>9.8539999999999992</c:v>
                </c:pt>
                <c:pt idx="27">
                  <c:v>9.4205000000000005</c:v>
                </c:pt>
                <c:pt idx="28">
                  <c:v>8.8504999999999985</c:v>
                </c:pt>
                <c:pt idx="29">
                  <c:v>9.0220000000000002</c:v>
                </c:pt>
                <c:pt idx="30">
                  <c:v>8.9189999999999987</c:v>
                </c:pt>
                <c:pt idx="31">
                  <c:v>8.9185000000000016</c:v>
                </c:pt>
                <c:pt idx="32">
                  <c:v>8.9000000000000021</c:v>
                </c:pt>
                <c:pt idx="33">
                  <c:v>8.7944999999999993</c:v>
                </c:pt>
                <c:pt idx="34">
                  <c:v>8.7259999999999991</c:v>
                </c:pt>
                <c:pt idx="35">
                  <c:v>0</c:v>
                </c:pt>
              </c:numCache>
              <c:extLst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709216"/>
        <c:axId val="348709608"/>
      </c:barChart>
      <c:catAx>
        <c:axId val="34870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709608"/>
        <c:crosses val="autoZero"/>
        <c:auto val="1"/>
        <c:lblAlgn val="ctr"/>
        <c:lblOffset val="100"/>
        <c:noMultiLvlLbl val="0"/>
      </c:catAx>
      <c:valAx>
        <c:axId val="348709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709216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="1" i="0" baseline="0"/>
              <a:t>Mass Cap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8.45, 8.46'!$AC$30</c:f>
              <c:strCache>
                <c:ptCount val="1"/>
                <c:pt idx="0">
                  <c:v>Mass Cap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('Fig 8.45, 8.46'!$AC$31:$AD$42,'Fig 8.45, 8.46'!$AC$43:$AD$54,'Fig 8.45, 8.46'!$AC$55:$AD$66)</c:f>
              <c:multiLvlStrCache>
                <c:ptCount val="36"/>
                <c:lvl>
                  <c:pt idx="0">
                    <c:v>DLC1</c:v>
                  </c:pt>
                  <c:pt idx="1">
                    <c:v>FR-1</c:v>
                  </c:pt>
                  <c:pt idx="2">
                    <c:v>OP-NT3</c:v>
                  </c:pt>
                  <c:pt idx="3">
                    <c:v>GW4</c:v>
                  </c:pt>
                  <c:pt idx="4">
                    <c:v>OP-REP</c:v>
                  </c:pt>
                  <c:pt idx="5">
                    <c:v>GW2</c:v>
                  </c:pt>
                  <c:pt idx="6">
                    <c:v>GW3</c:v>
                  </c:pt>
                  <c:pt idx="7">
                    <c:v>OP-GW4</c:v>
                  </c:pt>
                  <c:pt idx="8">
                    <c:v>GW1</c:v>
                  </c:pt>
                  <c:pt idx="9">
                    <c:v>RE-1c</c:v>
                  </c:pt>
                  <c:pt idx="10">
                    <c:v>RE-2</c:v>
                  </c:pt>
                  <c:pt idx="11">
                    <c:v>FR-2</c:v>
                  </c:pt>
                  <c:pt idx="12">
                    <c:v>DLC1</c:v>
                  </c:pt>
                  <c:pt idx="13">
                    <c:v>FR-1</c:v>
                  </c:pt>
                  <c:pt idx="14">
                    <c:v>OP-NT3</c:v>
                  </c:pt>
                  <c:pt idx="15">
                    <c:v>GW4</c:v>
                  </c:pt>
                  <c:pt idx="16">
                    <c:v>OP-REP</c:v>
                  </c:pt>
                  <c:pt idx="17">
                    <c:v>GW2</c:v>
                  </c:pt>
                  <c:pt idx="18">
                    <c:v>GW3</c:v>
                  </c:pt>
                  <c:pt idx="19">
                    <c:v>OP-GW4</c:v>
                  </c:pt>
                  <c:pt idx="20">
                    <c:v>GW1</c:v>
                  </c:pt>
                  <c:pt idx="21">
                    <c:v>RE-1c</c:v>
                  </c:pt>
                  <c:pt idx="22">
                    <c:v>RE-2</c:v>
                  </c:pt>
                  <c:pt idx="23">
                    <c:v>FR-2</c:v>
                  </c:pt>
                  <c:pt idx="24">
                    <c:v>DLC1</c:v>
                  </c:pt>
                  <c:pt idx="25">
                    <c:v>FR-1</c:v>
                  </c:pt>
                  <c:pt idx="26">
                    <c:v>OP-NT3</c:v>
                  </c:pt>
                  <c:pt idx="27">
                    <c:v>GW4</c:v>
                  </c:pt>
                  <c:pt idx="28">
                    <c:v>OP-REP</c:v>
                  </c:pt>
                  <c:pt idx="29">
                    <c:v>GW2</c:v>
                  </c:pt>
                  <c:pt idx="30">
                    <c:v>GW3</c:v>
                  </c:pt>
                  <c:pt idx="31">
                    <c:v>GW1</c:v>
                  </c:pt>
                  <c:pt idx="32">
                    <c:v>RE-1c</c:v>
                  </c:pt>
                  <c:pt idx="33">
                    <c:v>OP-GW4</c:v>
                  </c:pt>
                  <c:pt idx="34">
                    <c:v>RE-2</c:v>
                  </c:pt>
                  <c:pt idx="35">
                    <c:v>FR-2</c:v>
                  </c:pt>
                </c:lvl>
                <c:lvl>
                  <c:pt idx="0">
                    <c:v>Low Gas</c:v>
                  </c:pt>
                  <c:pt idx="12">
                    <c:v>Med Gas</c:v>
                  </c:pt>
                  <c:pt idx="24">
                    <c:v>High Gas</c:v>
                  </c:pt>
                </c:lvl>
              </c:multiLvlStrCache>
            </c:multiLvlStrRef>
          </c:cat>
          <c:val>
            <c:numRef>
              <c:f>('Fig 8.45, 8.46'!$AE$31:$AE$42,'Fig 8.45, 8.46'!$AE$43:$AE$54,'Fig 8.45, 8.46'!$AE$55:$AE$66)</c:f>
              <c:numCache>
                <c:formatCode>#,##0.0</c:formatCode>
                <c:ptCount val="36"/>
                <c:pt idx="0">
                  <c:v>23.794000000000004</c:v>
                </c:pt>
                <c:pt idx="1">
                  <c:v>23.178666666666668</c:v>
                </c:pt>
                <c:pt idx="2">
                  <c:v>23.006499999999999</c:v>
                </c:pt>
                <c:pt idx="3">
                  <c:v>22.9465</c:v>
                </c:pt>
                <c:pt idx="4">
                  <c:v>22.595333333333333</c:v>
                </c:pt>
                <c:pt idx="5">
                  <c:v>22.529499999999999</c:v>
                </c:pt>
                <c:pt idx="6">
                  <c:v>22.257000000000005</c:v>
                </c:pt>
                <c:pt idx="7">
                  <c:v>22.186000000000003</c:v>
                </c:pt>
                <c:pt idx="8">
                  <c:v>22.170999999999996</c:v>
                </c:pt>
                <c:pt idx="9">
                  <c:v>22.169333333333338</c:v>
                </c:pt>
                <c:pt idx="10">
                  <c:v>21.908833333333334</c:v>
                </c:pt>
                <c:pt idx="11">
                  <c:v>0</c:v>
                </c:pt>
                <c:pt idx="12">
                  <c:v>23.848499999999998</c:v>
                </c:pt>
                <c:pt idx="13">
                  <c:v>23.256500000000003</c:v>
                </c:pt>
                <c:pt idx="14">
                  <c:v>23.111333333333327</c:v>
                </c:pt>
                <c:pt idx="15">
                  <c:v>23.001999999999999</c:v>
                </c:pt>
                <c:pt idx="16">
                  <c:v>22.745333333333335</c:v>
                </c:pt>
                <c:pt idx="17">
                  <c:v>22.487333333333329</c:v>
                </c:pt>
                <c:pt idx="18">
                  <c:v>22.332999999999998</c:v>
                </c:pt>
                <c:pt idx="19">
                  <c:v>22.275166666666667</c:v>
                </c:pt>
                <c:pt idx="20">
                  <c:v>22.261166666666668</c:v>
                </c:pt>
                <c:pt idx="21">
                  <c:v>22.24666666666667</c:v>
                </c:pt>
                <c:pt idx="22">
                  <c:v>22.060833333333335</c:v>
                </c:pt>
                <c:pt idx="23">
                  <c:v>0</c:v>
                </c:pt>
                <c:pt idx="24">
                  <c:v>24.04750000000001</c:v>
                </c:pt>
                <c:pt idx="25">
                  <c:v>23.25416666666667</c:v>
                </c:pt>
                <c:pt idx="26">
                  <c:v>23.150999999999996</c:v>
                </c:pt>
                <c:pt idx="27">
                  <c:v>23.166500000000006</c:v>
                </c:pt>
                <c:pt idx="28">
                  <c:v>22.903000000000002</c:v>
                </c:pt>
                <c:pt idx="29">
                  <c:v>23.300500000000007</c:v>
                </c:pt>
                <c:pt idx="30">
                  <c:v>22.353999999999999</c:v>
                </c:pt>
                <c:pt idx="31">
                  <c:v>22.384333333333331</c:v>
                </c:pt>
                <c:pt idx="32">
                  <c:v>22.297833333333326</c:v>
                </c:pt>
                <c:pt idx="33">
                  <c:v>22.272833333333331</c:v>
                </c:pt>
                <c:pt idx="34">
                  <c:v>22.112499999999997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710392"/>
        <c:axId val="348710784"/>
      </c:barChart>
      <c:catAx>
        <c:axId val="34871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710784"/>
        <c:crosses val="autoZero"/>
        <c:auto val="1"/>
        <c:lblAlgn val="ctr"/>
        <c:lblOffset val="100"/>
        <c:noMultiLvlLbl val="0"/>
      </c:catAx>
      <c:valAx>
        <c:axId val="34871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71039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="1" i="0" baseline="0"/>
              <a:t>Mass Cap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8.45, 8.46'!$AC$67</c:f>
              <c:strCache>
                <c:ptCount val="1"/>
                <c:pt idx="0">
                  <c:v>Mass Cap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 8.45, 8.46'!$AC$68:$AD$103</c:f>
              <c:multiLvlStrCache>
                <c:ptCount val="36"/>
                <c:lvl>
                  <c:pt idx="0">
                    <c:v>DLC1</c:v>
                  </c:pt>
                  <c:pt idx="1">
                    <c:v>FR-1</c:v>
                  </c:pt>
                  <c:pt idx="2">
                    <c:v>OP-NT3</c:v>
                  </c:pt>
                  <c:pt idx="3">
                    <c:v>GW4</c:v>
                  </c:pt>
                  <c:pt idx="4">
                    <c:v>OP-REP</c:v>
                  </c:pt>
                  <c:pt idx="5">
                    <c:v>GW2</c:v>
                  </c:pt>
                  <c:pt idx="6">
                    <c:v>RE-1c</c:v>
                  </c:pt>
                  <c:pt idx="7">
                    <c:v>GW1</c:v>
                  </c:pt>
                  <c:pt idx="8">
                    <c:v>GW3</c:v>
                  </c:pt>
                  <c:pt idx="9">
                    <c:v>OP-GW4</c:v>
                  </c:pt>
                  <c:pt idx="10">
                    <c:v>RE-2</c:v>
                  </c:pt>
                  <c:pt idx="11">
                    <c:v>FR-2</c:v>
                  </c:pt>
                  <c:pt idx="12">
                    <c:v>DLC1</c:v>
                  </c:pt>
                  <c:pt idx="13">
                    <c:v>FR-1</c:v>
                  </c:pt>
                  <c:pt idx="14">
                    <c:v>OP-NT3</c:v>
                  </c:pt>
                  <c:pt idx="15">
                    <c:v>GW4</c:v>
                  </c:pt>
                  <c:pt idx="16">
                    <c:v>OP-REP</c:v>
                  </c:pt>
                  <c:pt idx="17">
                    <c:v>GW2</c:v>
                  </c:pt>
                  <c:pt idx="18">
                    <c:v>RE-1c</c:v>
                  </c:pt>
                  <c:pt idx="19">
                    <c:v>GW3</c:v>
                  </c:pt>
                  <c:pt idx="20">
                    <c:v>GW1</c:v>
                  </c:pt>
                  <c:pt idx="21">
                    <c:v>OP-GW4</c:v>
                  </c:pt>
                  <c:pt idx="22">
                    <c:v>RE-2</c:v>
                  </c:pt>
                  <c:pt idx="23">
                    <c:v>FR-2</c:v>
                  </c:pt>
                  <c:pt idx="24">
                    <c:v>DLC1</c:v>
                  </c:pt>
                  <c:pt idx="25">
                    <c:v>FR-1</c:v>
                  </c:pt>
                  <c:pt idx="26">
                    <c:v>OP-NT3</c:v>
                  </c:pt>
                  <c:pt idx="27">
                    <c:v>GW4</c:v>
                  </c:pt>
                  <c:pt idx="28">
                    <c:v>OP-REP</c:v>
                  </c:pt>
                  <c:pt idx="29">
                    <c:v>GW2</c:v>
                  </c:pt>
                  <c:pt idx="30">
                    <c:v>GW1</c:v>
                  </c:pt>
                  <c:pt idx="31">
                    <c:v>GW3</c:v>
                  </c:pt>
                  <c:pt idx="32">
                    <c:v>RE-1c</c:v>
                  </c:pt>
                  <c:pt idx="33">
                    <c:v>OP-GW4</c:v>
                  </c:pt>
                  <c:pt idx="34">
                    <c:v>RE-2</c:v>
                  </c:pt>
                  <c:pt idx="35">
                    <c:v>FR-2</c:v>
                  </c:pt>
                </c:lvl>
                <c:lvl>
                  <c:pt idx="0">
                    <c:v>Low Gas</c:v>
                  </c:pt>
                  <c:pt idx="12">
                    <c:v>Med Gas</c:v>
                  </c:pt>
                  <c:pt idx="24">
                    <c:v>High Gas</c:v>
                  </c:pt>
                </c:lvl>
              </c:multiLvlStrCache>
            </c:multiLvlStrRef>
          </c:cat>
          <c:val>
            <c:numRef>
              <c:f>'Fig 8.45, 8.46'!$AE$68:$AE$103</c:f>
              <c:numCache>
                <c:formatCode>#,##0.0</c:formatCode>
                <c:ptCount val="36"/>
                <c:pt idx="0">
                  <c:v>23.888999999999996</c:v>
                </c:pt>
                <c:pt idx="1">
                  <c:v>23.232500000000002</c:v>
                </c:pt>
                <c:pt idx="2">
                  <c:v>23.178500000000003</c:v>
                </c:pt>
                <c:pt idx="3">
                  <c:v>22.862166666666671</c:v>
                </c:pt>
                <c:pt idx="4">
                  <c:v>22.703833333333339</c:v>
                </c:pt>
                <c:pt idx="5">
                  <c:v>22.454833333333337</c:v>
                </c:pt>
                <c:pt idx="6">
                  <c:v>22.393500000000003</c:v>
                </c:pt>
                <c:pt idx="7">
                  <c:v>22.256500000000003</c:v>
                </c:pt>
                <c:pt idx="8">
                  <c:v>22.161500000000004</c:v>
                </c:pt>
                <c:pt idx="9">
                  <c:v>22.135999999999996</c:v>
                </c:pt>
                <c:pt idx="10">
                  <c:v>22.05083333333333</c:v>
                </c:pt>
                <c:pt idx="11">
                  <c:v>0</c:v>
                </c:pt>
                <c:pt idx="12">
                  <c:v>23.623333333333331</c:v>
                </c:pt>
                <c:pt idx="13">
                  <c:v>23.075500000000002</c:v>
                </c:pt>
                <c:pt idx="14">
                  <c:v>22.973333333333333</c:v>
                </c:pt>
                <c:pt idx="15">
                  <c:v>22.645000000000007</c:v>
                </c:pt>
                <c:pt idx="16">
                  <c:v>22.623333333333331</c:v>
                </c:pt>
                <c:pt idx="17">
                  <c:v>22.213166666666663</c:v>
                </c:pt>
                <c:pt idx="18">
                  <c:v>22.1035</c:v>
                </c:pt>
                <c:pt idx="19">
                  <c:v>22.025499999999997</c:v>
                </c:pt>
                <c:pt idx="20">
                  <c:v>22.011333333333333</c:v>
                </c:pt>
                <c:pt idx="21">
                  <c:v>21.96083333333333</c:v>
                </c:pt>
                <c:pt idx="22">
                  <c:v>21.871833333333335</c:v>
                </c:pt>
                <c:pt idx="23">
                  <c:v>0</c:v>
                </c:pt>
                <c:pt idx="24">
                  <c:v>23.927333333333337</c:v>
                </c:pt>
                <c:pt idx="25">
                  <c:v>23.346499999999999</c:v>
                </c:pt>
                <c:pt idx="26">
                  <c:v>23.095499999999994</c:v>
                </c:pt>
                <c:pt idx="27">
                  <c:v>23.014499999999998</c:v>
                </c:pt>
                <c:pt idx="28">
                  <c:v>22.877833333333335</c:v>
                </c:pt>
                <c:pt idx="29">
                  <c:v>22.871833333333335</c:v>
                </c:pt>
                <c:pt idx="30">
                  <c:v>22.333500000000001</c:v>
                </c:pt>
                <c:pt idx="31">
                  <c:v>22.307166666666667</c:v>
                </c:pt>
                <c:pt idx="32">
                  <c:v>22.298666666666662</c:v>
                </c:pt>
                <c:pt idx="33">
                  <c:v>22.293500000000002</c:v>
                </c:pt>
                <c:pt idx="34">
                  <c:v>21.98983333333333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711960"/>
        <c:axId val="348712352"/>
      </c:barChart>
      <c:catAx>
        <c:axId val="348711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712352"/>
        <c:crosses val="autoZero"/>
        <c:auto val="1"/>
        <c:lblAlgn val="ctr"/>
        <c:lblOffset val="100"/>
        <c:noMultiLvlLbl val="0"/>
      </c:catAx>
      <c:valAx>
        <c:axId val="34871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711960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baseline="0"/>
              <a:t>Mass </a:t>
            </a:r>
            <a:r>
              <a:rPr lang="en-US" sz="1600" b="1" i="0" baseline="0"/>
              <a:t>Cap</a:t>
            </a:r>
            <a:r>
              <a:rPr lang="en-US" sz="1600" b="1" baseline="0"/>
              <a:t>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8.47'!$D$30</c:f>
              <c:strCache>
                <c:ptCount val="1"/>
                <c:pt idx="0">
                  <c:v>Mass Cap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('Fig 8.47'!$D$31:$E$42,'Fig 8.47'!$D$45:$E$68)</c:f>
              <c:multiLvlStrCache>
                <c:ptCount val="36"/>
                <c:lvl>
                  <c:pt idx="0">
                    <c:v>FR-2</c:v>
                  </c:pt>
                  <c:pt idx="1">
                    <c:v>OP-NT3</c:v>
                  </c:pt>
                  <c:pt idx="2">
                    <c:v>RE-2</c:v>
                  </c:pt>
                  <c:pt idx="3">
                    <c:v>OP-REP</c:v>
                  </c:pt>
                  <c:pt idx="4">
                    <c:v>FR-1</c:v>
                  </c:pt>
                  <c:pt idx="5">
                    <c:v>RE-1c</c:v>
                  </c:pt>
                  <c:pt idx="6">
                    <c:v>DLC1</c:v>
                  </c:pt>
                  <c:pt idx="7">
                    <c:v>GW2</c:v>
                  </c:pt>
                  <c:pt idx="8">
                    <c:v>GW1</c:v>
                  </c:pt>
                  <c:pt idx="9">
                    <c:v>GW4</c:v>
                  </c:pt>
                  <c:pt idx="10">
                    <c:v>OP-GW4</c:v>
                  </c:pt>
                  <c:pt idx="11">
                    <c:v>GW3</c:v>
                  </c:pt>
                  <c:pt idx="12">
                    <c:v>FR-2</c:v>
                  </c:pt>
                  <c:pt idx="13">
                    <c:v>OP-REP</c:v>
                  </c:pt>
                  <c:pt idx="14">
                    <c:v>OP-NT3</c:v>
                  </c:pt>
                  <c:pt idx="15">
                    <c:v>RE-2</c:v>
                  </c:pt>
                  <c:pt idx="16">
                    <c:v>GW2</c:v>
                  </c:pt>
                  <c:pt idx="17">
                    <c:v>FR-1</c:v>
                  </c:pt>
                  <c:pt idx="18">
                    <c:v>GW1</c:v>
                  </c:pt>
                  <c:pt idx="19">
                    <c:v>RE-1c</c:v>
                  </c:pt>
                  <c:pt idx="20">
                    <c:v>DLC1</c:v>
                  </c:pt>
                  <c:pt idx="21">
                    <c:v>GW4</c:v>
                  </c:pt>
                  <c:pt idx="22">
                    <c:v>GW3</c:v>
                  </c:pt>
                  <c:pt idx="23">
                    <c:v>OP-GW4</c:v>
                  </c:pt>
                  <c:pt idx="24">
                    <c:v>GW2</c:v>
                  </c:pt>
                  <c:pt idx="25">
                    <c:v>GW1</c:v>
                  </c:pt>
                  <c:pt idx="26">
                    <c:v>OP-REP</c:v>
                  </c:pt>
                  <c:pt idx="27">
                    <c:v>GW3</c:v>
                  </c:pt>
                  <c:pt idx="28">
                    <c:v>GW4</c:v>
                  </c:pt>
                  <c:pt idx="29">
                    <c:v>OP-NT3</c:v>
                  </c:pt>
                  <c:pt idx="30">
                    <c:v>RE-2</c:v>
                  </c:pt>
                  <c:pt idx="31">
                    <c:v>OP-GW4</c:v>
                  </c:pt>
                  <c:pt idx="32">
                    <c:v>FR-2</c:v>
                  </c:pt>
                  <c:pt idx="33">
                    <c:v>RE-1c</c:v>
                  </c:pt>
                  <c:pt idx="34">
                    <c:v>FR-1</c:v>
                  </c:pt>
                  <c:pt idx="35">
                    <c:v>DLC1</c:v>
                  </c:pt>
                </c:lvl>
                <c:lvl>
                  <c:pt idx="0">
                    <c:v>Low Gas</c:v>
                  </c:pt>
                  <c:pt idx="12">
                    <c:v>Med Gas</c:v>
                  </c:pt>
                  <c:pt idx="24">
                    <c:v>High Gas</c:v>
                  </c:pt>
                </c:lvl>
              </c:multiLvlStrCache>
            </c:multiLvlStrRef>
          </c:cat>
          <c:val>
            <c:numRef>
              <c:f>('Fig 8.47'!$F$31:$F$42,'Fig 8.47'!$F$45:$F$68)</c:f>
              <c:numCache>
                <c:formatCode>#,##0_);\(#,##0\)</c:formatCode>
                <c:ptCount val="36"/>
                <c:pt idx="0">
                  <c:v>29377.329999999842</c:v>
                </c:pt>
                <c:pt idx="1">
                  <c:v>21892.309999999939</c:v>
                </c:pt>
                <c:pt idx="2">
                  <c:v>20688.10999999987</c:v>
                </c:pt>
                <c:pt idx="3">
                  <c:v>19608.430000000168</c:v>
                </c:pt>
                <c:pt idx="4">
                  <c:v>19473.579999999958</c:v>
                </c:pt>
                <c:pt idx="5">
                  <c:v>17171.089999999967</c:v>
                </c:pt>
                <c:pt idx="6">
                  <c:v>13976.180000000051</c:v>
                </c:pt>
                <c:pt idx="7">
                  <c:v>13782.330000000075</c:v>
                </c:pt>
                <c:pt idx="8">
                  <c:v>12642.84999999986</c:v>
                </c:pt>
                <c:pt idx="9">
                  <c:v>3981.2200000002049</c:v>
                </c:pt>
                <c:pt idx="10">
                  <c:v>340.64000000001397</c:v>
                </c:pt>
                <c:pt idx="11">
                  <c:v>0</c:v>
                </c:pt>
                <c:pt idx="12">
                  <c:v>19028.529999999912</c:v>
                </c:pt>
                <c:pt idx="13">
                  <c:v>13234.039999999921</c:v>
                </c:pt>
                <c:pt idx="14">
                  <c:v>13000.749999999884</c:v>
                </c:pt>
                <c:pt idx="15">
                  <c:v>12168.719999999856</c:v>
                </c:pt>
                <c:pt idx="16">
                  <c:v>10056.35999999987</c:v>
                </c:pt>
                <c:pt idx="17">
                  <c:v>9807.7199999997392</c:v>
                </c:pt>
                <c:pt idx="18">
                  <c:v>9143.8799999997718</c:v>
                </c:pt>
                <c:pt idx="19">
                  <c:v>8920.6299999998882</c:v>
                </c:pt>
                <c:pt idx="20">
                  <c:v>4489.3799999997718</c:v>
                </c:pt>
                <c:pt idx="21">
                  <c:v>2669.6999999999534</c:v>
                </c:pt>
                <c:pt idx="22">
                  <c:v>224.68999999994412</c:v>
                </c:pt>
                <c:pt idx="23">
                  <c:v>0</c:v>
                </c:pt>
                <c:pt idx="24">
                  <c:v>16264.529999999795</c:v>
                </c:pt>
                <c:pt idx="25">
                  <c:v>15598.25</c:v>
                </c:pt>
                <c:pt idx="26">
                  <c:v>13745.690000000061</c:v>
                </c:pt>
                <c:pt idx="27">
                  <c:v>11357.800000000047</c:v>
                </c:pt>
                <c:pt idx="28">
                  <c:v>11109.880000000005</c:v>
                </c:pt>
                <c:pt idx="29">
                  <c:v>11045.300000000047</c:v>
                </c:pt>
                <c:pt idx="30">
                  <c:v>10091.20000000007</c:v>
                </c:pt>
                <c:pt idx="31">
                  <c:v>9548.9099999999162</c:v>
                </c:pt>
                <c:pt idx="32">
                  <c:v>9066.6899999999441</c:v>
                </c:pt>
                <c:pt idx="33">
                  <c:v>6587.7600000000093</c:v>
                </c:pt>
                <c:pt idx="34">
                  <c:v>4353.7400000002235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438336"/>
        <c:axId val="348438728"/>
      </c:barChart>
      <c:catAx>
        <c:axId val="34843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438728"/>
        <c:crosses val="autoZero"/>
        <c:auto val="1"/>
        <c:lblAlgn val="ctr"/>
        <c:lblOffset val="100"/>
        <c:noMultiLvlLbl val="0"/>
      </c:catAx>
      <c:valAx>
        <c:axId val="348438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438336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rPr>
              <a:t>Mass Cap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8.47'!$D$71</c:f>
              <c:strCache>
                <c:ptCount val="1"/>
                <c:pt idx="0">
                  <c:v>Mass Cap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('Fig 8.47'!$D$72:$E$83,'Fig 8.47'!$D$86:$E$109)</c:f>
              <c:multiLvlStrCache>
                <c:ptCount val="36"/>
                <c:lvl>
                  <c:pt idx="0">
                    <c:v>FR-2</c:v>
                  </c:pt>
                  <c:pt idx="1">
                    <c:v>OP-NT3</c:v>
                  </c:pt>
                  <c:pt idx="2">
                    <c:v>OP-REP</c:v>
                  </c:pt>
                  <c:pt idx="3">
                    <c:v>RE-2</c:v>
                  </c:pt>
                  <c:pt idx="4">
                    <c:v>FR-1</c:v>
                  </c:pt>
                  <c:pt idx="5">
                    <c:v>RE-1c</c:v>
                  </c:pt>
                  <c:pt idx="6">
                    <c:v>DLC1</c:v>
                  </c:pt>
                  <c:pt idx="7">
                    <c:v>GW2</c:v>
                  </c:pt>
                  <c:pt idx="8">
                    <c:v>GW1</c:v>
                  </c:pt>
                  <c:pt idx="9">
                    <c:v>GW4</c:v>
                  </c:pt>
                  <c:pt idx="10">
                    <c:v>OP-GW4</c:v>
                  </c:pt>
                  <c:pt idx="11">
                    <c:v>GW3</c:v>
                  </c:pt>
                  <c:pt idx="12">
                    <c:v>FR-2</c:v>
                  </c:pt>
                  <c:pt idx="13">
                    <c:v>OP-REP</c:v>
                  </c:pt>
                  <c:pt idx="14">
                    <c:v>OP-NT3</c:v>
                  </c:pt>
                  <c:pt idx="15">
                    <c:v>RE-2</c:v>
                  </c:pt>
                  <c:pt idx="16">
                    <c:v>FR-1</c:v>
                  </c:pt>
                  <c:pt idx="17">
                    <c:v>RE-1c</c:v>
                  </c:pt>
                  <c:pt idx="18">
                    <c:v>GW2</c:v>
                  </c:pt>
                  <c:pt idx="19">
                    <c:v>GW1</c:v>
                  </c:pt>
                  <c:pt idx="20">
                    <c:v>DLC1</c:v>
                  </c:pt>
                  <c:pt idx="21">
                    <c:v>GW4</c:v>
                  </c:pt>
                  <c:pt idx="22">
                    <c:v>GW3</c:v>
                  </c:pt>
                  <c:pt idx="23">
                    <c:v>OP-GW4</c:v>
                  </c:pt>
                  <c:pt idx="24">
                    <c:v>OP-REP</c:v>
                  </c:pt>
                  <c:pt idx="25">
                    <c:v>GW2</c:v>
                  </c:pt>
                  <c:pt idx="26">
                    <c:v>GW1</c:v>
                  </c:pt>
                  <c:pt idx="27">
                    <c:v>OP-NT3</c:v>
                  </c:pt>
                  <c:pt idx="28">
                    <c:v>RE-2</c:v>
                  </c:pt>
                  <c:pt idx="29">
                    <c:v>FR-2</c:v>
                  </c:pt>
                  <c:pt idx="30">
                    <c:v>GW4</c:v>
                  </c:pt>
                  <c:pt idx="31">
                    <c:v>GW3</c:v>
                  </c:pt>
                  <c:pt idx="32">
                    <c:v>RE-1c</c:v>
                  </c:pt>
                  <c:pt idx="33">
                    <c:v>OP-GW4</c:v>
                  </c:pt>
                  <c:pt idx="34">
                    <c:v>FR-1</c:v>
                  </c:pt>
                  <c:pt idx="35">
                    <c:v>DLC1</c:v>
                  </c:pt>
                </c:lvl>
                <c:lvl>
                  <c:pt idx="0">
                    <c:v>Med Gas</c:v>
                  </c:pt>
                  <c:pt idx="12">
                    <c:v>Med Gas</c:v>
                  </c:pt>
                  <c:pt idx="24">
                    <c:v>High Gas</c:v>
                  </c:pt>
                </c:lvl>
              </c:multiLvlStrCache>
            </c:multiLvlStrRef>
          </c:cat>
          <c:val>
            <c:numRef>
              <c:f>('Fig 8.47'!$F$72:$F$83,'Fig 8.47'!$F$86:$F$109)</c:f>
              <c:numCache>
                <c:formatCode>#,##0_);\(#,##0\)</c:formatCode>
                <c:ptCount val="36"/>
                <c:pt idx="0">
                  <c:v>30258.829999999842</c:v>
                </c:pt>
                <c:pt idx="1">
                  <c:v>23408.929999999702</c:v>
                </c:pt>
                <c:pt idx="2">
                  <c:v>22734.979999999981</c:v>
                </c:pt>
                <c:pt idx="3">
                  <c:v>22482.980000000098</c:v>
                </c:pt>
                <c:pt idx="4">
                  <c:v>20269.84999999986</c:v>
                </c:pt>
                <c:pt idx="5">
                  <c:v>18587.559999999939</c:v>
                </c:pt>
                <c:pt idx="6">
                  <c:v>14643.689999999828</c:v>
                </c:pt>
                <c:pt idx="7">
                  <c:v>14047.180000000051</c:v>
                </c:pt>
                <c:pt idx="8">
                  <c:v>12880.699999999837</c:v>
                </c:pt>
                <c:pt idx="9">
                  <c:v>4046.5499999999302</c:v>
                </c:pt>
                <c:pt idx="10">
                  <c:v>420.48999999975786</c:v>
                </c:pt>
                <c:pt idx="11">
                  <c:v>0</c:v>
                </c:pt>
                <c:pt idx="12">
                  <c:v>22273.459999999963</c:v>
                </c:pt>
                <c:pt idx="13">
                  <c:v>16284.459999999963</c:v>
                </c:pt>
                <c:pt idx="14">
                  <c:v>15462.610000000102</c:v>
                </c:pt>
                <c:pt idx="15">
                  <c:v>14720.580000000075</c:v>
                </c:pt>
                <c:pt idx="16">
                  <c:v>12706.260000000009</c:v>
                </c:pt>
                <c:pt idx="17">
                  <c:v>11377.70000000007</c:v>
                </c:pt>
                <c:pt idx="18">
                  <c:v>11296.900000000256</c:v>
                </c:pt>
                <c:pt idx="19">
                  <c:v>10119.729999999981</c:v>
                </c:pt>
                <c:pt idx="20">
                  <c:v>7037.2300000000978</c:v>
                </c:pt>
                <c:pt idx="21">
                  <c:v>2810.7700000000186</c:v>
                </c:pt>
                <c:pt idx="22">
                  <c:v>231.98999999999069</c:v>
                </c:pt>
                <c:pt idx="23">
                  <c:v>0</c:v>
                </c:pt>
                <c:pt idx="24">
                  <c:v>15666.459999999614</c:v>
                </c:pt>
                <c:pt idx="25">
                  <c:v>15076.029999999912</c:v>
                </c:pt>
                <c:pt idx="26">
                  <c:v>13920.779999999912</c:v>
                </c:pt>
                <c:pt idx="27">
                  <c:v>12668.579999999725</c:v>
                </c:pt>
                <c:pt idx="28">
                  <c:v>11851.999999999651</c:v>
                </c:pt>
                <c:pt idx="29">
                  <c:v>11032.75</c:v>
                </c:pt>
                <c:pt idx="30">
                  <c:v>8738.4399999998277</c:v>
                </c:pt>
                <c:pt idx="31">
                  <c:v>8595.2999999999302</c:v>
                </c:pt>
                <c:pt idx="32">
                  <c:v>7855.4599999998463</c:v>
                </c:pt>
                <c:pt idx="33">
                  <c:v>7227.7600000000093</c:v>
                </c:pt>
                <c:pt idx="34">
                  <c:v>5029.2999999996973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439512"/>
        <c:axId val="348439904"/>
      </c:barChart>
      <c:catAx>
        <c:axId val="348439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439904"/>
        <c:crosses val="autoZero"/>
        <c:auto val="1"/>
        <c:lblAlgn val="ctr"/>
        <c:lblOffset val="100"/>
        <c:noMultiLvlLbl val="0"/>
      </c:catAx>
      <c:valAx>
        <c:axId val="34843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4843951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Medium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val>
            <c:numRef>
              <c:f>'StochasticMean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50127480"/>
        <c:axId val="250127872"/>
      </c:barChart>
      <c:catAx>
        <c:axId val="250127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50127872"/>
        <c:crosses val="autoZero"/>
        <c:auto val="1"/>
        <c:lblAlgn val="ctr"/>
        <c:lblOffset val="100"/>
        <c:noMultiLvlLbl val="0"/>
      </c:catAx>
      <c:valAx>
        <c:axId val="250127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PVRR ($m)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0127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Low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val>
            <c:numRef>
              <c:f>'StochasticMean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583056"/>
        <c:axId val="348583448"/>
      </c:barChart>
      <c:catAx>
        <c:axId val="34858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348583448"/>
        <c:crosses val="autoZero"/>
        <c:auto val="1"/>
        <c:lblAlgn val="ctr"/>
        <c:lblOffset val="100"/>
        <c:noMultiLvlLbl val="0"/>
      </c:catAx>
      <c:valAx>
        <c:axId val="34858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PVRR ($m)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58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val>
            <c:numRef>
              <c:f>'StochasticMean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584232"/>
        <c:axId val="250277360"/>
      </c:barChart>
      <c:catAx>
        <c:axId val="348584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50277360"/>
        <c:crosses val="autoZero"/>
        <c:auto val="1"/>
        <c:lblAlgn val="ctr"/>
        <c:lblOffset val="100"/>
        <c:noMultiLvlLbl val="0"/>
      </c:catAx>
      <c:valAx>
        <c:axId val="250277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PVRR ($m)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584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Medium Gas, High CO2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val>
            <c:numRef>
              <c:f>'StochasticMean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50278144"/>
        <c:axId val="250278536"/>
      </c:barChart>
      <c:catAx>
        <c:axId val="25027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0278536"/>
        <c:crosses val="autoZero"/>
        <c:auto val="1"/>
        <c:lblAlgn val="ctr"/>
        <c:lblOffset val="100"/>
        <c:noMultiLvlLbl val="0"/>
      </c:catAx>
      <c:valAx>
        <c:axId val="250278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PVRR ($m)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027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Medium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val>
            <c:numRef>
              <c:f>'StochasticMean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880664"/>
        <c:axId val="348881056"/>
      </c:barChart>
      <c:catAx>
        <c:axId val="348880664"/>
        <c:scaling>
          <c:orientation val="minMax"/>
        </c:scaling>
        <c:delete val="0"/>
        <c:axPos val="b"/>
        <c:majorTickMark val="out"/>
        <c:minorTickMark val="none"/>
        <c:tickLblPos val="nextTo"/>
        <c:crossAx val="348881056"/>
        <c:crosses val="autoZero"/>
        <c:auto val="1"/>
        <c:lblAlgn val="ctr"/>
        <c:lblOffset val="100"/>
        <c:noMultiLvlLbl val="0"/>
      </c:catAx>
      <c:valAx>
        <c:axId val="348881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PVRR ($m)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880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Low Gas, Mass Cap B </a:t>
            </a:r>
            <a:endParaRPr lang="en-US" sz="14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872932571594776"/>
          <c:y val="0.13445065176908752"/>
          <c:w val="0.77989647051679045"/>
          <c:h val="0.5584976319300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8.42, 8.43'!$B$30</c:f>
              <c:strCache>
                <c:ptCount val="1"/>
                <c:pt idx="0">
                  <c:v>OP-NT3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</c:marker>
          <c:dPt>
            <c:idx val="0"/>
            <c:bubble3D val="0"/>
          </c:dPt>
          <c:xVal>
            <c:numRef>
              <c:f>'Fig 8.42, 8.43'!$C$30</c:f>
              <c:numCache>
                <c:formatCode>"$"#,##0.00</c:formatCode>
                <c:ptCount val="1"/>
                <c:pt idx="0">
                  <c:v>22.724377760489574</c:v>
                </c:pt>
              </c:numCache>
            </c:numRef>
          </c:xVal>
          <c:yVal>
            <c:numRef>
              <c:f>'Fig 8.42, 8.43'!$D$30</c:f>
              <c:numCache>
                <c:formatCode>"$"#,##0.00</c:formatCode>
                <c:ptCount val="1"/>
                <c:pt idx="0">
                  <c:v>23.04984605473885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8.42, 8.43'!$B$31</c:f>
              <c:strCache>
                <c:ptCount val="1"/>
                <c:pt idx="0">
                  <c:v>OP-REP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</c:marker>
          <c:xVal>
            <c:numRef>
              <c:f>'Fig 8.42, 8.43'!$C$31</c:f>
              <c:numCache>
                <c:formatCode>"$"#,##0.00</c:formatCode>
                <c:ptCount val="1"/>
                <c:pt idx="0">
                  <c:v>22.401261772857964</c:v>
                </c:pt>
              </c:numCache>
            </c:numRef>
          </c:xVal>
          <c:yVal>
            <c:numRef>
              <c:f>'Fig 8.42, 8.43'!$D$31</c:f>
              <c:numCache>
                <c:formatCode>"$"#,##0.00</c:formatCode>
                <c:ptCount val="1"/>
                <c:pt idx="0">
                  <c:v>22.715021755761125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'Fig 8.42, 8.43'!$B$32</c:f>
              <c:strCache>
                <c:ptCount val="1"/>
                <c:pt idx="0">
                  <c:v>OP-GW4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8.43'!$C$32</c:f>
              <c:numCache>
                <c:formatCode>"$"#,##0.00</c:formatCode>
                <c:ptCount val="1"/>
                <c:pt idx="0">
                  <c:v>22.750012589031222</c:v>
                </c:pt>
              </c:numCache>
            </c:numRef>
          </c:xVal>
          <c:yVal>
            <c:numRef>
              <c:f>'Fig 8.42, 8.43'!$D$32</c:f>
              <c:numCache>
                <c:formatCode>"$"#,##0.00</c:formatCode>
                <c:ptCount val="1"/>
                <c:pt idx="0">
                  <c:v>23.072665205312134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 8.42, 8.43'!$B$33</c:f>
              <c:strCache>
                <c:ptCount val="1"/>
                <c:pt idx="0">
                  <c:v>FR-1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8.43'!$C$33</c:f>
              <c:numCache>
                <c:formatCode>"$"#,##0.00</c:formatCode>
                <c:ptCount val="1"/>
                <c:pt idx="0">
                  <c:v>23.219604645817039</c:v>
                </c:pt>
              </c:numCache>
            </c:numRef>
          </c:xVal>
          <c:yVal>
            <c:numRef>
              <c:f>'Fig 8.42, 8.43'!$D$33</c:f>
              <c:numCache>
                <c:formatCode>"$"#,##0.00</c:formatCode>
                <c:ptCount val="1"/>
                <c:pt idx="0">
                  <c:v>23.531662752482188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 8.42, 8.43'!$B$34</c:f>
              <c:strCache>
                <c:ptCount val="1"/>
                <c:pt idx="0">
                  <c:v>FR-2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8.43'!$C$34</c:f>
              <c:numCache>
                <c:formatCode>"$"#,##0.00</c:formatCode>
                <c:ptCount val="1"/>
                <c:pt idx="0">
                  <c:v>23.782899542717235</c:v>
                </c:pt>
              </c:numCache>
            </c:numRef>
          </c:xVal>
          <c:yVal>
            <c:numRef>
              <c:f>'Fig 8.42, 8.43'!$D$34</c:f>
              <c:numCache>
                <c:formatCode>"$"#,##0.00</c:formatCode>
                <c:ptCount val="1"/>
                <c:pt idx="0">
                  <c:v>24.008210212469489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'Fig 8.42, 8.43'!$B$37</c:f>
              <c:strCache>
                <c:ptCount val="1"/>
                <c:pt idx="0">
                  <c:v>RE-1c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8.43'!$C$37</c:f>
              <c:numCache>
                <c:formatCode>"$"#,##0.00</c:formatCode>
                <c:ptCount val="1"/>
                <c:pt idx="0">
                  <c:v>22.83239007237508</c:v>
                </c:pt>
              </c:numCache>
            </c:numRef>
          </c:xVal>
          <c:yVal>
            <c:numRef>
              <c:f>'Fig 8.42, 8.43'!$D$37</c:f>
              <c:numCache>
                <c:formatCode>"$"#,##0.00</c:formatCode>
                <c:ptCount val="1"/>
                <c:pt idx="0">
                  <c:v>23.135089295986479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'Fig 8.42, 8.43'!$B$38</c:f>
              <c:strCache>
                <c:ptCount val="1"/>
                <c:pt idx="0">
                  <c:v>RE-2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'Fig 8.42, 8.43'!$C$38</c:f>
              <c:numCache>
                <c:formatCode>"$"#,##0.00</c:formatCode>
                <c:ptCount val="1"/>
                <c:pt idx="0">
                  <c:v>22.794813820930276</c:v>
                </c:pt>
              </c:numCache>
            </c:numRef>
          </c:xVal>
          <c:yVal>
            <c:numRef>
              <c:f>'Fig 8.42, 8.43'!$D$38</c:f>
              <c:numCache>
                <c:formatCode>"$"#,##0.00</c:formatCode>
                <c:ptCount val="1"/>
                <c:pt idx="0">
                  <c:v>23.105041210195814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'Fig 8.42, 8.43'!$B$39</c:f>
              <c:strCache>
                <c:ptCount val="1"/>
                <c:pt idx="0">
                  <c:v>DLC1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8.43'!$C$39</c:f>
              <c:numCache>
                <c:formatCode>"$"#,##0.00</c:formatCode>
                <c:ptCount val="1"/>
                <c:pt idx="0">
                  <c:v>22.841634015757862</c:v>
                </c:pt>
              </c:numCache>
            </c:numRef>
          </c:xVal>
          <c:yVal>
            <c:numRef>
              <c:f>'Fig 8.42, 8.43'!$D$39</c:f>
              <c:numCache>
                <c:formatCode>"$"#,##0.00</c:formatCode>
                <c:ptCount val="1"/>
                <c:pt idx="0">
                  <c:v>23.163723034889006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'Fig 8.42, 8.43'!$B$40</c:f>
              <c:strCache>
                <c:ptCount val="1"/>
                <c:pt idx="0">
                  <c:v>GW1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'Fig 8.42, 8.43'!$C$40</c:f>
              <c:numCache>
                <c:formatCode>"$"#,##0.00</c:formatCode>
                <c:ptCount val="1"/>
                <c:pt idx="0">
                  <c:v>23.283406401722399</c:v>
                </c:pt>
              </c:numCache>
            </c:numRef>
          </c:xVal>
          <c:yVal>
            <c:numRef>
              <c:f>'Fig 8.42, 8.43'!$D$40</c:f>
              <c:numCache>
                <c:formatCode>"$"#,##0.00</c:formatCode>
                <c:ptCount val="1"/>
                <c:pt idx="0">
                  <c:v>23.596377870637276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'Fig 8.42, 8.43'!$B$41</c:f>
              <c:strCache>
                <c:ptCount val="1"/>
                <c:pt idx="0">
                  <c:v>GW2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8.43'!$C$41</c:f>
              <c:numCache>
                <c:formatCode>"$"#,##0.00</c:formatCode>
                <c:ptCount val="1"/>
                <c:pt idx="0">
                  <c:v>23.628864682983213</c:v>
                </c:pt>
              </c:numCache>
            </c:numRef>
          </c:xVal>
          <c:yVal>
            <c:numRef>
              <c:f>'Fig 8.42, 8.43'!$D$41</c:f>
              <c:numCache>
                <c:formatCode>"$"#,##0.00</c:formatCode>
                <c:ptCount val="1"/>
                <c:pt idx="0">
                  <c:v>23.95774769612953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'Fig 8.42, 8.43'!$B$42</c:f>
              <c:strCache>
                <c:ptCount val="1"/>
                <c:pt idx="0">
                  <c:v>GW3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8.43'!$C$42</c:f>
              <c:numCache>
                <c:formatCode>"$"#,##0.00</c:formatCode>
                <c:ptCount val="1"/>
                <c:pt idx="0">
                  <c:v>24.176499417162653</c:v>
                </c:pt>
              </c:numCache>
            </c:numRef>
          </c:xVal>
          <c:yVal>
            <c:numRef>
              <c:f>'Fig 8.42, 8.43'!$D$42</c:f>
              <c:numCache>
                <c:formatCode>"$"#,##0.00</c:formatCode>
                <c:ptCount val="1"/>
                <c:pt idx="0">
                  <c:v>24.477920852208655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'Fig 8.42, 8.43'!$B$43</c:f>
              <c:strCache>
                <c:ptCount val="1"/>
                <c:pt idx="0">
                  <c:v>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8.43'!$C$43</c:f>
              <c:numCache>
                <c:formatCode>"$"#,##0.00</c:formatCode>
                <c:ptCount val="1"/>
                <c:pt idx="0">
                  <c:v>23.01981710800592</c:v>
                </c:pt>
              </c:numCache>
            </c:numRef>
          </c:xVal>
          <c:yVal>
            <c:numRef>
              <c:f>'Fig 8.42, 8.43'!$D$43</c:f>
              <c:numCache>
                <c:formatCode>"$"#,##0.00</c:formatCode>
                <c:ptCount val="1"/>
                <c:pt idx="0">
                  <c:v>23.335902577876091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371824"/>
        <c:axId val="249372216"/>
      </c:scatterChart>
      <c:valAx>
        <c:axId val="24937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Stochastic Mean PVRR($ billion)</a:t>
                </a:r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49372216"/>
        <c:crosses val="autoZero"/>
        <c:crossBetween val="midCat"/>
        <c:majorUnit val="0.4"/>
      </c:valAx>
      <c:valAx>
        <c:axId val="249372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Upper Tail Mean PVRR</a:t>
                </a:r>
                <a:endParaRPr lang="en-US" baseline="0"/>
              </a:p>
              <a:p>
                <a:pPr>
                  <a:defRPr/>
                </a:pPr>
                <a:r>
                  <a:rPr lang="en-US" baseline="0"/>
                  <a:t>($ billion)</a:t>
                </a:r>
                <a:endParaRPr lang="en-US"/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49371824"/>
        <c:crosses val="autoZero"/>
        <c:crossBetween val="midCat"/>
        <c:majorUnit val="0.30000000000000004"/>
      </c:valAx>
    </c:plotArea>
    <c:legend>
      <c:legendPos val="b"/>
      <c:layout>
        <c:manualLayout>
          <c:xMode val="edge"/>
          <c:yMode val="edge"/>
          <c:x val="0.13192927489608799"/>
          <c:y val="0.82335810219668493"/>
          <c:w val="0.77673321391465333"/>
          <c:h val="0.15429551752958254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Low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val>
            <c:numRef>
              <c:f>'StochasticMean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881840"/>
        <c:axId val="348882232"/>
      </c:barChart>
      <c:catAx>
        <c:axId val="34888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348882232"/>
        <c:crosses val="autoZero"/>
        <c:auto val="1"/>
        <c:lblAlgn val="ctr"/>
        <c:lblOffset val="100"/>
        <c:noMultiLvlLbl val="0"/>
      </c:catAx>
      <c:valAx>
        <c:axId val="348882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PVRR ($m)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88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val>
            <c:numRef>
              <c:f>'StochasticMean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883016"/>
        <c:axId val="348883408"/>
      </c:barChart>
      <c:catAx>
        <c:axId val="348883016"/>
        <c:scaling>
          <c:orientation val="minMax"/>
        </c:scaling>
        <c:delete val="0"/>
        <c:axPos val="b"/>
        <c:majorTickMark val="out"/>
        <c:minorTickMark val="none"/>
        <c:tickLblPos val="nextTo"/>
        <c:crossAx val="348883408"/>
        <c:crosses val="autoZero"/>
        <c:auto val="1"/>
        <c:lblAlgn val="ctr"/>
        <c:lblOffset val="100"/>
        <c:noMultiLvlLbl val="0"/>
      </c:catAx>
      <c:valAx>
        <c:axId val="34888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PVRR ($m)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883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Medium Gas, High CO2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val>
            <c:numRef>
              <c:f>'StochasticMean Table'!#REF!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'StochasticMean Table'!#REF!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884192"/>
        <c:axId val="349046480"/>
      </c:barChart>
      <c:catAx>
        <c:axId val="34888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349046480"/>
        <c:crosses val="autoZero"/>
        <c:auto val="1"/>
        <c:lblAlgn val="ctr"/>
        <c:lblOffset val="100"/>
        <c:noMultiLvlLbl val="0"/>
      </c:catAx>
      <c:valAx>
        <c:axId val="34904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PVRR ($m)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888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High Gas, Mass Cap B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634031886665319"/>
          <c:y val="0.13558685446009389"/>
          <c:w val="0.76721148193228139"/>
          <c:h val="0.56603423163653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8.42, 8.43'!$B$51</c:f>
              <c:strCache>
                <c:ptCount val="1"/>
                <c:pt idx="0">
                  <c:v>OP-NT3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</c:marker>
          <c:dPt>
            <c:idx val="0"/>
            <c:bubble3D val="0"/>
          </c:dPt>
          <c:xVal>
            <c:numRef>
              <c:f>'Fig 8.42, 8.43'!$C$51</c:f>
              <c:numCache>
                <c:formatCode>"$"#,##0.00</c:formatCode>
                <c:ptCount val="1"/>
                <c:pt idx="0">
                  <c:v>25.722347890079472</c:v>
                </c:pt>
              </c:numCache>
            </c:numRef>
          </c:xVal>
          <c:yVal>
            <c:numRef>
              <c:f>'Fig 8.42, 8.43'!$D$51</c:f>
              <c:numCache>
                <c:formatCode>"$"#,##0.00</c:formatCode>
                <c:ptCount val="1"/>
                <c:pt idx="0">
                  <c:v>26.199432614466815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8.42, 8.43'!$B$52</c:f>
              <c:strCache>
                <c:ptCount val="1"/>
                <c:pt idx="0">
                  <c:v>OP-REP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</c:marker>
          <c:xVal>
            <c:numRef>
              <c:f>'Fig 8.42, 8.43'!$C$52</c:f>
              <c:numCache>
                <c:formatCode>"$"#,##0.00</c:formatCode>
                <c:ptCount val="1"/>
                <c:pt idx="0">
                  <c:v>25.124260849805744</c:v>
                </c:pt>
              </c:numCache>
            </c:numRef>
          </c:xVal>
          <c:yVal>
            <c:numRef>
              <c:f>'Fig 8.42, 8.43'!$D$52</c:f>
              <c:numCache>
                <c:formatCode>"$"#,##0.00</c:formatCode>
                <c:ptCount val="1"/>
                <c:pt idx="0">
                  <c:v>25.584783176035149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'Fig 8.42, 8.43'!$B$53</c:f>
              <c:strCache>
                <c:ptCount val="1"/>
                <c:pt idx="0">
                  <c:v>OP-GW4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8.43'!$C$53</c:f>
              <c:numCache>
                <c:formatCode>"$"#,##0.00</c:formatCode>
                <c:ptCount val="1"/>
                <c:pt idx="0">
                  <c:v>24.946928379168686</c:v>
                </c:pt>
              </c:numCache>
            </c:numRef>
          </c:xVal>
          <c:yVal>
            <c:numRef>
              <c:f>'Fig 8.42, 8.43'!$D$53</c:f>
              <c:numCache>
                <c:formatCode>"$"#,##0.00</c:formatCode>
                <c:ptCount val="1"/>
                <c:pt idx="0">
                  <c:v>25.415591716405622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 8.42, 8.43'!$B$54</c:f>
              <c:strCache>
                <c:ptCount val="1"/>
                <c:pt idx="0">
                  <c:v>FR-1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8.43'!$C$54</c:f>
              <c:numCache>
                <c:formatCode>"$"#,##0.00</c:formatCode>
                <c:ptCount val="1"/>
                <c:pt idx="0">
                  <c:v>26.23923926633303</c:v>
                </c:pt>
              </c:numCache>
            </c:numRef>
          </c:xVal>
          <c:yVal>
            <c:numRef>
              <c:f>'Fig 8.42, 8.43'!$D$54</c:f>
              <c:numCache>
                <c:formatCode>"$"#,##0.00</c:formatCode>
                <c:ptCount val="1"/>
                <c:pt idx="0">
                  <c:v>26.708236942793313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 8.42, 8.43'!$B$55</c:f>
              <c:strCache>
                <c:ptCount val="1"/>
                <c:pt idx="0">
                  <c:v>FR-2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8.43'!$C$55</c:f>
              <c:numCache>
                <c:formatCode>"$"#,##0.00</c:formatCode>
                <c:ptCount val="1"/>
                <c:pt idx="0">
                  <c:v>26.994749058657867</c:v>
                </c:pt>
              </c:numCache>
            </c:numRef>
          </c:xVal>
          <c:yVal>
            <c:numRef>
              <c:f>'Fig 8.42, 8.43'!$D$55</c:f>
              <c:numCache>
                <c:formatCode>"$"#,##0.00</c:formatCode>
                <c:ptCount val="1"/>
                <c:pt idx="0">
                  <c:v>27.409160653179416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'Fig 8.42, 8.43'!$B$58</c:f>
              <c:strCache>
                <c:ptCount val="1"/>
                <c:pt idx="0">
                  <c:v>RE-1c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8.43'!$C$58</c:f>
              <c:numCache>
                <c:formatCode>"$"#,##0.00</c:formatCode>
                <c:ptCount val="1"/>
                <c:pt idx="0">
                  <c:v>25.627268604544689</c:v>
                </c:pt>
              </c:numCache>
            </c:numRef>
          </c:xVal>
          <c:yVal>
            <c:numRef>
              <c:f>'Fig 8.42, 8.43'!$D$58</c:f>
              <c:numCache>
                <c:formatCode>"$"#,##0.00</c:formatCode>
                <c:ptCount val="1"/>
                <c:pt idx="0">
                  <c:v>26.078057255690062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'Fig 8.42, 8.43'!$B$59</c:f>
              <c:strCache>
                <c:ptCount val="1"/>
                <c:pt idx="0">
                  <c:v>RE-2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'Fig 8.42, 8.43'!$C$59</c:f>
              <c:numCache>
                <c:formatCode>"$"#,##0.00</c:formatCode>
                <c:ptCount val="1"/>
                <c:pt idx="0">
                  <c:v>25.588435454482696</c:v>
                </c:pt>
              </c:numCache>
            </c:numRef>
          </c:xVal>
          <c:yVal>
            <c:numRef>
              <c:f>'Fig 8.42, 8.43'!$D$59</c:f>
              <c:numCache>
                <c:formatCode>"$"#,##0.00</c:formatCode>
                <c:ptCount val="1"/>
                <c:pt idx="0">
                  <c:v>26.047166020604166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'Fig 8.42, 8.43'!$B$60</c:f>
              <c:strCache>
                <c:ptCount val="1"/>
                <c:pt idx="0">
                  <c:v>DLC1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8.43'!$C$60</c:f>
              <c:numCache>
                <c:formatCode>"$"#,##0.00</c:formatCode>
                <c:ptCount val="1"/>
                <c:pt idx="0">
                  <c:v>25.667033130812605</c:v>
                </c:pt>
              </c:numCache>
            </c:numRef>
          </c:xVal>
          <c:yVal>
            <c:numRef>
              <c:f>'Fig 8.42, 8.43'!$D$60</c:f>
              <c:numCache>
                <c:formatCode>"$"#,##0.00</c:formatCode>
                <c:ptCount val="1"/>
                <c:pt idx="0">
                  <c:v>26.151601782845884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'Fig 8.42, 8.43'!$B$61</c:f>
              <c:strCache>
                <c:ptCount val="1"/>
                <c:pt idx="0">
                  <c:v>GW1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'Fig 8.42, 8.43'!$C$61</c:f>
              <c:numCache>
                <c:formatCode>"$"#,##0.00</c:formatCode>
                <c:ptCount val="1"/>
                <c:pt idx="0">
                  <c:v>25.846449723798834</c:v>
                </c:pt>
              </c:numCache>
            </c:numRef>
          </c:xVal>
          <c:yVal>
            <c:numRef>
              <c:f>'Fig 8.42, 8.43'!$D$61</c:f>
              <c:numCache>
                <c:formatCode>"$"#,##0.00</c:formatCode>
                <c:ptCount val="1"/>
                <c:pt idx="0">
                  <c:v>26.3165180015326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'Fig 8.42, 8.43'!$B$62</c:f>
              <c:strCache>
                <c:ptCount val="1"/>
                <c:pt idx="0">
                  <c:v>GW2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8.43'!$C$62</c:f>
              <c:numCache>
                <c:formatCode>"$"#,##0.00</c:formatCode>
                <c:ptCount val="1"/>
                <c:pt idx="0">
                  <c:v>26.198943001309917</c:v>
                </c:pt>
              </c:numCache>
            </c:numRef>
          </c:xVal>
          <c:yVal>
            <c:numRef>
              <c:f>'Fig 8.42, 8.43'!$D$62</c:f>
              <c:numCache>
                <c:formatCode>"$"#,##0.00</c:formatCode>
                <c:ptCount val="1"/>
                <c:pt idx="0">
                  <c:v>26.675293853146531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'Fig 8.42, 8.43'!$B$63</c:f>
              <c:strCache>
                <c:ptCount val="1"/>
                <c:pt idx="0">
                  <c:v>GW3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8.43'!$C$63</c:f>
              <c:numCache>
                <c:formatCode>"$"#,##0.00</c:formatCode>
                <c:ptCount val="1"/>
                <c:pt idx="0">
                  <c:v>26.448765871688227</c:v>
                </c:pt>
              </c:numCache>
            </c:numRef>
          </c:xVal>
          <c:yVal>
            <c:numRef>
              <c:f>'Fig 8.42, 8.43'!$D$63</c:f>
              <c:numCache>
                <c:formatCode>"$"#,##0.00</c:formatCode>
                <c:ptCount val="1"/>
                <c:pt idx="0">
                  <c:v>26.891566946869116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'Fig 8.42, 8.43'!$B$64</c:f>
              <c:strCache>
                <c:ptCount val="1"/>
                <c:pt idx="0">
                  <c:v>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8.43'!$C$64</c:f>
              <c:numCache>
                <c:formatCode>"$"#,##0.00</c:formatCode>
                <c:ptCount val="1"/>
                <c:pt idx="0">
                  <c:v>25.488537870739073</c:v>
                </c:pt>
              </c:numCache>
            </c:numRef>
          </c:xVal>
          <c:yVal>
            <c:numRef>
              <c:f>'Fig 8.42, 8.43'!$D$64</c:f>
              <c:numCache>
                <c:formatCode>"$"#,##0.00</c:formatCode>
                <c:ptCount val="1"/>
                <c:pt idx="0">
                  <c:v>25.947793860245334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124344"/>
        <c:axId val="250124736"/>
      </c:scatterChart>
      <c:valAx>
        <c:axId val="250124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Stochastic Mean PVRR($ billion)</a:t>
                </a:r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50124736"/>
        <c:crosses val="autoZero"/>
        <c:crossBetween val="midCat"/>
        <c:majorUnit val="0.4"/>
      </c:valAx>
      <c:valAx>
        <c:axId val="25012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Upper Tail Mean PVRR</a:t>
                </a:r>
                <a:endParaRPr lang="en-US" baseline="0"/>
              </a:p>
              <a:p>
                <a:pPr>
                  <a:defRPr/>
                </a:pPr>
                <a:r>
                  <a:rPr lang="en-US" baseline="0"/>
                  <a:t>($ billion)</a:t>
                </a:r>
                <a:endParaRPr lang="en-US"/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50124344"/>
        <c:crosses val="autoZero"/>
        <c:crossBetween val="midCat"/>
        <c:majorUnit val="0.35000000000000003"/>
      </c:valAx>
    </c:plotArea>
    <c:legend>
      <c:legendPos val="b"/>
      <c:layout>
        <c:manualLayout>
          <c:xMode val="edge"/>
          <c:yMode val="edge"/>
          <c:x val="0.1623732474989098"/>
          <c:y val="0.8256212339654726"/>
          <c:w val="0.76912222076394787"/>
          <c:h val="0.148087686222320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Medium Gas, Mass Cap 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8.42, 8.43'!$B$84</c:f>
              <c:strCache>
                <c:ptCount val="1"/>
                <c:pt idx="0">
                  <c:v>OP-NT3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</c:marker>
          <c:dPt>
            <c:idx val="0"/>
            <c:bubble3D val="0"/>
          </c:dPt>
          <c:xVal>
            <c:numRef>
              <c:f>'Fig 8.42, 8.43'!$C$84</c:f>
              <c:numCache>
                <c:formatCode>"$"#,##0.00</c:formatCode>
                <c:ptCount val="1"/>
                <c:pt idx="0">
                  <c:v>23.406821464331426</c:v>
                </c:pt>
              </c:numCache>
            </c:numRef>
          </c:xVal>
          <c:yVal>
            <c:numRef>
              <c:f>'Fig 8.42, 8.43'!$D$84</c:f>
              <c:numCache>
                <c:formatCode>"$"#,##0.00</c:formatCode>
                <c:ptCount val="1"/>
                <c:pt idx="0">
                  <c:v>23.788468817012529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8.42, 8.43'!$B$85</c:f>
              <c:strCache>
                <c:ptCount val="1"/>
                <c:pt idx="0">
                  <c:v>OP-REP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</c:marker>
          <c:xVal>
            <c:numRef>
              <c:f>'Fig 8.42, 8.43'!$C$85</c:f>
              <c:numCache>
                <c:formatCode>"$"#,##0.00</c:formatCode>
                <c:ptCount val="1"/>
                <c:pt idx="0">
                  <c:v>23.030056166329427</c:v>
                </c:pt>
              </c:numCache>
            </c:numRef>
          </c:xVal>
          <c:yVal>
            <c:numRef>
              <c:f>'Fig 8.42, 8.43'!$D$85</c:f>
              <c:numCache>
                <c:formatCode>"$"#,##0.00</c:formatCode>
                <c:ptCount val="1"/>
                <c:pt idx="0">
                  <c:v>23.396782342987816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'Fig 8.42, 8.43'!$B$86</c:f>
              <c:strCache>
                <c:ptCount val="1"/>
                <c:pt idx="0">
                  <c:v>OP-GW4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8.43'!$C$86</c:f>
              <c:numCache>
                <c:formatCode>"$"#,##0.00</c:formatCode>
                <c:ptCount val="1"/>
                <c:pt idx="0">
                  <c:v>23.287423552439204</c:v>
                </c:pt>
              </c:numCache>
            </c:numRef>
          </c:xVal>
          <c:yVal>
            <c:numRef>
              <c:f>'Fig 8.42, 8.43'!$D$86</c:f>
              <c:numCache>
                <c:formatCode>"$"#,##0.00</c:formatCode>
                <c:ptCount val="1"/>
                <c:pt idx="0">
                  <c:v>23.655963687721254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 8.42, 8.43'!$B$87</c:f>
              <c:strCache>
                <c:ptCount val="1"/>
                <c:pt idx="0">
                  <c:v>FR-1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8.43'!$C$87</c:f>
              <c:numCache>
                <c:formatCode>"$"#,##0.00</c:formatCode>
                <c:ptCount val="1"/>
                <c:pt idx="0">
                  <c:v>23.892464423218822</c:v>
                </c:pt>
              </c:numCache>
            </c:numRef>
          </c:xVal>
          <c:yVal>
            <c:numRef>
              <c:f>'Fig 8.42, 8.43'!$D$87</c:f>
              <c:numCache>
                <c:formatCode>"$"#,##0.00</c:formatCode>
                <c:ptCount val="1"/>
                <c:pt idx="0">
                  <c:v>24.256185273055351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 8.42, 8.43'!$B$88</c:f>
              <c:strCache>
                <c:ptCount val="1"/>
                <c:pt idx="0">
                  <c:v>FR-2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8.43'!$C$88</c:f>
              <c:numCache>
                <c:formatCode>"$"#,##0.00</c:formatCode>
                <c:ptCount val="1"/>
                <c:pt idx="0">
                  <c:v>24.484571102550447</c:v>
                </c:pt>
              </c:numCache>
            </c:numRef>
          </c:xVal>
          <c:yVal>
            <c:numRef>
              <c:f>'Fig 8.42, 8.43'!$D$88</c:f>
              <c:numCache>
                <c:formatCode>"$"#,##0.00</c:formatCode>
                <c:ptCount val="1"/>
                <c:pt idx="0">
                  <c:v>24.756957068395035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'Fig 8.42, 8.43'!$B$91</c:f>
              <c:strCache>
                <c:ptCount val="1"/>
                <c:pt idx="0">
                  <c:v>RE-1c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8.43'!$C$91</c:f>
              <c:numCache>
                <c:formatCode>"$"#,##0.00</c:formatCode>
                <c:ptCount val="1"/>
                <c:pt idx="0">
                  <c:v>23.461773329578445</c:v>
                </c:pt>
              </c:numCache>
            </c:numRef>
          </c:xVal>
          <c:yVal>
            <c:numRef>
              <c:f>'Fig 8.42, 8.43'!$D$91</c:f>
              <c:numCache>
                <c:formatCode>"$"#,##0.00</c:formatCode>
                <c:ptCount val="1"/>
                <c:pt idx="0">
                  <c:v>23.816962624010245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'Fig 8.42, 8.43'!$B$92</c:f>
              <c:strCache>
                <c:ptCount val="1"/>
                <c:pt idx="0">
                  <c:v>RE-2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8.43'!$C$92</c:f>
              <c:numCache>
                <c:formatCode>"$"#,##0.00</c:formatCode>
                <c:ptCount val="1"/>
                <c:pt idx="0">
                  <c:v>23.42228399657218</c:v>
                </c:pt>
              </c:numCache>
            </c:numRef>
          </c:xVal>
          <c:yVal>
            <c:numRef>
              <c:f>'Fig 8.42, 8.43'!$D$92</c:f>
              <c:numCache>
                <c:formatCode>"$"#,##0.00</c:formatCode>
                <c:ptCount val="1"/>
                <c:pt idx="0">
                  <c:v>23.785883225938289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'Fig 8.42, 8.43'!$B$93</c:f>
              <c:strCache>
                <c:ptCount val="1"/>
                <c:pt idx="0">
                  <c:v>DLC1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8.43'!$C$93</c:f>
              <c:numCache>
                <c:formatCode>"$"#,##0.00</c:formatCode>
                <c:ptCount val="1"/>
                <c:pt idx="0">
                  <c:v>23.47476734215131</c:v>
                </c:pt>
              </c:numCache>
            </c:numRef>
          </c:xVal>
          <c:yVal>
            <c:numRef>
              <c:f>'Fig 8.42, 8.43'!$D$93</c:f>
              <c:numCache>
                <c:formatCode>"$"#,##0.00</c:formatCode>
                <c:ptCount val="1"/>
                <c:pt idx="0">
                  <c:v>23.850132171415051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'Fig 8.42, 8.43'!$B$94</c:f>
              <c:strCache>
                <c:ptCount val="1"/>
                <c:pt idx="0">
                  <c:v>GW1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8.43'!$C$94</c:f>
              <c:numCache>
                <c:formatCode>"$"#,##0.00</c:formatCode>
                <c:ptCount val="1"/>
                <c:pt idx="0">
                  <c:v>23.890073909819968</c:v>
                </c:pt>
              </c:numCache>
            </c:numRef>
          </c:xVal>
          <c:yVal>
            <c:numRef>
              <c:f>'Fig 8.42, 8.43'!$D$94</c:f>
              <c:numCache>
                <c:formatCode>"$"#,##0.00</c:formatCode>
                <c:ptCount val="1"/>
                <c:pt idx="0">
                  <c:v>24.2513325280214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'Fig 8.42, 8.43'!$B$95</c:f>
              <c:strCache>
                <c:ptCount val="1"/>
                <c:pt idx="0">
                  <c:v>GW2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8.43'!$C$95</c:f>
              <c:numCache>
                <c:formatCode>"$"#,##0.00</c:formatCode>
                <c:ptCount val="1"/>
                <c:pt idx="0">
                  <c:v>24.236214927654441</c:v>
                </c:pt>
              </c:numCache>
            </c:numRef>
          </c:xVal>
          <c:yVal>
            <c:numRef>
              <c:f>'Fig 8.42, 8.43'!$D$95</c:f>
              <c:numCache>
                <c:formatCode>"$"#,##0.00</c:formatCode>
                <c:ptCount val="1"/>
                <c:pt idx="0">
                  <c:v>24.606446266823443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'Fig 8.42, 8.43'!$B$96</c:f>
              <c:strCache>
                <c:ptCount val="1"/>
                <c:pt idx="0">
                  <c:v>GW3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8.43'!$C$96</c:f>
              <c:numCache>
                <c:formatCode>"$"#,##0.00</c:formatCode>
                <c:ptCount val="1"/>
                <c:pt idx="0">
                  <c:v>24.722567324911818</c:v>
                </c:pt>
              </c:numCache>
            </c:numRef>
          </c:xVal>
          <c:yVal>
            <c:numRef>
              <c:f>'Fig 8.42, 8.43'!$D$96</c:f>
              <c:numCache>
                <c:formatCode>"$"#,##0.00</c:formatCode>
                <c:ptCount val="1"/>
                <c:pt idx="0">
                  <c:v>25.069226108339716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'Fig 8.42, 8.43'!$B$97</c:f>
              <c:strCache>
                <c:ptCount val="1"/>
                <c:pt idx="0">
                  <c:v>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8.43'!$C$97</c:f>
              <c:numCache>
                <c:formatCode>"$"#,##0.00</c:formatCode>
                <c:ptCount val="1"/>
                <c:pt idx="0">
                  <c:v>23.61139556617017</c:v>
                </c:pt>
              </c:numCache>
            </c:numRef>
          </c:xVal>
          <c:yVal>
            <c:numRef>
              <c:f>'Fig 8.42, 8.43'!$D$97</c:f>
              <c:numCache>
                <c:formatCode>"$"#,##0.00</c:formatCode>
                <c:ptCount val="1"/>
                <c:pt idx="0">
                  <c:v>23.972326041071998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374176"/>
        <c:axId val="249373784"/>
      </c:scatterChart>
      <c:valAx>
        <c:axId val="24937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Stochastic Mean PVRR($ billion)</a:t>
                </a:r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49373784"/>
        <c:crosses val="autoZero"/>
        <c:crossBetween val="midCat"/>
        <c:majorUnit val="0.4"/>
      </c:valAx>
      <c:valAx>
        <c:axId val="249373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Upper Tail Mean PVRR</a:t>
                </a:r>
                <a:endParaRPr lang="en-US" baseline="0"/>
              </a:p>
              <a:p>
                <a:pPr>
                  <a:defRPr/>
                </a:pPr>
                <a:r>
                  <a:rPr lang="en-US" baseline="0"/>
                  <a:t>($ billion)</a:t>
                </a:r>
                <a:endParaRPr lang="en-US"/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49374176"/>
        <c:crosses val="autoZero"/>
        <c:crossBetween val="midCat"/>
        <c:majorUnit val="0.30000000000000004"/>
      </c:valAx>
    </c:plotArea>
    <c:legend>
      <c:legendPos val="b"/>
      <c:layout>
        <c:manualLayout>
          <c:xMode val="edge"/>
          <c:yMode val="edge"/>
          <c:x val="0.19281722010173158"/>
          <c:y val="0.81963420113026408"/>
          <c:w val="0.73106725501042069"/>
          <c:h val="0.1580126386228748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Low Gas, Mass Cap 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634028364028337"/>
          <c:y val="0.13551051051051052"/>
          <c:w val="0.76721152843494445"/>
          <c:h val="0.536248551701307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8.42, 8.43'!$B$113</c:f>
              <c:strCache>
                <c:ptCount val="1"/>
                <c:pt idx="0">
                  <c:v>OP-NT3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</c:marker>
          <c:dPt>
            <c:idx val="0"/>
            <c:bubble3D val="0"/>
          </c:dPt>
          <c:xVal>
            <c:numRef>
              <c:f>'Fig 8.42, 8.43'!$C$113</c:f>
              <c:numCache>
                <c:formatCode>"$"#,##0.00</c:formatCode>
                <c:ptCount val="1"/>
                <c:pt idx="0">
                  <c:v>22.760729406490501</c:v>
                </c:pt>
              </c:numCache>
            </c:numRef>
          </c:xVal>
          <c:yVal>
            <c:numRef>
              <c:f>'Fig 8.42, 8.43'!$D$113</c:f>
              <c:numCache>
                <c:formatCode>"$"#,##0.00</c:formatCode>
                <c:ptCount val="1"/>
                <c:pt idx="0">
                  <c:v>23.090931428398235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8.42, 8.43'!$B$114</c:f>
              <c:strCache>
                <c:ptCount val="1"/>
                <c:pt idx="0">
                  <c:v>OP-REP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</c:marker>
          <c:xVal>
            <c:numRef>
              <c:f>'Fig 8.42, 8.43'!$C$114</c:f>
              <c:numCache>
                <c:formatCode>"$"#,##0.00</c:formatCode>
                <c:ptCount val="1"/>
                <c:pt idx="0">
                  <c:v>22.42993911598759</c:v>
                </c:pt>
              </c:numCache>
            </c:numRef>
          </c:xVal>
          <c:yVal>
            <c:numRef>
              <c:f>'Fig 8.42, 8.43'!$D$114</c:f>
              <c:numCache>
                <c:formatCode>"$"#,##0.00</c:formatCode>
                <c:ptCount val="1"/>
                <c:pt idx="0">
                  <c:v>22.748205787978897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'Fig 8.42, 8.43'!$B$115</c:f>
              <c:strCache>
                <c:ptCount val="1"/>
                <c:pt idx="0">
                  <c:v>OP-GW4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8.43'!$C$115</c:f>
              <c:numCache>
                <c:formatCode>"$"#,##0.00</c:formatCode>
                <c:ptCount val="1"/>
                <c:pt idx="0">
                  <c:v>22.779866394760749</c:v>
                </c:pt>
              </c:numCache>
            </c:numRef>
          </c:xVal>
          <c:yVal>
            <c:numRef>
              <c:f>'Fig 8.42, 8.43'!$D$115</c:f>
              <c:numCache>
                <c:formatCode>"$"#,##0.00</c:formatCode>
                <c:ptCount val="1"/>
                <c:pt idx="0">
                  <c:v>23.104379474396396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 8.42, 8.43'!$B$116</c:f>
              <c:strCache>
                <c:ptCount val="1"/>
                <c:pt idx="0">
                  <c:v>FR-1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8.43'!$C$116</c:f>
              <c:numCache>
                <c:formatCode>"$"#,##0.00</c:formatCode>
                <c:ptCount val="1"/>
                <c:pt idx="0">
                  <c:v>23.257114379393613</c:v>
                </c:pt>
              </c:numCache>
            </c:numRef>
          </c:xVal>
          <c:yVal>
            <c:numRef>
              <c:f>'Fig 8.42, 8.43'!$D$116</c:f>
              <c:numCache>
                <c:formatCode>"$"#,##0.00</c:formatCode>
                <c:ptCount val="1"/>
                <c:pt idx="0">
                  <c:v>23.573143127490965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 8.42, 8.43'!$B$117</c:f>
              <c:strCache>
                <c:ptCount val="1"/>
                <c:pt idx="0">
                  <c:v>FR-2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8.43'!$C$117</c:f>
              <c:numCache>
                <c:formatCode>"$"#,##0.00</c:formatCode>
                <c:ptCount val="1"/>
                <c:pt idx="0">
                  <c:v>23.820198349255939</c:v>
                </c:pt>
              </c:numCache>
            </c:numRef>
          </c:xVal>
          <c:yVal>
            <c:numRef>
              <c:f>'Fig 8.42, 8.43'!$D$117</c:f>
              <c:numCache>
                <c:formatCode>"$"#,##0.00</c:formatCode>
                <c:ptCount val="1"/>
                <c:pt idx="0">
                  <c:v>24.048599435539238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'Fig 8.42, 8.43'!$B$120</c:f>
              <c:strCache>
                <c:ptCount val="1"/>
                <c:pt idx="0">
                  <c:v>RE-1c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8.43'!$C$120</c:f>
              <c:numCache>
                <c:formatCode>"$"#,##0.00</c:formatCode>
                <c:ptCount val="1"/>
                <c:pt idx="0">
                  <c:v>22.868333750685025</c:v>
                </c:pt>
              </c:numCache>
            </c:numRef>
          </c:xVal>
          <c:yVal>
            <c:numRef>
              <c:f>'Fig 8.42, 8.43'!$D$120</c:f>
              <c:numCache>
                <c:formatCode>"$"#,##0.00</c:formatCode>
                <c:ptCount val="1"/>
                <c:pt idx="0">
                  <c:v>23.176290104944769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'Fig 8.42, 8.43'!$B$121</c:f>
              <c:strCache>
                <c:ptCount val="1"/>
                <c:pt idx="0">
                  <c:v>RE-2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8.43'!$C$121</c:f>
              <c:numCache>
                <c:formatCode>"$"#,##0.00</c:formatCode>
                <c:ptCount val="1"/>
                <c:pt idx="0">
                  <c:v>22.828175980218418</c:v>
                </c:pt>
              </c:numCache>
            </c:numRef>
          </c:xVal>
          <c:yVal>
            <c:numRef>
              <c:f>'Fig 8.42, 8.43'!$D$121</c:f>
              <c:numCache>
                <c:formatCode>"$"#,##0.00</c:formatCode>
                <c:ptCount val="1"/>
                <c:pt idx="0">
                  <c:v>23.144064124603222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'Fig 8.42, 8.43'!$B$122</c:f>
              <c:strCache>
                <c:ptCount val="1"/>
                <c:pt idx="0">
                  <c:v>DLC1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8.43'!$C$122</c:f>
              <c:numCache>
                <c:formatCode>"$"#,##0.00</c:formatCode>
                <c:ptCount val="1"/>
                <c:pt idx="0">
                  <c:v>22.877560154503872</c:v>
                </c:pt>
              </c:numCache>
            </c:numRef>
          </c:xVal>
          <c:yVal>
            <c:numRef>
              <c:f>'Fig 8.42, 8.43'!$D$122</c:f>
              <c:numCache>
                <c:formatCode>"$"#,##0.00</c:formatCode>
                <c:ptCount val="1"/>
                <c:pt idx="0">
                  <c:v>23.203755384579967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'Fig 8.42, 8.43'!$B$123</c:f>
              <c:strCache>
                <c:ptCount val="1"/>
                <c:pt idx="0">
                  <c:v>GW1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8.43'!$C$123</c:f>
              <c:numCache>
                <c:formatCode>"$"#,##0.00</c:formatCode>
                <c:ptCount val="1"/>
                <c:pt idx="0">
                  <c:v>23.320610589640903</c:v>
                </c:pt>
              </c:numCache>
            </c:numRef>
          </c:xVal>
          <c:yVal>
            <c:numRef>
              <c:f>'Fig 8.42, 8.43'!$D$123</c:f>
              <c:numCache>
                <c:formatCode>"$"#,##0.00</c:formatCode>
                <c:ptCount val="1"/>
                <c:pt idx="0">
                  <c:v>23.636831713185515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'Fig 8.42, 8.43'!$B$124</c:f>
              <c:strCache>
                <c:ptCount val="1"/>
                <c:pt idx="0">
                  <c:v>GW2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8.43'!$C$124</c:f>
              <c:numCache>
                <c:formatCode>"$"#,##0.00</c:formatCode>
                <c:ptCount val="1"/>
                <c:pt idx="0">
                  <c:v>23.66662323036552</c:v>
                </c:pt>
              </c:numCache>
            </c:numRef>
          </c:xVal>
          <c:yVal>
            <c:numRef>
              <c:f>'Fig 8.42, 8.43'!$D$124</c:f>
              <c:numCache>
                <c:formatCode>"$"#,##0.00</c:formatCode>
                <c:ptCount val="1"/>
                <c:pt idx="0">
                  <c:v>23.999970215338553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'Fig 8.42, 8.43'!$B$125</c:f>
              <c:strCache>
                <c:ptCount val="1"/>
                <c:pt idx="0">
                  <c:v>GW3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8.43'!$C$125</c:f>
              <c:numCache>
                <c:formatCode>"$"#,##0.00</c:formatCode>
                <c:ptCount val="1"/>
                <c:pt idx="0">
                  <c:v>24.214119214639172</c:v>
                </c:pt>
              </c:numCache>
            </c:numRef>
          </c:xVal>
          <c:yVal>
            <c:numRef>
              <c:f>'Fig 8.42, 8.43'!$D$125</c:f>
              <c:numCache>
                <c:formatCode>"$"#,##0.00</c:formatCode>
                <c:ptCount val="1"/>
                <c:pt idx="0">
                  <c:v>24.517510560478591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'Fig 8.42, 8.43'!$B$126</c:f>
              <c:strCache>
                <c:ptCount val="1"/>
                <c:pt idx="0">
                  <c:v>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8.43'!$C$126</c:f>
              <c:numCache>
                <c:formatCode>"$"#,##0.00</c:formatCode>
                <c:ptCount val="1"/>
                <c:pt idx="0">
                  <c:v>23.055443502921847</c:v>
                </c:pt>
              </c:numCache>
            </c:numRef>
          </c:xVal>
          <c:yVal>
            <c:numRef>
              <c:f>'Fig 8.42, 8.43'!$D$126</c:f>
              <c:numCache>
                <c:formatCode>"$"#,##0.00</c:formatCode>
                <c:ptCount val="1"/>
                <c:pt idx="0">
                  <c:v>23.372611909451336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373000"/>
        <c:axId val="250125520"/>
      </c:scatterChart>
      <c:valAx>
        <c:axId val="249373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Stochastic Mean PVRR($ billion)</a:t>
                </a:r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50125520"/>
        <c:crosses val="autoZero"/>
        <c:crossBetween val="midCat"/>
        <c:majorUnit val="0.4"/>
      </c:valAx>
      <c:valAx>
        <c:axId val="25012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Upper Tail Mean PVRR</a:t>
                </a:r>
                <a:endParaRPr lang="en-US" baseline="0"/>
              </a:p>
              <a:p>
                <a:pPr>
                  <a:defRPr/>
                </a:pPr>
                <a:r>
                  <a:rPr lang="en-US" baseline="0"/>
                  <a:t>($ billion)</a:t>
                </a:r>
                <a:endParaRPr lang="en-US"/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49373000"/>
        <c:crosses val="autoZero"/>
        <c:crossBetween val="midCat"/>
        <c:majorUnit val="0.35000000000000003"/>
      </c:valAx>
    </c:plotArea>
    <c:legend>
      <c:legendPos val="b"/>
      <c:layout>
        <c:manualLayout>
          <c:xMode val="edge"/>
          <c:yMode val="edge"/>
          <c:x val="0.15521588647676607"/>
          <c:y val="0.8324213395390353"/>
          <c:w val="0.77582613218994012"/>
          <c:h val="0.15256357125399811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High Gas, Mass Cap 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8.42, 8.43'!$B$134</c:f>
              <c:strCache>
                <c:ptCount val="1"/>
                <c:pt idx="0">
                  <c:v>OP-NT3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</c:marker>
          <c:dPt>
            <c:idx val="0"/>
            <c:bubble3D val="0"/>
          </c:dPt>
          <c:xVal>
            <c:numRef>
              <c:f>'Fig 8.42, 8.43'!$C$134</c:f>
              <c:numCache>
                <c:formatCode>"$"#,##0.00</c:formatCode>
                <c:ptCount val="1"/>
                <c:pt idx="0">
                  <c:v>25.715631735237618</c:v>
                </c:pt>
              </c:numCache>
            </c:numRef>
          </c:xVal>
          <c:yVal>
            <c:numRef>
              <c:f>'Fig 8.42, 8.43'!$D$134</c:f>
              <c:numCache>
                <c:formatCode>"$"#,##0.00</c:formatCode>
                <c:ptCount val="1"/>
                <c:pt idx="0">
                  <c:v>26.211868954387086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8.42, 8.43'!$B$135</c:f>
              <c:strCache>
                <c:ptCount val="1"/>
                <c:pt idx="0">
                  <c:v>OP-REP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</c:marker>
          <c:xVal>
            <c:numRef>
              <c:f>'Fig 8.42, 8.43'!$C$135</c:f>
              <c:numCache>
                <c:formatCode>"$"#,##0.00</c:formatCode>
                <c:ptCount val="1"/>
                <c:pt idx="0">
                  <c:v>25.086004409972084</c:v>
                </c:pt>
              </c:numCache>
            </c:numRef>
          </c:xVal>
          <c:yVal>
            <c:numRef>
              <c:f>'Fig 8.42, 8.43'!$D$135</c:f>
              <c:numCache>
                <c:formatCode>"$"#,##0.00</c:formatCode>
                <c:ptCount val="1"/>
                <c:pt idx="0">
                  <c:v>25.569754414394424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'Fig 8.42, 8.43'!$B$136</c:f>
              <c:strCache>
                <c:ptCount val="1"/>
                <c:pt idx="0">
                  <c:v>OP-GW4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8.43'!$C$136</c:f>
              <c:numCache>
                <c:formatCode>"$"#,##0.00</c:formatCode>
                <c:ptCount val="1"/>
                <c:pt idx="0">
                  <c:v>24.913084416014211</c:v>
                </c:pt>
              </c:numCache>
            </c:numRef>
          </c:xVal>
          <c:yVal>
            <c:numRef>
              <c:f>'Fig 8.42, 8.43'!$D$136</c:f>
              <c:numCache>
                <c:formatCode>"$"#,##0.00</c:formatCode>
                <c:ptCount val="1"/>
                <c:pt idx="0">
                  <c:v>25.388733455179239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 8.42, 8.43'!$B$137</c:f>
              <c:strCache>
                <c:ptCount val="1"/>
                <c:pt idx="0">
                  <c:v>FR-1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8.43'!$C$137</c:f>
              <c:numCache>
                <c:formatCode>"$"#,##0.00</c:formatCode>
                <c:ptCount val="1"/>
                <c:pt idx="0">
                  <c:v>26.251097005846944</c:v>
                </c:pt>
              </c:numCache>
            </c:numRef>
          </c:xVal>
          <c:yVal>
            <c:numRef>
              <c:f>'Fig 8.42, 8.43'!$D$137</c:f>
              <c:numCache>
                <c:formatCode>"$"#,##0.00</c:formatCode>
                <c:ptCount val="1"/>
                <c:pt idx="0">
                  <c:v>26.721724160232974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 8.42, 8.43'!$B$138</c:f>
              <c:strCache>
                <c:ptCount val="1"/>
                <c:pt idx="0">
                  <c:v>FR-2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8.43'!$C$138</c:f>
              <c:numCache>
                <c:formatCode>"$"#,##0.00</c:formatCode>
                <c:ptCount val="1"/>
                <c:pt idx="0">
                  <c:v>27.003400832933661</c:v>
                </c:pt>
              </c:numCache>
            </c:numRef>
          </c:xVal>
          <c:yVal>
            <c:numRef>
              <c:f>'Fig 8.42, 8.43'!$D$138</c:f>
              <c:numCache>
                <c:formatCode>"$"#,##0.00</c:formatCode>
                <c:ptCount val="1"/>
                <c:pt idx="0">
                  <c:v>27.422343505920509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'Fig 8.42, 8.43'!$B$141</c:f>
              <c:strCache>
                <c:ptCount val="1"/>
                <c:pt idx="0">
                  <c:v>RE-1c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8.43'!$C$141</c:f>
              <c:numCache>
                <c:formatCode>"$"#,##0.00</c:formatCode>
                <c:ptCount val="1"/>
                <c:pt idx="0">
                  <c:v>25.613071484336</c:v>
                </c:pt>
              </c:numCache>
            </c:numRef>
          </c:xVal>
          <c:yVal>
            <c:numRef>
              <c:f>'Fig 8.42, 8.43'!$D$141</c:f>
              <c:numCache>
                <c:formatCode>"$"#,##0.00</c:formatCode>
                <c:ptCount val="1"/>
                <c:pt idx="0">
                  <c:v>26.077125123966471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'Fig 8.42, 8.43'!$B$142</c:f>
              <c:strCache>
                <c:ptCount val="1"/>
                <c:pt idx="0">
                  <c:v>RE-2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8.43'!$C$142</c:f>
              <c:numCache>
                <c:formatCode>"$"#,##0.00</c:formatCode>
                <c:ptCount val="1"/>
                <c:pt idx="0">
                  <c:v>25.56743210215507</c:v>
                </c:pt>
              </c:numCache>
            </c:numRef>
          </c:xVal>
          <c:yVal>
            <c:numRef>
              <c:f>'Fig 8.42, 8.43'!$D$142</c:f>
              <c:numCache>
                <c:formatCode>"$"#,##0.00</c:formatCode>
                <c:ptCount val="1"/>
                <c:pt idx="0">
                  <c:v>26.041717694602905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'Fig 8.42, 8.43'!$B$143</c:f>
              <c:strCache>
                <c:ptCount val="1"/>
                <c:pt idx="0">
                  <c:v>DLC1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8.43'!$C$143</c:f>
              <c:numCache>
                <c:formatCode>"$"#,##0.00</c:formatCode>
                <c:ptCount val="1"/>
                <c:pt idx="0">
                  <c:v>25.67270868454623</c:v>
                </c:pt>
              </c:numCache>
            </c:numRef>
          </c:xVal>
          <c:yVal>
            <c:numRef>
              <c:f>'Fig 8.42, 8.43'!$D$143</c:f>
              <c:numCache>
                <c:formatCode>"$"#,##0.00</c:formatCode>
                <c:ptCount val="1"/>
                <c:pt idx="0">
                  <c:v>26.159349731451762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'Fig 8.42, 8.43'!$B$144</c:f>
              <c:strCache>
                <c:ptCount val="1"/>
                <c:pt idx="0">
                  <c:v>GW1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8.43'!$C$144</c:f>
              <c:numCache>
                <c:formatCode>"$"#,##0.00</c:formatCode>
                <c:ptCount val="1"/>
                <c:pt idx="0">
                  <c:v>25.840992564167596</c:v>
                </c:pt>
              </c:numCache>
            </c:numRef>
          </c:xVal>
          <c:yVal>
            <c:numRef>
              <c:f>'Fig 8.42, 8.43'!$D$144</c:f>
              <c:numCache>
                <c:formatCode>"$"#,##0.00</c:formatCode>
                <c:ptCount val="1"/>
                <c:pt idx="0">
                  <c:v>26.312552136716288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'Fig 8.42, 8.43'!$B$145</c:f>
              <c:strCache>
                <c:ptCount val="1"/>
                <c:pt idx="0">
                  <c:v>GW2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8.43'!$C$145</c:f>
              <c:numCache>
                <c:formatCode>"$"#,##0.00</c:formatCode>
                <c:ptCount val="1"/>
                <c:pt idx="0">
                  <c:v>26.194114631746533</c:v>
                </c:pt>
              </c:numCache>
            </c:numRef>
          </c:xVal>
          <c:yVal>
            <c:numRef>
              <c:f>'Fig 8.42, 8.43'!$D$145</c:f>
              <c:numCache>
                <c:formatCode>"$"#,##0.00</c:formatCode>
                <c:ptCount val="1"/>
                <c:pt idx="0">
                  <c:v>26.674163956014965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'Fig 8.42, 8.43'!$B$146</c:f>
              <c:strCache>
                <c:ptCount val="1"/>
                <c:pt idx="0">
                  <c:v>GW3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8.43'!$C$146</c:f>
              <c:numCache>
                <c:formatCode>"$"#,##0.00</c:formatCode>
                <c:ptCount val="1"/>
                <c:pt idx="0">
                  <c:v>26.439807057616751</c:v>
                </c:pt>
              </c:numCache>
            </c:numRef>
          </c:xVal>
          <c:yVal>
            <c:numRef>
              <c:f>'Fig 8.42, 8.43'!$D$146</c:f>
              <c:numCache>
                <c:formatCode>"$"#,##0.00</c:formatCode>
                <c:ptCount val="1"/>
                <c:pt idx="0">
                  <c:v>26.888033303677815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'Fig 8.42, 8.43'!$B$147</c:f>
              <c:strCache>
                <c:ptCount val="1"/>
                <c:pt idx="0">
                  <c:v>GW4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8.42, 8.43'!$C$147</c:f>
              <c:numCache>
                <c:formatCode>"$"#,##0.00</c:formatCode>
                <c:ptCount val="1"/>
                <c:pt idx="0">
                  <c:v>25.47989349923138</c:v>
                </c:pt>
              </c:numCache>
            </c:numRef>
          </c:xVal>
          <c:yVal>
            <c:numRef>
              <c:f>'Fig 8.42, 8.43'!$D$147</c:f>
              <c:numCache>
                <c:formatCode>"$"#,##0.00</c:formatCode>
                <c:ptCount val="1"/>
                <c:pt idx="0">
                  <c:v>25.961143779572225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126304"/>
        <c:axId val="250126696"/>
      </c:scatterChart>
      <c:valAx>
        <c:axId val="250126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Stochastic Mean PVRR($ billion)</a:t>
                </a:r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50126696"/>
        <c:crosses val="autoZero"/>
        <c:crossBetween val="midCat"/>
        <c:majorUnit val="0.5"/>
      </c:valAx>
      <c:valAx>
        <c:axId val="250126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Upper Tail Mean PVRR</a:t>
                </a:r>
                <a:endParaRPr lang="en-US" baseline="0"/>
              </a:p>
              <a:p>
                <a:pPr>
                  <a:defRPr/>
                </a:pPr>
                <a:r>
                  <a:rPr lang="en-US" baseline="0"/>
                  <a:t>($ billion)</a:t>
                </a:r>
                <a:endParaRPr lang="en-US"/>
              </a:p>
            </c:rich>
          </c:tx>
          <c:layout/>
          <c:overlay val="0"/>
        </c:title>
        <c:numFmt formatCode="&quot;$&quot;#,##0.0" sourceLinked="0"/>
        <c:majorTickMark val="out"/>
        <c:minorTickMark val="none"/>
        <c:tickLblPos val="nextTo"/>
        <c:crossAx val="250126304"/>
        <c:crosses val="autoZero"/>
        <c:crossBetween val="midCat"/>
        <c:majorUnit val="0.35000000000000003"/>
      </c:valAx>
    </c:plotArea>
    <c:legend>
      <c:legendPos val="b"/>
      <c:layout>
        <c:manualLayout>
          <c:xMode val="edge"/>
          <c:yMode val="edge"/>
          <c:x val="0.17297470173796328"/>
          <c:y val="0.82196566645385538"/>
          <c:w val="0.75806730315344828"/>
          <c:h val="0.1555118110236220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Mass Cap B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8.44'!$D$30</c:f>
              <c:strCache>
                <c:ptCount val="1"/>
                <c:pt idx="0">
                  <c:v>Mass Cap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 8.44'!$D$31:$E$66</c:f>
              <c:multiLvlStrCache>
                <c:ptCount val="36"/>
                <c:lvl>
                  <c:pt idx="0">
                    <c:v>GW3</c:v>
                  </c:pt>
                  <c:pt idx="1">
                    <c:v>FR-2</c:v>
                  </c:pt>
                  <c:pt idx="2">
                    <c:v>GW2</c:v>
                  </c:pt>
                  <c:pt idx="3">
                    <c:v>GW1</c:v>
                  </c:pt>
                  <c:pt idx="4">
                    <c:v>FR-1</c:v>
                  </c:pt>
                  <c:pt idx="5">
                    <c:v>GW4</c:v>
                  </c:pt>
                  <c:pt idx="6">
                    <c:v>DLC1</c:v>
                  </c:pt>
                  <c:pt idx="7">
                    <c:v>RE-1c</c:v>
                  </c:pt>
                  <c:pt idx="8">
                    <c:v>RE-2</c:v>
                  </c:pt>
                  <c:pt idx="9">
                    <c:v>OP-GW4</c:v>
                  </c:pt>
                  <c:pt idx="10">
                    <c:v>OP-NT3</c:v>
                  </c:pt>
                  <c:pt idx="11">
                    <c:v>OP-REP</c:v>
                  </c:pt>
                  <c:pt idx="12">
                    <c:v>GW3</c:v>
                  </c:pt>
                  <c:pt idx="13">
                    <c:v>FR-2</c:v>
                  </c:pt>
                  <c:pt idx="14">
                    <c:v>GW2</c:v>
                  </c:pt>
                  <c:pt idx="15">
                    <c:v>FR-1</c:v>
                  </c:pt>
                  <c:pt idx="16">
                    <c:v>GW1</c:v>
                  </c:pt>
                  <c:pt idx="17">
                    <c:v>GW4</c:v>
                  </c:pt>
                  <c:pt idx="18">
                    <c:v>DLC1</c:v>
                  </c:pt>
                  <c:pt idx="19">
                    <c:v>RE-1c</c:v>
                  </c:pt>
                  <c:pt idx="20">
                    <c:v>RE-2</c:v>
                  </c:pt>
                  <c:pt idx="21">
                    <c:v>OP-NT3</c:v>
                  </c:pt>
                  <c:pt idx="22">
                    <c:v>OP-GW4</c:v>
                  </c:pt>
                  <c:pt idx="23">
                    <c:v>OP-REP</c:v>
                  </c:pt>
                  <c:pt idx="24">
                    <c:v>FR-2</c:v>
                  </c:pt>
                  <c:pt idx="25">
                    <c:v>GW3</c:v>
                  </c:pt>
                  <c:pt idx="26">
                    <c:v>FR-1</c:v>
                  </c:pt>
                  <c:pt idx="27">
                    <c:v>GW2</c:v>
                  </c:pt>
                  <c:pt idx="28">
                    <c:v>GW1</c:v>
                  </c:pt>
                  <c:pt idx="29">
                    <c:v>OP-NT3</c:v>
                  </c:pt>
                  <c:pt idx="30">
                    <c:v>DLC1</c:v>
                  </c:pt>
                  <c:pt idx="31">
                    <c:v>RE-1c</c:v>
                  </c:pt>
                  <c:pt idx="32">
                    <c:v>RE-2</c:v>
                  </c:pt>
                  <c:pt idx="33">
                    <c:v>GW4</c:v>
                  </c:pt>
                  <c:pt idx="34">
                    <c:v>OP-REP</c:v>
                  </c:pt>
                  <c:pt idx="35">
                    <c:v>OP-GW4</c:v>
                  </c:pt>
                </c:lvl>
                <c:lvl>
                  <c:pt idx="0">
                    <c:v>Low Gas</c:v>
                  </c:pt>
                  <c:pt idx="12">
                    <c:v>Medium Gas</c:v>
                  </c:pt>
                  <c:pt idx="24">
                    <c:v>High Gas</c:v>
                  </c:pt>
                </c:lvl>
              </c:multiLvlStrCache>
            </c:multiLvlStrRef>
          </c:cat>
          <c:val>
            <c:numRef>
              <c:f>'Fig 8.44'!$F$31:$F$66</c:f>
              <c:numCache>
                <c:formatCode>"$"#,##0</c:formatCode>
                <c:ptCount val="36"/>
                <c:pt idx="0">
                  <c:v>1863.7935022915553</c:v>
                </c:pt>
                <c:pt idx="1">
                  <c:v>1444.4289096463544</c:v>
                </c:pt>
                <c:pt idx="2">
                  <c:v>1289.5443093044996</c:v>
                </c:pt>
                <c:pt idx="3">
                  <c:v>926.60488640241238</c:v>
                </c:pt>
                <c:pt idx="4">
                  <c:v>859.602924386214</c:v>
                </c:pt>
                <c:pt idx="5">
                  <c:v>649.80215334270542</c:v>
                </c:pt>
                <c:pt idx="6">
                  <c:v>462.81831534344019</c:v>
                </c:pt>
                <c:pt idx="7">
                  <c:v>452.87045032001333</c:v>
                </c:pt>
                <c:pt idx="8">
                  <c:v>413.01883329348493</c:v>
                </c:pt>
                <c:pt idx="9">
                  <c:v>366.74519856622646</c:v>
                </c:pt>
                <c:pt idx="10">
                  <c:v>339.81002698431257</c:v>
                </c:pt>
                <c:pt idx="11">
                  <c:v>0</c:v>
                </c:pt>
                <c:pt idx="12">
                  <c:v>1762.8042348711206</c:v>
                </c:pt>
                <c:pt idx="13">
                  <c:v>1516.2406299543291</c:v>
                </c:pt>
                <c:pt idx="14">
                  <c:v>1256.1975710631414</c:v>
                </c:pt>
                <c:pt idx="15">
                  <c:v>899.95832482701371</c:v>
                </c:pt>
                <c:pt idx="16">
                  <c:v>892.7899275337295</c:v>
                </c:pt>
                <c:pt idx="17">
                  <c:v>599.61307077208767</c:v>
                </c:pt>
                <c:pt idx="18">
                  <c:v>463.81412410214398</c:v>
                </c:pt>
                <c:pt idx="19">
                  <c:v>449.02848300289043</c:v>
                </c:pt>
                <c:pt idx="20">
                  <c:v>412.40539848092521</c:v>
                </c:pt>
                <c:pt idx="21">
                  <c:v>390.24108935031109</c:v>
                </c:pt>
                <c:pt idx="22">
                  <c:v>263.71023569631507</c:v>
                </c:pt>
                <c:pt idx="23">
                  <c:v>0</c:v>
                </c:pt>
                <c:pt idx="24">
                  <c:v>2149.7638629201283</c:v>
                </c:pt>
                <c:pt idx="25">
                  <c:v>1576.1683785268178</c:v>
                </c:pt>
                <c:pt idx="26">
                  <c:v>1356.6470222607677</c:v>
                </c:pt>
                <c:pt idx="27">
                  <c:v>1315.0703970558461</c:v>
                </c:pt>
                <c:pt idx="28">
                  <c:v>945.34123478140828</c:v>
                </c:pt>
                <c:pt idx="29">
                  <c:v>814.51874834935734</c:v>
                </c:pt>
                <c:pt idx="30">
                  <c:v>756.22726976018748</c:v>
                </c:pt>
                <c:pt idx="31">
                  <c:v>714.08130087551035</c:v>
                </c:pt>
                <c:pt idx="32">
                  <c:v>673.38509707086996</c:v>
                </c:pt>
                <c:pt idx="33">
                  <c:v>569.31466089141395</c:v>
                </c:pt>
                <c:pt idx="34">
                  <c:v>185.81069708970244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50279320"/>
        <c:axId val="250279712"/>
      </c:barChart>
      <c:catAx>
        <c:axId val="250279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vert="horz"/>
          <a:lstStyle/>
          <a:p>
            <a:pPr>
              <a:defRPr baseline="0"/>
            </a:pPr>
            <a:endParaRPr lang="en-US"/>
          </a:p>
        </c:txPr>
        <c:crossAx val="250279712"/>
        <c:crosses val="autoZero"/>
        <c:auto val="1"/>
        <c:lblAlgn val="ctr"/>
        <c:lblOffset val="100"/>
        <c:noMultiLvlLbl val="0"/>
      </c:catAx>
      <c:valAx>
        <c:axId val="25027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 million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0279320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Mass Cap 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693141517470036"/>
          <c:y val="6.4755418525447819E-2"/>
          <c:w val="0.59226996548354394"/>
          <c:h val="0.871205246675925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8.44'!$D$67</c:f>
              <c:strCache>
                <c:ptCount val="1"/>
                <c:pt idx="0">
                  <c:v>Mass Cap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 8.44'!$D$68:$E$103</c:f>
              <c:multiLvlStrCache>
                <c:ptCount val="36"/>
                <c:lvl>
                  <c:pt idx="0">
                    <c:v>GW3</c:v>
                  </c:pt>
                  <c:pt idx="1">
                    <c:v>FR-2</c:v>
                  </c:pt>
                  <c:pt idx="2">
                    <c:v>GW2</c:v>
                  </c:pt>
                  <c:pt idx="3">
                    <c:v>GW1</c:v>
                  </c:pt>
                  <c:pt idx="4">
                    <c:v>FR-1</c:v>
                  </c:pt>
                  <c:pt idx="5">
                    <c:v>GW4</c:v>
                  </c:pt>
                  <c:pt idx="6">
                    <c:v>DLC1</c:v>
                  </c:pt>
                  <c:pt idx="7">
                    <c:v>RE-1c</c:v>
                  </c:pt>
                  <c:pt idx="8">
                    <c:v>RE-2</c:v>
                  </c:pt>
                  <c:pt idx="9">
                    <c:v>OP-GW4</c:v>
                  </c:pt>
                  <c:pt idx="10">
                    <c:v>OP-NT3</c:v>
                  </c:pt>
                  <c:pt idx="11">
                    <c:v>OP-REP</c:v>
                  </c:pt>
                  <c:pt idx="12">
                    <c:v>GW3</c:v>
                  </c:pt>
                  <c:pt idx="13">
                    <c:v>FR-2</c:v>
                  </c:pt>
                  <c:pt idx="14">
                    <c:v>GW2</c:v>
                  </c:pt>
                  <c:pt idx="15">
                    <c:v>FR-1</c:v>
                  </c:pt>
                  <c:pt idx="16">
                    <c:v>GW1</c:v>
                  </c:pt>
                  <c:pt idx="17">
                    <c:v>GW4</c:v>
                  </c:pt>
                  <c:pt idx="18">
                    <c:v>DLC1</c:v>
                  </c:pt>
                  <c:pt idx="19">
                    <c:v>RE-1c</c:v>
                  </c:pt>
                  <c:pt idx="20">
                    <c:v>RE-2</c:v>
                  </c:pt>
                  <c:pt idx="21">
                    <c:v>OP-NT3</c:v>
                  </c:pt>
                  <c:pt idx="22">
                    <c:v>OP-GW4</c:v>
                  </c:pt>
                  <c:pt idx="23">
                    <c:v>OP-REP</c:v>
                  </c:pt>
                  <c:pt idx="24">
                    <c:v>FR-2</c:v>
                  </c:pt>
                  <c:pt idx="25">
                    <c:v>GW3</c:v>
                  </c:pt>
                  <c:pt idx="26">
                    <c:v>FR-1</c:v>
                  </c:pt>
                  <c:pt idx="27">
                    <c:v>GW2</c:v>
                  </c:pt>
                  <c:pt idx="28">
                    <c:v>GW1</c:v>
                  </c:pt>
                  <c:pt idx="29">
                    <c:v>OP-NT3</c:v>
                  </c:pt>
                  <c:pt idx="30">
                    <c:v>DLC1</c:v>
                  </c:pt>
                  <c:pt idx="31">
                    <c:v>RE-1c</c:v>
                  </c:pt>
                  <c:pt idx="32">
                    <c:v>RE-2</c:v>
                  </c:pt>
                  <c:pt idx="33">
                    <c:v>GW4</c:v>
                  </c:pt>
                  <c:pt idx="34">
                    <c:v>OP-REP</c:v>
                  </c:pt>
                  <c:pt idx="35">
                    <c:v>OP-GW4</c:v>
                  </c:pt>
                </c:lvl>
                <c:lvl>
                  <c:pt idx="0">
                    <c:v>Low Gas</c:v>
                  </c:pt>
                  <c:pt idx="12">
                    <c:v>Medium Gas</c:v>
                  </c:pt>
                  <c:pt idx="24">
                    <c:v>High Gas</c:v>
                  </c:pt>
                </c:lvl>
              </c:multiLvlStrCache>
            </c:multiLvlStrRef>
          </c:cat>
          <c:val>
            <c:numRef>
              <c:f>'Fig 8.44'!$F$68:$F$103</c:f>
              <c:numCache>
                <c:formatCode>"$"#,##0</c:formatCode>
                <c:ptCount val="36"/>
                <c:pt idx="0">
                  <c:v>1873.2316479038709</c:v>
                </c:pt>
                <c:pt idx="1">
                  <c:v>1453.5214609256509</c:v>
                </c:pt>
                <c:pt idx="2">
                  <c:v>1299.2154753106406</c:v>
                </c:pt>
                <c:pt idx="3">
                  <c:v>935.61853476444594</c:v>
                </c:pt>
                <c:pt idx="4">
                  <c:v>868.9012264682824</c:v>
                </c:pt>
                <c:pt idx="5">
                  <c:v>657.07362685315456</c:v>
                </c:pt>
                <c:pt idx="6">
                  <c:v>470.4343310297736</c:v>
                </c:pt>
                <c:pt idx="7">
                  <c:v>460.46712568758085</c:v>
                </c:pt>
                <c:pt idx="8">
                  <c:v>418.02616613264763</c:v>
                </c:pt>
                <c:pt idx="9">
                  <c:v>368.01047130785082</c:v>
                </c:pt>
                <c:pt idx="10">
                  <c:v>347.90053298404018</c:v>
                </c:pt>
                <c:pt idx="11">
                  <c:v>0</c:v>
                </c:pt>
                <c:pt idx="12">
                  <c:v>1776.7006396710676</c:v>
                </c:pt>
                <c:pt idx="13">
                  <c:v>1521.0287915135305</c:v>
                </c:pt>
                <c:pt idx="14">
                  <c:v>1267.3080791357352</c:v>
                </c:pt>
                <c:pt idx="15">
                  <c:v>905.64466684685613</c:v>
                </c:pt>
                <c:pt idx="16">
                  <c:v>903.17632549813061</c:v>
                </c:pt>
                <c:pt idx="17">
                  <c:v>610.82345309818265</c:v>
                </c:pt>
                <c:pt idx="18">
                  <c:v>467.15263839855106</c:v>
                </c:pt>
                <c:pt idx="19">
                  <c:v>453.3747591209758</c:v>
                </c:pt>
                <c:pt idx="20">
                  <c:v>411.70276829772047</c:v>
                </c:pt>
                <c:pt idx="21">
                  <c:v>396.34424674145703</c:v>
                </c:pt>
                <c:pt idx="22">
                  <c:v>270.37159402582984</c:v>
                </c:pt>
                <c:pt idx="23">
                  <c:v>0</c:v>
                </c:pt>
                <c:pt idx="24">
                  <c:v>2193.7960702806849</c:v>
                </c:pt>
                <c:pt idx="25">
                  <c:v>1602.3476415037039</c:v>
                </c:pt>
                <c:pt idx="26">
                  <c:v>1404.817946103838</c:v>
                </c:pt>
                <c:pt idx="27">
                  <c:v>1345.3614671405121</c:v>
                </c:pt>
                <c:pt idx="28">
                  <c:v>975.10522724798284</c:v>
                </c:pt>
                <c:pt idx="29">
                  <c:v>843.19292017832777</c:v>
                </c:pt>
                <c:pt idx="30">
                  <c:v>797.99995794327697</c:v>
                </c:pt>
                <c:pt idx="31">
                  <c:v>735.01456486151437</c:v>
                </c:pt>
                <c:pt idx="32">
                  <c:v>686.67434810624763</c:v>
                </c:pt>
                <c:pt idx="33">
                  <c:v>596.91134389573199</c:v>
                </c:pt>
                <c:pt idx="34">
                  <c:v>181.17833772526501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50280496"/>
        <c:axId val="250280888"/>
      </c:barChart>
      <c:catAx>
        <c:axId val="25028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vert="horz"/>
          <a:lstStyle/>
          <a:p>
            <a:pPr>
              <a:defRPr sz="1000" baseline="0"/>
            </a:pPr>
            <a:endParaRPr lang="en-US"/>
          </a:p>
        </c:txPr>
        <c:crossAx val="250280888"/>
        <c:crosses val="autoZero"/>
        <c:auto val="1"/>
        <c:lblAlgn val="ctr"/>
        <c:lblOffset val="100"/>
        <c:noMultiLvlLbl val="0"/>
      </c:catAx>
      <c:valAx>
        <c:axId val="25028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 million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0280496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aseline="0"/>
            </a:pPr>
            <a:r>
              <a:rPr lang="en-US" sz="1400" baseline="0"/>
              <a:t>Mass Cap B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8.45, 8.46'!$D$30</c:f>
              <c:strCache>
                <c:ptCount val="1"/>
                <c:pt idx="0">
                  <c:v>Mass Cap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('Fig 8.45, 8.46'!$D$31:$E$42,'Fig 8.45, 8.46'!$D$45:$E$46,'Fig 8.45, 8.46'!$D$47:$E$55,'Fig 8.45, 8.46'!$D$56:$E$56,'Fig 8.45, 8.46'!$D$57:$E$68)</c:f>
              <c:multiLvlStrCache>
                <c:ptCount val="36"/>
                <c:lvl>
                  <c:pt idx="0">
                    <c:v>DLC1</c:v>
                  </c:pt>
                  <c:pt idx="1">
                    <c:v>FR-1</c:v>
                  </c:pt>
                  <c:pt idx="2">
                    <c:v>OP-NT3</c:v>
                  </c:pt>
                  <c:pt idx="3">
                    <c:v>GW2</c:v>
                  </c:pt>
                  <c:pt idx="4">
                    <c:v>GW1</c:v>
                  </c:pt>
                  <c:pt idx="5">
                    <c:v>RE-2</c:v>
                  </c:pt>
                  <c:pt idx="6">
                    <c:v>RE-1c</c:v>
                  </c:pt>
                  <c:pt idx="7">
                    <c:v>GW4</c:v>
                  </c:pt>
                  <c:pt idx="8">
                    <c:v>OP-GW4</c:v>
                  </c:pt>
                  <c:pt idx="9">
                    <c:v>OP-REP</c:v>
                  </c:pt>
                  <c:pt idx="10">
                    <c:v>GW3</c:v>
                  </c:pt>
                  <c:pt idx="11">
                    <c:v>FR-2</c:v>
                  </c:pt>
                  <c:pt idx="12">
                    <c:v>DLC1</c:v>
                  </c:pt>
                  <c:pt idx="13">
                    <c:v>FR-1</c:v>
                  </c:pt>
                  <c:pt idx="14">
                    <c:v>OP-NT3</c:v>
                  </c:pt>
                  <c:pt idx="15">
                    <c:v>GW2</c:v>
                  </c:pt>
                  <c:pt idx="16">
                    <c:v>GW1</c:v>
                  </c:pt>
                  <c:pt idx="17">
                    <c:v>RE-2</c:v>
                  </c:pt>
                  <c:pt idx="18">
                    <c:v>RE-1c</c:v>
                  </c:pt>
                  <c:pt idx="19">
                    <c:v>OP-GW4</c:v>
                  </c:pt>
                  <c:pt idx="20">
                    <c:v>GW4</c:v>
                  </c:pt>
                  <c:pt idx="21">
                    <c:v>GW3</c:v>
                  </c:pt>
                  <c:pt idx="22">
                    <c:v>OP-REP</c:v>
                  </c:pt>
                  <c:pt idx="23">
                    <c:v>FR-2</c:v>
                  </c:pt>
                  <c:pt idx="24">
                    <c:v>DLC1</c:v>
                  </c:pt>
                  <c:pt idx="25">
                    <c:v>FR-1</c:v>
                  </c:pt>
                  <c:pt idx="26">
                    <c:v>OP-NT3</c:v>
                  </c:pt>
                  <c:pt idx="27">
                    <c:v>GW2</c:v>
                  </c:pt>
                  <c:pt idx="28">
                    <c:v>GW1</c:v>
                  </c:pt>
                  <c:pt idx="29">
                    <c:v>OP-GW4</c:v>
                  </c:pt>
                  <c:pt idx="30">
                    <c:v>RE-2</c:v>
                  </c:pt>
                  <c:pt idx="31">
                    <c:v>RE-1c</c:v>
                  </c:pt>
                  <c:pt idx="32">
                    <c:v>GW4</c:v>
                  </c:pt>
                  <c:pt idx="33">
                    <c:v>OP-REP</c:v>
                  </c:pt>
                  <c:pt idx="34">
                    <c:v>GW3</c:v>
                  </c:pt>
                  <c:pt idx="35">
                    <c:v>FR-2</c:v>
                  </c:pt>
                </c:lvl>
                <c:lvl>
                  <c:pt idx="0">
                    <c:v>Low Gas</c:v>
                  </c:pt>
                  <c:pt idx="12">
                    <c:v>Med Gas</c:v>
                  </c:pt>
                  <c:pt idx="24">
                    <c:v>High Gas</c:v>
                  </c:pt>
                </c:lvl>
              </c:multiLvlStrCache>
            </c:multiLvlStrRef>
          </c:cat>
          <c:val>
            <c:numRef>
              <c:f>('Fig 8.45, 8.46'!$F$31:$F$42,'Fig 8.45, 8.46'!$F$45:$F$46,'Fig 8.45, 8.46'!$F$47:$F$55,'Fig 8.45, 8.46'!$F$56,'Fig 8.45, 8.46'!$F$57:$F$68)</c:f>
              <c:numCache>
                <c:formatCode>#,##0.0</c:formatCode>
                <c:ptCount val="36"/>
                <c:pt idx="0">
                  <c:v>10.117999999999999</c:v>
                </c:pt>
                <c:pt idx="1">
                  <c:v>9.6940000000000008</c:v>
                </c:pt>
                <c:pt idx="2">
                  <c:v>9.3945000000000007</c:v>
                </c:pt>
                <c:pt idx="3">
                  <c:v>8.9114999999999984</c:v>
                </c:pt>
                <c:pt idx="4">
                  <c:v>8.4949999999999992</c:v>
                </c:pt>
                <c:pt idx="5">
                  <c:v>8.4615000000000045</c:v>
                </c:pt>
                <c:pt idx="6">
                  <c:v>8.4565000000000019</c:v>
                </c:pt>
                <c:pt idx="7">
                  <c:v>8.3230000000000004</c:v>
                </c:pt>
                <c:pt idx="8">
                  <c:v>8.2955000000000023</c:v>
                </c:pt>
                <c:pt idx="9">
                  <c:v>8.2405000000000026</c:v>
                </c:pt>
                <c:pt idx="10">
                  <c:v>8.2115000000000009</c:v>
                </c:pt>
                <c:pt idx="11">
                  <c:v>0</c:v>
                </c:pt>
                <c:pt idx="12">
                  <c:v>9.9765000000000015</c:v>
                </c:pt>
                <c:pt idx="13">
                  <c:v>9.5470000000000006</c:v>
                </c:pt>
                <c:pt idx="14">
                  <c:v>9.265500000000003</c:v>
                </c:pt>
                <c:pt idx="15">
                  <c:v>8.890500000000003</c:v>
                </c:pt>
                <c:pt idx="16">
                  <c:v>8.463000000000001</c:v>
                </c:pt>
                <c:pt idx="17">
                  <c:v>8.3590000000000018</c:v>
                </c:pt>
                <c:pt idx="18">
                  <c:v>8.3070000000000022</c:v>
                </c:pt>
                <c:pt idx="19">
                  <c:v>8.2865000000000038</c:v>
                </c:pt>
                <c:pt idx="20">
                  <c:v>8.2669999999999995</c:v>
                </c:pt>
                <c:pt idx="21">
                  <c:v>8.2034999999999982</c:v>
                </c:pt>
                <c:pt idx="22">
                  <c:v>8.129999999999999</c:v>
                </c:pt>
                <c:pt idx="23">
                  <c:v>0</c:v>
                </c:pt>
                <c:pt idx="24">
                  <c:v>10.735500000000002</c:v>
                </c:pt>
                <c:pt idx="25">
                  <c:v>10.122</c:v>
                </c:pt>
                <c:pt idx="26">
                  <c:v>10.073</c:v>
                </c:pt>
                <c:pt idx="27">
                  <c:v>9.616500000000002</c:v>
                </c:pt>
                <c:pt idx="28">
                  <c:v>9.224499999999999</c:v>
                </c:pt>
                <c:pt idx="29">
                  <c:v>9.1135000000000019</c:v>
                </c:pt>
                <c:pt idx="30">
                  <c:v>9.0885000000000034</c:v>
                </c:pt>
                <c:pt idx="31">
                  <c:v>9.0655000000000001</c:v>
                </c:pt>
                <c:pt idx="32">
                  <c:v>9.0500000000000007</c:v>
                </c:pt>
                <c:pt idx="33">
                  <c:v>9.008499999999998</c:v>
                </c:pt>
                <c:pt idx="34">
                  <c:v>8.9610000000000021</c:v>
                </c:pt>
                <c:pt idx="35">
                  <c:v>0</c:v>
                </c:pt>
              </c:numCache>
              <c:extLst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48440688"/>
        <c:axId val="348441080"/>
      </c:barChart>
      <c:catAx>
        <c:axId val="34844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8441080"/>
        <c:crosses val="autoZero"/>
        <c:auto val="1"/>
        <c:lblAlgn val="ctr"/>
        <c:lblOffset val="100"/>
        <c:noMultiLvlLbl val="0"/>
      </c:catAx>
      <c:valAx>
        <c:axId val="348441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844068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372533</xdr:colOff>
      <xdr:row>5</xdr:row>
      <xdr:rowOff>124666</xdr:rowOff>
    </xdr:from>
    <xdr:to>
      <xdr:col>13</xdr:col>
      <xdr:colOff>467784</xdr:colOff>
      <xdr:row>21</xdr:row>
      <xdr:rowOff>78946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372533</xdr:colOff>
      <xdr:row>21</xdr:row>
      <xdr:rowOff>74081</xdr:rowOff>
    </xdr:from>
    <xdr:to>
      <xdr:col>13</xdr:col>
      <xdr:colOff>467783</xdr:colOff>
      <xdr:row>37</xdr:row>
      <xdr:rowOff>28361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467783</xdr:colOff>
      <xdr:row>5</xdr:row>
      <xdr:rowOff>124666</xdr:rowOff>
    </xdr:from>
    <xdr:to>
      <xdr:col>21</xdr:col>
      <xdr:colOff>182034</xdr:colOff>
      <xdr:row>21</xdr:row>
      <xdr:rowOff>77041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234952</xdr:colOff>
      <xdr:row>78</xdr:row>
      <xdr:rowOff>115360</xdr:rowOff>
    </xdr:from>
    <xdr:to>
      <xdr:col>14</xdr:col>
      <xdr:colOff>330202</xdr:colOff>
      <xdr:row>94</xdr:row>
      <xdr:rowOff>69640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234951</xdr:colOff>
      <xdr:row>94</xdr:row>
      <xdr:rowOff>69640</xdr:rowOff>
    </xdr:from>
    <xdr:to>
      <xdr:col>14</xdr:col>
      <xdr:colOff>330202</xdr:colOff>
      <xdr:row>111</xdr:row>
      <xdr:rowOff>214420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330202</xdr:colOff>
      <xdr:row>78</xdr:row>
      <xdr:rowOff>114301</xdr:rowOff>
    </xdr:from>
    <xdr:to>
      <xdr:col>22</xdr:col>
      <xdr:colOff>44452</xdr:colOff>
      <xdr:row>94</xdr:row>
      <xdr:rowOff>68581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28</xdr:row>
      <xdr:rowOff>59531</xdr:rowOff>
    </xdr:from>
    <xdr:to>
      <xdr:col>12</xdr:col>
      <xdr:colOff>533399</xdr:colOff>
      <xdr:row>73</xdr:row>
      <xdr:rowOff>-1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535780</xdr:colOff>
      <xdr:row>28</xdr:row>
      <xdr:rowOff>59528</xdr:rowOff>
    </xdr:from>
    <xdr:to>
      <xdr:col>18</xdr:col>
      <xdr:colOff>338135</xdr:colOff>
      <xdr:row>73</xdr:row>
      <xdr:rowOff>-1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30</xdr:row>
      <xdr:rowOff>4760</xdr:rowOff>
    </xdr:from>
    <xdr:to>
      <xdr:col>11</xdr:col>
      <xdr:colOff>628649</xdr:colOff>
      <xdr:row>65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638174</xdr:colOff>
      <xdr:row>30</xdr:row>
      <xdr:rowOff>0</xdr:rowOff>
    </xdr:from>
    <xdr:to>
      <xdr:col>16</xdr:col>
      <xdr:colOff>609598</xdr:colOff>
      <xdr:row>65</xdr:row>
      <xdr:rowOff>83344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32</xdr:row>
      <xdr:rowOff>16663</xdr:rowOff>
    </xdr:from>
    <xdr:to>
      <xdr:col>36</xdr:col>
      <xdr:colOff>628649</xdr:colOff>
      <xdr:row>69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638174</xdr:colOff>
      <xdr:row>32</xdr:row>
      <xdr:rowOff>11901</xdr:rowOff>
    </xdr:from>
    <xdr:to>
      <xdr:col>41</xdr:col>
      <xdr:colOff>609598</xdr:colOff>
      <xdr:row>69</xdr:row>
      <xdr:rowOff>143244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29</xdr:row>
      <xdr:rowOff>4760</xdr:rowOff>
    </xdr:from>
    <xdr:to>
      <xdr:col>11</xdr:col>
      <xdr:colOff>628649</xdr:colOff>
      <xdr:row>67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626267</xdr:colOff>
      <xdr:row>28</xdr:row>
      <xdr:rowOff>190498</xdr:rowOff>
    </xdr:from>
    <xdr:to>
      <xdr:col>16</xdr:col>
      <xdr:colOff>597691</xdr:colOff>
      <xdr:row>67</xdr:row>
      <xdr:rowOff>85360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27</xdr:row>
      <xdr:rowOff>0</xdr:rowOff>
    </xdr:from>
    <xdr:to>
      <xdr:col>11</xdr:col>
      <xdr:colOff>409575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466725</xdr:colOff>
      <xdr:row>27</xdr:row>
      <xdr:rowOff>0</xdr:rowOff>
    </xdr:from>
    <xdr:to>
      <xdr:col>11</xdr:col>
      <xdr:colOff>409575</xdr:colOff>
      <xdr:row>27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466725</xdr:colOff>
      <xdr:row>27</xdr:row>
      <xdr:rowOff>0</xdr:rowOff>
    </xdr:from>
    <xdr:to>
      <xdr:col>11</xdr:col>
      <xdr:colOff>409575</xdr:colOff>
      <xdr:row>27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27</xdr:row>
      <xdr:rowOff>0</xdr:rowOff>
    </xdr:from>
    <xdr:to>
      <xdr:col>11</xdr:col>
      <xdr:colOff>400050</xdr:colOff>
      <xdr:row>27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27</xdr:row>
      <xdr:rowOff>0</xdr:rowOff>
    </xdr:from>
    <xdr:to>
      <xdr:col>11</xdr:col>
      <xdr:colOff>409575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466725</xdr:colOff>
      <xdr:row>27</xdr:row>
      <xdr:rowOff>0</xdr:rowOff>
    </xdr:from>
    <xdr:to>
      <xdr:col>11</xdr:col>
      <xdr:colOff>409575</xdr:colOff>
      <xdr:row>27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466725</xdr:colOff>
      <xdr:row>27</xdr:row>
      <xdr:rowOff>0</xdr:rowOff>
    </xdr:from>
    <xdr:to>
      <xdr:col>11</xdr:col>
      <xdr:colOff>409575</xdr:colOff>
      <xdr:row>27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27</xdr:row>
      <xdr:rowOff>0</xdr:rowOff>
    </xdr:from>
    <xdr:to>
      <xdr:col>11</xdr:col>
      <xdr:colOff>400050</xdr:colOff>
      <xdr:row>27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2013%20IRP\1-Document\Chapter%208%20-%20Results%20-%20Analysis\Support\Archive\PaR%20Charts_CompareUpdate_RTL,%20EG1%20and%20EG2_201304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Cost Risk Data All Original"/>
      <sheetName val="PaR Cost Risk Truncated - Orig"/>
      <sheetName val="PaR Cost Risk Data Update"/>
      <sheetName val="PaR Cost Risk Truncated - Updat"/>
      <sheetName val="Comparisons"/>
      <sheetName val="Risk Adjusted PVRR Update"/>
      <sheetName val="Risk Adjust Update All"/>
      <sheetName val="CO2 Emissions Up"/>
      <sheetName val="CO2 Emis from Result File Up"/>
      <sheetName val="ENS Up"/>
      <sheetName val="ENS from Result File"/>
      <sheetName val="Customer Costs"/>
      <sheetName val="Customer Cost Zero CO2"/>
      <sheetName val="Customer Cost Medium CO2"/>
      <sheetName val="Customer Cost High CO2"/>
      <sheetName val="SBT"/>
    </sheetNames>
    <sheetDataSet>
      <sheetData sheetId="0">
        <row r="3">
          <cell r="C3">
            <v>654.78710679803544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 t="str">
            <v>Without SBT Benefits</v>
          </cell>
        </row>
      </sheetData>
      <sheetData sheetId="12"/>
      <sheetData sheetId="13"/>
      <sheetData sheetId="14"/>
      <sheetData sheetId="15">
        <row r="7">
          <cell r="R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AA178"/>
  <sheetViews>
    <sheetView showGridLines="0" tabSelected="1" zoomScaleNormal="100" workbookViewId="0"/>
  </sheetViews>
  <sheetFormatPr defaultRowHeight="15" x14ac:dyDescent="0.25"/>
  <cols>
    <col min="1" max="1" width="11.7109375" style="3" customWidth="1"/>
    <col min="2" max="2" width="11.42578125" style="3" customWidth="1"/>
    <col min="3" max="3" width="13.140625" style="3" customWidth="1"/>
    <col min="4" max="5" width="15.42578125" style="3" customWidth="1"/>
    <col min="6" max="17" width="9.140625" style="3"/>
    <col min="18" max="18" width="11.42578125" style="4" customWidth="1"/>
    <col min="19" max="19" width="9.140625" style="4"/>
    <col min="20" max="20" width="10.7109375" style="4" customWidth="1"/>
    <col min="21" max="21" width="11.140625" style="4" customWidth="1"/>
    <col min="22" max="23" width="9.140625" style="3"/>
    <col min="24" max="24" width="10" style="4" bestFit="1" customWidth="1"/>
    <col min="25" max="25" width="9.28515625" style="4" bestFit="1" customWidth="1"/>
    <col min="26" max="26" width="10" style="4" bestFit="1" customWidth="1"/>
    <col min="27" max="27" width="9.28515625" style="4" bestFit="1" customWidth="1"/>
    <col min="28" max="16384" width="9.140625" style="3"/>
  </cols>
  <sheetData>
    <row r="3" spans="2:7" x14ac:dyDescent="0.25">
      <c r="C3" s="5"/>
    </row>
    <row r="5" spans="2:7" ht="15.75" x14ac:dyDescent="0.25">
      <c r="B5" s="6" t="s">
        <v>35</v>
      </c>
      <c r="D5" s="7"/>
      <c r="E5" s="7"/>
      <c r="G5" s="8" t="s">
        <v>180</v>
      </c>
    </row>
    <row r="6" spans="2:7" ht="45" x14ac:dyDescent="0.25">
      <c r="B6" s="9" t="s">
        <v>0</v>
      </c>
      <c r="C6" s="10" t="s">
        <v>1</v>
      </c>
      <c r="D6" s="10" t="s">
        <v>19</v>
      </c>
      <c r="E6" s="11" t="s">
        <v>15</v>
      </c>
    </row>
    <row r="7" spans="2:7" x14ac:dyDescent="0.25">
      <c r="B7" s="1" t="str">
        <f>'StochasticMean Table'!B10</f>
        <v>OP-NT3</v>
      </c>
      <c r="C7" s="12">
        <f>'StochasticMean Table'!D10/1000</f>
        <v>23.387664445056931</v>
      </c>
      <c r="D7" s="12">
        <f>'Upper Tail'!D10/1000</f>
        <v>23.760281631271368</v>
      </c>
      <c r="E7" s="13">
        <f t="shared" ref="E7:E20" si="0">RANK(C7,$C$7:$C$20,1)</f>
        <v>3</v>
      </c>
    </row>
    <row r="8" spans="2:7" x14ac:dyDescent="0.25">
      <c r="B8" s="1" t="str">
        <f>'StochasticMean Table'!B11</f>
        <v>OP-REP</v>
      </c>
      <c r="C8" s="12">
        <f>'StochasticMean Table'!D11/1000</f>
        <v>23.01665722201319</v>
      </c>
      <c r="D8" s="12">
        <f>'Upper Tail'!D11/1000</f>
        <v>23.379021260982341</v>
      </c>
      <c r="E8" s="13">
        <f t="shared" si="0"/>
        <v>1</v>
      </c>
    </row>
    <row r="9" spans="2:7" x14ac:dyDescent="0.25">
      <c r="B9" s="1" t="str">
        <f>'StochasticMean Table'!B12</f>
        <v>OP-GW4</v>
      </c>
      <c r="C9" s="12">
        <f>'StochasticMean Table'!D12/1000</f>
        <v>23.267526801816842</v>
      </c>
      <c r="D9" s="12">
        <f>'Upper Tail'!D12/1000</f>
        <v>23.635372288539262</v>
      </c>
      <c r="E9" s="13">
        <f t="shared" si="0"/>
        <v>2</v>
      </c>
    </row>
    <row r="10" spans="2:7" x14ac:dyDescent="0.25">
      <c r="B10" s="1" t="str">
        <f>'StochasticMean Table'!B13</f>
        <v>FR-1</v>
      </c>
      <c r="C10" s="12">
        <f>'StochasticMean Table'!D13/1000</f>
        <v>23.873447946595558</v>
      </c>
      <c r="D10" s="12">
        <f>'Upper Tail'!D13/1000</f>
        <v>24.232516189166663</v>
      </c>
      <c r="E10" s="13">
        <f t="shared" si="0"/>
        <v>11</v>
      </c>
    </row>
    <row r="11" spans="2:7" x14ac:dyDescent="0.25">
      <c r="B11" s="1" t="str">
        <f>'StochasticMean Table'!B14</f>
        <v>FR-2</v>
      </c>
      <c r="C11" s="12">
        <f>'StochasticMean Table'!D14/1000</f>
        <v>24.466681111180055</v>
      </c>
      <c r="D11" s="12">
        <f>'Upper Tail'!D14/1000</f>
        <v>24.735573596908615</v>
      </c>
      <c r="E11" s="13">
        <f t="shared" si="0"/>
        <v>13</v>
      </c>
    </row>
    <row r="12" spans="2:7" x14ac:dyDescent="0.25">
      <c r="B12" s="1" t="str">
        <f>'StochasticMean Table'!B15</f>
        <v>RE-1a</v>
      </c>
      <c r="C12" s="12">
        <f>'StochasticMean Table'!D15/1000</f>
        <v>23.449482478508823</v>
      </c>
      <c r="D12" s="12">
        <f>'Upper Tail'!D15/1000</f>
        <v>23.803226615736179</v>
      </c>
      <c r="E12" s="13">
        <f t="shared" si="0"/>
        <v>7</v>
      </c>
    </row>
    <row r="13" spans="2:7" x14ac:dyDescent="0.25">
      <c r="B13" s="1" t="str">
        <f>'StochasticMean Table'!B16</f>
        <v>RE-1b</v>
      </c>
      <c r="C13" s="12">
        <f>'StochasticMean Table'!D16/1000</f>
        <v>23.412591150966385</v>
      </c>
      <c r="D13" s="12">
        <f>'Upper Tail'!D16/1000</f>
        <v>23.762517210427582</v>
      </c>
      <c r="E13" s="13">
        <f t="shared" si="0"/>
        <v>5</v>
      </c>
    </row>
    <row r="14" spans="2:7" x14ac:dyDescent="0.25">
      <c r="B14" s="1" t="str">
        <f>'StochasticMean Table'!B17</f>
        <v>RE-1c</v>
      </c>
      <c r="C14" s="12">
        <f>'StochasticMean Table'!D17/1000</f>
        <v>23.444182393465379</v>
      </c>
      <c r="D14" s="12">
        <f>'Upper Tail'!D17/1000</f>
        <v>23.791842127306339</v>
      </c>
      <c r="E14" s="13">
        <f t="shared" si="0"/>
        <v>6</v>
      </c>
    </row>
    <row r="15" spans="2:7" x14ac:dyDescent="0.25">
      <c r="B15" s="1" t="str">
        <f>'StochasticMean Table'!B18</f>
        <v>RE-2</v>
      </c>
      <c r="C15" s="12">
        <f>'StochasticMean Table'!D18/1000</f>
        <v>23.409591103038725</v>
      </c>
      <c r="D15" s="12">
        <f>'Upper Tail'!D18/1000</f>
        <v>23.766215770618228</v>
      </c>
      <c r="E15" s="13">
        <f t="shared" si="0"/>
        <v>4</v>
      </c>
    </row>
    <row r="16" spans="2:7" x14ac:dyDescent="0.25">
      <c r="B16" s="1" t="str">
        <f>'StochasticMean Table'!B19</f>
        <v>DLC1</v>
      </c>
      <c r="C16" s="12">
        <f>'StochasticMean Table'!D19/1000</f>
        <v>23.458046530549865</v>
      </c>
      <c r="D16" s="12">
        <f>'Upper Tail'!D19/1000</f>
        <v>23.828731118649156</v>
      </c>
      <c r="E16" s="13">
        <f t="shared" si="0"/>
        <v>8</v>
      </c>
    </row>
    <row r="17" spans="2:5" x14ac:dyDescent="0.25">
      <c r="B17" s="1" t="str">
        <f>'StochasticMean Table'!B20</f>
        <v>GW1</v>
      </c>
      <c r="C17" s="12">
        <f>'StochasticMean Table'!D20/1000</f>
        <v>23.866592600078445</v>
      </c>
      <c r="D17" s="12">
        <f>'Upper Tail'!D20/1000</f>
        <v>24.22297470522977</v>
      </c>
      <c r="E17" s="13">
        <f t="shared" si="0"/>
        <v>10</v>
      </c>
    </row>
    <row r="18" spans="2:5" x14ac:dyDescent="0.25">
      <c r="B18" s="1" t="str">
        <f>'StochasticMean Table'!B21</f>
        <v>GW2</v>
      </c>
      <c r="C18" s="12">
        <f>'StochasticMean Table'!D21/1000</f>
        <v>24.212109567635714</v>
      </c>
      <c r="D18" s="12">
        <f>'Upper Tail'!D21/1000</f>
        <v>24.579594904691589</v>
      </c>
      <c r="E18" s="13">
        <f t="shared" si="0"/>
        <v>12</v>
      </c>
    </row>
    <row r="19" spans="2:5" x14ac:dyDescent="0.25">
      <c r="B19" s="1" t="str">
        <f>'StochasticMean Table'!B22</f>
        <v>GW3</v>
      </c>
      <c r="C19" s="12">
        <f>'StochasticMean Table'!D22/1000</f>
        <v>24.695933263812751</v>
      </c>
      <c r="D19" s="12">
        <f>'Upper Tail'!D22/1000</f>
        <v>25.042038544390248</v>
      </c>
      <c r="E19" s="13">
        <f t="shared" si="0"/>
        <v>14</v>
      </c>
    </row>
    <row r="20" spans="2:5" x14ac:dyDescent="0.25">
      <c r="B20" s="1" t="str">
        <f>'StochasticMean Table'!B23</f>
        <v>GW4</v>
      </c>
      <c r="C20" s="12">
        <f>'StochasticMean Table'!D23/1000</f>
        <v>23.586953414445485</v>
      </c>
      <c r="D20" s="12">
        <f>'Upper Tail'!D23/1000</f>
        <v>23.946737408468088</v>
      </c>
      <c r="E20" s="13">
        <f t="shared" si="0"/>
        <v>9</v>
      </c>
    </row>
    <row r="22" spans="2:5" x14ac:dyDescent="0.25">
      <c r="B22" s="3" t="s">
        <v>2</v>
      </c>
      <c r="C22" s="14">
        <f>MIN(C7:C20)</f>
        <v>23.01665722201319</v>
      </c>
      <c r="D22" s="14">
        <f>MIN(D7:D20)</f>
        <v>23.379021260982341</v>
      </c>
    </row>
    <row r="23" spans="2:5" x14ac:dyDescent="0.25">
      <c r="B23" s="3" t="s">
        <v>3</v>
      </c>
      <c r="C23" s="14">
        <f>MAX(C7:C20)</f>
        <v>24.695933263812751</v>
      </c>
      <c r="D23" s="14">
        <f>MAX(D7:D20)</f>
        <v>25.042038544390248</v>
      </c>
    </row>
    <row r="28" spans="2:5" x14ac:dyDescent="0.25">
      <c r="B28" s="6" t="s">
        <v>34</v>
      </c>
      <c r="D28" s="7"/>
      <c r="E28" s="7"/>
    </row>
    <row r="29" spans="2:5" ht="45" x14ac:dyDescent="0.25">
      <c r="B29" s="9" t="s">
        <v>0</v>
      </c>
      <c r="C29" s="10" t="s">
        <v>1</v>
      </c>
      <c r="D29" s="10" t="s">
        <v>19</v>
      </c>
      <c r="E29" s="11" t="s">
        <v>15</v>
      </c>
    </row>
    <row r="30" spans="2:5" x14ac:dyDescent="0.25">
      <c r="B30" s="1" t="str">
        <f t="shared" ref="B30:B43" si="1">B7</f>
        <v>OP-NT3</v>
      </c>
      <c r="C30" s="12">
        <f>'StochasticMean Table'!G10/1000</f>
        <v>22.724377760489574</v>
      </c>
      <c r="D30" s="12">
        <f>'Upper Tail'!G10/1000</f>
        <v>23.04984605473885</v>
      </c>
      <c r="E30" s="13">
        <f>RANK(C30,$C$30:$C$43,1)</f>
        <v>2</v>
      </c>
    </row>
    <row r="31" spans="2:5" x14ac:dyDescent="0.25">
      <c r="B31" s="1" t="str">
        <f t="shared" si="1"/>
        <v>OP-REP</v>
      </c>
      <c r="C31" s="12">
        <f>'StochasticMean Table'!G11/1000</f>
        <v>22.401261772857964</v>
      </c>
      <c r="D31" s="12">
        <f>'Upper Tail'!G11/1000</f>
        <v>22.715021755761125</v>
      </c>
      <c r="E31" s="13">
        <f>RANK(C31,$C$30:$C$43,1)</f>
        <v>1</v>
      </c>
    </row>
    <row r="32" spans="2:5" x14ac:dyDescent="0.25">
      <c r="B32" s="1" t="str">
        <f t="shared" si="1"/>
        <v>OP-GW4</v>
      </c>
      <c r="C32" s="12">
        <f>'StochasticMean Table'!G12/1000</f>
        <v>22.750012589031222</v>
      </c>
      <c r="D32" s="12">
        <f>'Upper Tail'!G12/1000</f>
        <v>23.072665205312134</v>
      </c>
      <c r="E32" s="13">
        <f>RANK(C32,$C$30:$C$43,1)</f>
        <v>3</v>
      </c>
    </row>
    <row r="33" spans="2:5" x14ac:dyDescent="0.25">
      <c r="B33" s="1" t="str">
        <f t="shared" si="1"/>
        <v>FR-1</v>
      </c>
      <c r="C33" s="12">
        <f>'StochasticMean Table'!G13/1000</f>
        <v>23.219604645817039</v>
      </c>
      <c r="D33" s="12">
        <f>'Upper Tail'!G13/1000</f>
        <v>23.531662752482188</v>
      </c>
      <c r="E33" s="13">
        <f>RANK(C33,$C$30:$C$43,1)</f>
        <v>8</v>
      </c>
    </row>
    <row r="34" spans="2:5" x14ac:dyDescent="0.25">
      <c r="B34" s="1" t="str">
        <f t="shared" si="1"/>
        <v>FR-2</v>
      </c>
      <c r="C34" s="12">
        <f>'StochasticMean Table'!G14/1000</f>
        <v>23.782899542717235</v>
      </c>
      <c r="D34" s="12">
        <f>'Upper Tail'!G14/1000</f>
        <v>24.008210212469489</v>
      </c>
      <c r="E34" s="13">
        <f>RANK(C34,$C$30:$C$43,1)</f>
        <v>11</v>
      </c>
    </row>
    <row r="35" spans="2:5" x14ac:dyDescent="0.25">
      <c r="B35" s="1" t="str">
        <f t="shared" si="1"/>
        <v>RE-1a</v>
      </c>
      <c r="C35" s="12"/>
      <c r="D35" s="12"/>
      <c r="E35" s="13"/>
    </row>
    <row r="36" spans="2:5" x14ac:dyDescent="0.25">
      <c r="B36" s="1" t="str">
        <f t="shared" si="1"/>
        <v>RE-1b</v>
      </c>
      <c r="C36" s="12"/>
      <c r="D36" s="12"/>
      <c r="E36" s="13"/>
    </row>
    <row r="37" spans="2:5" x14ac:dyDescent="0.25">
      <c r="B37" s="1" t="str">
        <f t="shared" si="1"/>
        <v>RE-1c</v>
      </c>
      <c r="C37" s="12">
        <f>'StochasticMean Table'!G17/1000</f>
        <v>22.83239007237508</v>
      </c>
      <c r="D37" s="12">
        <f>'Upper Tail'!G17/1000</f>
        <v>23.135089295986479</v>
      </c>
      <c r="E37" s="13">
        <f t="shared" ref="E37:E43" si="2">RANK(C37,$C$30:$C$43,1)</f>
        <v>5</v>
      </c>
    </row>
    <row r="38" spans="2:5" x14ac:dyDescent="0.25">
      <c r="B38" s="1" t="str">
        <f t="shared" si="1"/>
        <v>RE-2</v>
      </c>
      <c r="C38" s="12">
        <f>'StochasticMean Table'!G18/1000</f>
        <v>22.794813820930276</v>
      </c>
      <c r="D38" s="12">
        <f>'Upper Tail'!G18/1000</f>
        <v>23.105041210195814</v>
      </c>
      <c r="E38" s="13">
        <f t="shared" si="2"/>
        <v>4</v>
      </c>
    </row>
    <row r="39" spans="2:5" x14ac:dyDescent="0.25">
      <c r="B39" s="1" t="str">
        <f t="shared" si="1"/>
        <v>DLC1</v>
      </c>
      <c r="C39" s="12">
        <f>'StochasticMean Table'!G19/1000</f>
        <v>22.841634015757862</v>
      </c>
      <c r="D39" s="12">
        <f>'Upper Tail'!G19/1000</f>
        <v>23.163723034889006</v>
      </c>
      <c r="E39" s="13">
        <f t="shared" si="2"/>
        <v>6</v>
      </c>
    </row>
    <row r="40" spans="2:5" x14ac:dyDescent="0.25">
      <c r="B40" s="1" t="str">
        <f t="shared" si="1"/>
        <v>GW1</v>
      </c>
      <c r="C40" s="12">
        <f>'StochasticMean Table'!G20/1000</f>
        <v>23.283406401722399</v>
      </c>
      <c r="D40" s="12">
        <f>'Upper Tail'!G20/1000</f>
        <v>23.596377870637276</v>
      </c>
      <c r="E40" s="13">
        <f t="shared" si="2"/>
        <v>9</v>
      </c>
    </row>
    <row r="41" spans="2:5" x14ac:dyDescent="0.25">
      <c r="B41" s="1" t="str">
        <f t="shared" si="1"/>
        <v>GW2</v>
      </c>
      <c r="C41" s="12">
        <f>'StochasticMean Table'!G21/1000</f>
        <v>23.628864682983213</v>
      </c>
      <c r="D41" s="12">
        <f>'Upper Tail'!G21/1000</f>
        <v>23.95774769612953</v>
      </c>
      <c r="E41" s="13">
        <f t="shared" si="2"/>
        <v>10</v>
      </c>
    </row>
    <row r="42" spans="2:5" x14ac:dyDescent="0.25">
      <c r="B42" s="1" t="str">
        <f t="shared" si="1"/>
        <v>GW3</v>
      </c>
      <c r="C42" s="12">
        <f>'StochasticMean Table'!G22/1000</f>
        <v>24.176499417162653</v>
      </c>
      <c r="D42" s="12">
        <f>'Upper Tail'!G22/1000</f>
        <v>24.477920852208655</v>
      </c>
      <c r="E42" s="13">
        <f t="shared" si="2"/>
        <v>12</v>
      </c>
    </row>
    <row r="43" spans="2:5" x14ac:dyDescent="0.25">
      <c r="B43" s="1" t="str">
        <f t="shared" si="1"/>
        <v>GW4</v>
      </c>
      <c r="C43" s="12">
        <f>'StochasticMean Table'!G23/1000</f>
        <v>23.01981710800592</v>
      </c>
      <c r="D43" s="12">
        <f>'Upper Tail'!G23/1000</f>
        <v>23.335902577876091</v>
      </c>
      <c r="E43" s="13">
        <f t="shared" si="2"/>
        <v>7</v>
      </c>
    </row>
    <row r="45" spans="2:5" x14ac:dyDescent="0.25">
      <c r="B45" s="3" t="s">
        <v>2</v>
      </c>
      <c r="C45" s="14">
        <f>MIN(C30:C43)</f>
        <v>22.401261772857964</v>
      </c>
      <c r="D45" s="14">
        <f>MIN(D30:D43)</f>
        <v>22.715021755761125</v>
      </c>
      <c r="E45" s="14"/>
    </row>
    <row r="46" spans="2:5" x14ac:dyDescent="0.25">
      <c r="B46" s="3" t="s">
        <v>3</v>
      </c>
      <c r="C46" s="14">
        <f>MAX(C30:C43)</f>
        <v>24.176499417162653</v>
      </c>
      <c r="D46" s="14">
        <f>MAX(D30:D43)</f>
        <v>24.477920852208655</v>
      </c>
      <c r="E46" s="14"/>
    </row>
    <row r="49" spans="2:5" x14ac:dyDescent="0.25">
      <c r="B49" s="6" t="s">
        <v>33</v>
      </c>
      <c r="D49" s="7"/>
      <c r="E49" s="7"/>
    </row>
    <row r="50" spans="2:5" ht="45" x14ac:dyDescent="0.25">
      <c r="B50" s="9" t="s">
        <v>0</v>
      </c>
      <c r="C50" s="10" t="s">
        <v>1</v>
      </c>
      <c r="D50" s="10" t="s">
        <v>19</v>
      </c>
      <c r="E50" s="11" t="s">
        <v>15</v>
      </c>
    </row>
    <row r="51" spans="2:5" x14ac:dyDescent="0.25">
      <c r="B51" s="1" t="str">
        <f t="shared" ref="B51:B64" si="3">B7</f>
        <v>OP-NT3</v>
      </c>
      <c r="C51" s="12">
        <f>'StochasticMean Table'!J10/1000</f>
        <v>25.722347890079472</v>
      </c>
      <c r="D51" s="12">
        <f>'Upper Tail'!J10/1000</f>
        <v>26.199432614466815</v>
      </c>
      <c r="E51" s="13">
        <f>RANK(C51,$C$51:$C$64,1)</f>
        <v>7</v>
      </c>
    </row>
    <row r="52" spans="2:5" x14ac:dyDescent="0.25">
      <c r="B52" s="1" t="str">
        <f t="shared" si="3"/>
        <v>OP-REP</v>
      </c>
      <c r="C52" s="12">
        <f>'StochasticMean Table'!J11/1000</f>
        <v>25.124260849805744</v>
      </c>
      <c r="D52" s="12">
        <f>'Upper Tail'!J11/1000</f>
        <v>25.584783176035149</v>
      </c>
      <c r="E52" s="13">
        <f>RANK(C52,$C$51:$C$64,1)</f>
        <v>2</v>
      </c>
    </row>
    <row r="53" spans="2:5" x14ac:dyDescent="0.25">
      <c r="B53" s="1" t="str">
        <f t="shared" si="3"/>
        <v>OP-GW4</v>
      </c>
      <c r="C53" s="12">
        <f>'StochasticMean Table'!J12/1000</f>
        <v>24.946928379168686</v>
      </c>
      <c r="D53" s="12">
        <f>'Upper Tail'!J12/1000</f>
        <v>25.415591716405622</v>
      </c>
      <c r="E53" s="13">
        <f>RANK(C53,$C$51:$C$64,1)</f>
        <v>1</v>
      </c>
    </row>
    <row r="54" spans="2:5" x14ac:dyDescent="0.25">
      <c r="B54" s="1" t="str">
        <f t="shared" si="3"/>
        <v>FR-1</v>
      </c>
      <c r="C54" s="12">
        <f>'StochasticMean Table'!J13/1000</f>
        <v>26.23923926633303</v>
      </c>
      <c r="D54" s="12">
        <f>'Upper Tail'!J13/1000</f>
        <v>26.708236942793313</v>
      </c>
      <c r="E54" s="13">
        <f>RANK(C54,$C$51:$C$64,1)</f>
        <v>10</v>
      </c>
    </row>
    <row r="55" spans="2:5" x14ac:dyDescent="0.25">
      <c r="B55" s="1" t="str">
        <f t="shared" si="3"/>
        <v>FR-2</v>
      </c>
      <c r="C55" s="12">
        <f>'StochasticMean Table'!J14/1000</f>
        <v>26.994749058657867</v>
      </c>
      <c r="D55" s="12">
        <f>'Upper Tail'!J14/1000</f>
        <v>27.409160653179416</v>
      </c>
      <c r="E55" s="13">
        <f>RANK(C55,$C$51:$C$64,1)</f>
        <v>12</v>
      </c>
    </row>
    <row r="56" spans="2:5" x14ac:dyDescent="0.25">
      <c r="B56" s="1" t="str">
        <f t="shared" si="3"/>
        <v>RE-1a</v>
      </c>
      <c r="C56" s="12"/>
      <c r="D56" s="12"/>
      <c r="E56" s="13"/>
    </row>
    <row r="57" spans="2:5" x14ac:dyDescent="0.25">
      <c r="B57" s="1" t="str">
        <f t="shared" si="3"/>
        <v>RE-1b</v>
      </c>
      <c r="C57" s="12"/>
      <c r="D57" s="12"/>
      <c r="E57" s="13"/>
    </row>
    <row r="58" spans="2:5" x14ac:dyDescent="0.25">
      <c r="B58" s="1" t="str">
        <f t="shared" si="3"/>
        <v>RE-1c</v>
      </c>
      <c r="C58" s="12">
        <f>'StochasticMean Table'!J17/1000</f>
        <v>25.627268604544689</v>
      </c>
      <c r="D58" s="12">
        <f>'Upper Tail'!J17/1000</f>
        <v>26.078057255690062</v>
      </c>
      <c r="E58" s="13">
        <f t="shared" ref="E58:E64" si="4">RANK(C58,$C$51:$C$64,1)</f>
        <v>5</v>
      </c>
    </row>
    <row r="59" spans="2:5" x14ac:dyDescent="0.25">
      <c r="B59" s="1" t="str">
        <f t="shared" si="3"/>
        <v>RE-2</v>
      </c>
      <c r="C59" s="12">
        <f>'StochasticMean Table'!J18/1000</f>
        <v>25.588435454482696</v>
      </c>
      <c r="D59" s="12">
        <f>'Upper Tail'!J18/1000</f>
        <v>26.047166020604166</v>
      </c>
      <c r="E59" s="13">
        <f t="shared" si="4"/>
        <v>4</v>
      </c>
    </row>
    <row r="60" spans="2:5" x14ac:dyDescent="0.25">
      <c r="B60" s="1" t="str">
        <f t="shared" si="3"/>
        <v>DLC1</v>
      </c>
      <c r="C60" s="12">
        <f>'StochasticMean Table'!J19/1000</f>
        <v>25.667033130812605</v>
      </c>
      <c r="D60" s="12">
        <f>'Upper Tail'!J19/1000</f>
        <v>26.151601782845884</v>
      </c>
      <c r="E60" s="13">
        <f t="shared" si="4"/>
        <v>6</v>
      </c>
    </row>
    <row r="61" spans="2:5" x14ac:dyDescent="0.25">
      <c r="B61" s="1" t="str">
        <f t="shared" si="3"/>
        <v>GW1</v>
      </c>
      <c r="C61" s="12">
        <f>'StochasticMean Table'!J20/1000</f>
        <v>25.846449723798834</v>
      </c>
      <c r="D61" s="12">
        <f>'Upper Tail'!J20/1000</f>
        <v>26.3165180015326</v>
      </c>
      <c r="E61" s="13">
        <f t="shared" si="4"/>
        <v>8</v>
      </c>
    </row>
    <row r="62" spans="2:5" x14ac:dyDescent="0.25">
      <c r="B62" s="1" t="str">
        <f t="shared" si="3"/>
        <v>GW2</v>
      </c>
      <c r="C62" s="12">
        <f>'StochasticMean Table'!J21/1000</f>
        <v>26.198943001309917</v>
      </c>
      <c r="D62" s="12">
        <f>'Upper Tail'!J21/1000</f>
        <v>26.675293853146531</v>
      </c>
      <c r="E62" s="13">
        <f t="shared" si="4"/>
        <v>9</v>
      </c>
    </row>
    <row r="63" spans="2:5" x14ac:dyDescent="0.25">
      <c r="B63" s="1" t="str">
        <f t="shared" si="3"/>
        <v>GW3</v>
      </c>
      <c r="C63" s="12">
        <f>'StochasticMean Table'!J22/1000</f>
        <v>26.448765871688227</v>
      </c>
      <c r="D63" s="12">
        <f>'Upper Tail'!J22/1000</f>
        <v>26.891566946869116</v>
      </c>
      <c r="E63" s="13">
        <f t="shared" si="4"/>
        <v>11</v>
      </c>
    </row>
    <row r="64" spans="2:5" x14ac:dyDescent="0.25">
      <c r="B64" s="1" t="str">
        <f t="shared" si="3"/>
        <v>GW4</v>
      </c>
      <c r="C64" s="12">
        <f>'StochasticMean Table'!J23/1000</f>
        <v>25.488537870739073</v>
      </c>
      <c r="D64" s="12">
        <f>'Upper Tail'!J23/1000</f>
        <v>25.947793860245334</v>
      </c>
      <c r="E64" s="13">
        <f t="shared" si="4"/>
        <v>3</v>
      </c>
    </row>
    <row r="65" spans="2:7" x14ac:dyDescent="0.25">
      <c r="B65" s="1"/>
      <c r="C65" s="12"/>
      <c r="D65" s="12"/>
    </row>
    <row r="66" spans="2:7" x14ac:dyDescent="0.25">
      <c r="B66" s="3" t="s">
        <v>2</v>
      </c>
      <c r="C66" s="14">
        <f>MIN(C51:C65)</f>
        <v>24.946928379168686</v>
      </c>
      <c r="D66" s="14">
        <f>MIN(D51:D65)</f>
        <v>25.415591716405622</v>
      </c>
      <c r="E66" s="14"/>
    </row>
    <row r="67" spans="2:7" x14ac:dyDescent="0.25">
      <c r="B67" s="3" t="s">
        <v>3</v>
      </c>
      <c r="C67" s="14">
        <f>MAX(C51:C65)</f>
        <v>26.994749058657867</v>
      </c>
      <c r="D67" s="14">
        <f>MAX(D51:D65)</f>
        <v>27.409160653179416</v>
      </c>
      <c r="E67" s="14"/>
    </row>
    <row r="77" spans="2:7" x14ac:dyDescent="0.25">
      <c r="G77" s="6"/>
    </row>
    <row r="78" spans="2:7" ht="15.75" x14ac:dyDescent="0.25">
      <c r="G78" s="8" t="s">
        <v>181</v>
      </c>
    </row>
    <row r="82" spans="2:5" x14ac:dyDescent="0.25">
      <c r="B82" s="6" t="s">
        <v>36</v>
      </c>
      <c r="D82" s="7"/>
      <c r="E82" s="7"/>
    </row>
    <row r="83" spans="2:5" ht="45" x14ac:dyDescent="0.25">
      <c r="B83" s="9" t="s">
        <v>0</v>
      </c>
      <c r="C83" s="10" t="s">
        <v>1</v>
      </c>
      <c r="D83" s="10" t="s">
        <v>19</v>
      </c>
      <c r="E83" s="11" t="s">
        <v>15</v>
      </c>
    </row>
    <row r="84" spans="2:5" x14ac:dyDescent="0.25">
      <c r="B84" s="1" t="str">
        <f>B7</f>
        <v>OP-NT3</v>
      </c>
      <c r="C84" s="12">
        <f>'StochasticMean Table'!M10/1000</f>
        <v>23.406821464331426</v>
      </c>
      <c r="D84" s="12">
        <f>'Upper Tail'!M10/1000</f>
        <v>23.788468817012529</v>
      </c>
      <c r="E84" s="13">
        <f>RANK(C84,$C$84:$C$97,1)</f>
        <v>3</v>
      </c>
    </row>
    <row r="85" spans="2:5" x14ac:dyDescent="0.25">
      <c r="B85" s="1" t="str">
        <f>B8</f>
        <v>OP-REP</v>
      </c>
      <c r="C85" s="12">
        <f>'StochasticMean Table'!M11/1000</f>
        <v>23.030056166329427</v>
      </c>
      <c r="D85" s="12">
        <f>'Upper Tail'!M11/1000</f>
        <v>23.396782342987816</v>
      </c>
      <c r="E85" s="13">
        <f>RANK(C85,$C$84:$C$97,1)</f>
        <v>1</v>
      </c>
    </row>
    <row r="86" spans="2:5" x14ac:dyDescent="0.25">
      <c r="B86" s="1" t="s">
        <v>150</v>
      </c>
      <c r="C86" s="12">
        <f>'StochasticMean Table'!M12/1000</f>
        <v>23.287423552439204</v>
      </c>
      <c r="D86" s="12">
        <f>'Upper Tail'!M12/1000</f>
        <v>23.655963687721254</v>
      </c>
      <c r="E86" s="13">
        <f>RANK(C86,$C$84:$C$97,1)</f>
        <v>2</v>
      </c>
    </row>
    <row r="87" spans="2:5" x14ac:dyDescent="0.25">
      <c r="B87" s="1" t="str">
        <f t="shared" ref="B87:B97" si="5">B10</f>
        <v>FR-1</v>
      </c>
      <c r="C87" s="12">
        <f>'StochasticMean Table'!M13/1000</f>
        <v>23.892464423218822</v>
      </c>
      <c r="D87" s="12">
        <f>'Upper Tail'!M13/1000</f>
        <v>24.256185273055351</v>
      </c>
      <c r="E87" s="13">
        <f>RANK(C87,$C$84:$C$97,1)</f>
        <v>9</v>
      </c>
    </row>
    <row r="88" spans="2:5" x14ac:dyDescent="0.25">
      <c r="B88" s="1" t="str">
        <f t="shared" si="5"/>
        <v>FR-2</v>
      </c>
      <c r="C88" s="12">
        <f>'StochasticMean Table'!M14/1000</f>
        <v>24.484571102550447</v>
      </c>
      <c r="D88" s="12">
        <f>'Upper Tail'!M14/1000</f>
        <v>24.756957068395035</v>
      </c>
      <c r="E88" s="13">
        <f>RANK(C88,$C$84:$C$97,1)</f>
        <v>11</v>
      </c>
    </row>
    <row r="89" spans="2:5" x14ac:dyDescent="0.25">
      <c r="B89" s="1" t="str">
        <f t="shared" si="5"/>
        <v>RE-1a</v>
      </c>
      <c r="C89" s="12"/>
      <c r="D89" s="12"/>
      <c r="E89" s="13"/>
    </row>
    <row r="90" spans="2:5" x14ac:dyDescent="0.25">
      <c r="B90" s="1" t="str">
        <f t="shared" si="5"/>
        <v>RE-1b</v>
      </c>
      <c r="C90" s="12"/>
      <c r="D90" s="12"/>
      <c r="E90" s="13"/>
    </row>
    <row r="91" spans="2:5" x14ac:dyDescent="0.25">
      <c r="B91" s="1" t="str">
        <f t="shared" si="5"/>
        <v>RE-1c</v>
      </c>
      <c r="C91" s="12">
        <f>'StochasticMean Table'!M17/1000</f>
        <v>23.461773329578445</v>
      </c>
      <c r="D91" s="12">
        <f>'Upper Tail'!M17/1000</f>
        <v>23.816962624010245</v>
      </c>
      <c r="E91" s="13">
        <f t="shared" ref="E91:E97" si="6">RANK(C91,$C$84:$C$97,1)</f>
        <v>5</v>
      </c>
    </row>
    <row r="92" spans="2:5" x14ac:dyDescent="0.25">
      <c r="B92" s="1" t="str">
        <f t="shared" si="5"/>
        <v>RE-2</v>
      </c>
      <c r="C92" s="12">
        <f>'StochasticMean Table'!M18/1000</f>
        <v>23.42228399657218</v>
      </c>
      <c r="D92" s="12">
        <f>'Upper Tail'!M18/1000</f>
        <v>23.785883225938289</v>
      </c>
      <c r="E92" s="13">
        <f t="shared" si="6"/>
        <v>4</v>
      </c>
    </row>
    <row r="93" spans="2:5" x14ac:dyDescent="0.25">
      <c r="B93" s="1" t="str">
        <f t="shared" si="5"/>
        <v>DLC1</v>
      </c>
      <c r="C93" s="12">
        <f>'StochasticMean Table'!M19/1000</f>
        <v>23.47476734215131</v>
      </c>
      <c r="D93" s="12">
        <f>'Upper Tail'!M19/1000</f>
        <v>23.850132171415051</v>
      </c>
      <c r="E93" s="13">
        <f t="shared" si="6"/>
        <v>6</v>
      </c>
    </row>
    <row r="94" spans="2:5" x14ac:dyDescent="0.25">
      <c r="B94" s="1" t="str">
        <f t="shared" si="5"/>
        <v>GW1</v>
      </c>
      <c r="C94" s="12">
        <f>'StochasticMean Table'!M20/1000</f>
        <v>23.890073909819968</v>
      </c>
      <c r="D94" s="12">
        <f>'Upper Tail'!M20/1000</f>
        <v>24.2513325280214</v>
      </c>
      <c r="E94" s="13">
        <f t="shared" si="6"/>
        <v>8</v>
      </c>
    </row>
    <row r="95" spans="2:5" x14ac:dyDescent="0.25">
      <c r="B95" s="1" t="str">
        <f t="shared" si="5"/>
        <v>GW2</v>
      </c>
      <c r="C95" s="12">
        <f>'StochasticMean Table'!M21/1000</f>
        <v>24.236214927654441</v>
      </c>
      <c r="D95" s="12">
        <f>'Upper Tail'!M21/1000</f>
        <v>24.606446266823443</v>
      </c>
      <c r="E95" s="13">
        <f t="shared" si="6"/>
        <v>10</v>
      </c>
    </row>
    <row r="96" spans="2:5" x14ac:dyDescent="0.25">
      <c r="B96" s="1" t="str">
        <f t="shared" si="5"/>
        <v>GW3</v>
      </c>
      <c r="C96" s="12">
        <f>'StochasticMean Table'!M22/1000</f>
        <v>24.722567324911818</v>
      </c>
      <c r="D96" s="12">
        <f>'Upper Tail'!M22/1000</f>
        <v>25.069226108339716</v>
      </c>
      <c r="E96" s="13">
        <f t="shared" si="6"/>
        <v>12</v>
      </c>
    </row>
    <row r="97" spans="2:5" x14ac:dyDescent="0.25">
      <c r="B97" s="1" t="str">
        <f t="shared" si="5"/>
        <v>GW4</v>
      </c>
      <c r="C97" s="12">
        <f>'StochasticMean Table'!M23/1000</f>
        <v>23.61139556617017</v>
      </c>
      <c r="D97" s="12">
        <f>'Upper Tail'!M23/1000</f>
        <v>23.972326041071998</v>
      </c>
      <c r="E97" s="13">
        <f t="shared" si="6"/>
        <v>7</v>
      </c>
    </row>
    <row r="99" spans="2:5" x14ac:dyDescent="0.25">
      <c r="B99" s="3" t="s">
        <v>2</v>
      </c>
      <c r="C99" s="14">
        <f>MIN(C84:C97)</f>
        <v>23.030056166329427</v>
      </c>
      <c r="D99" s="14">
        <f>MIN(D84:D97)</f>
        <v>23.396782342987816</v>
      </c>
    </row>
    <row r="100" spans="2:5" x14ac:dyDescent="0.25">
      <c r="B100" s="3" t="s">
        <v>3</v>
      </c>
      <c r="C100" s="14">
        <f>MAX(C84:C97)</f>
        <v>24.722567324911818</v>
      </c>
      <c r="D100" s="14">
        <f>MAX(D84:D97)</f>
        <v>25.069226108339716</v>
      </c>
    </row>
    <row r="103" spans="2:5" x14ac:dyDescent="0.25">
      <c r="E103" s="7"/>
    </row>
    <row r="111" spans="2:5" x14ac:dyDescent="0.25">
      <c r="B111" s="6" t="s">
        <v>37</v>
      </c>
      <c r="D111" s="7"/>
    </row>
    <row r="112" spans="2:5" ht="45" x14ac:dyDescent="0.25">
      <c r="B112" s="9" t="s">
        <v>0</v>
      </c>
      <c r="C112" s="10" t="s">
        <v>1</v>
      </c>
      <c r="D112" s="10" t="s">
        <v>19</v>
      </c>
      <c r="E112" s="11" t="s">
        <v>15</v>
      </c>
    </row>
    <row r="113" spans="2:5" x14ac:dyDescent="0.25">
      <c r="B113" s="1" t="str">
        <f t="shared" ref="B113:B126" si="7">B7</f>
        <v>OP-NT3</v>
      </c>
      <c r="C113" s="12">
        <f>'StochasticMean Table'!Q10/1000</f>
        <v>22.760729406490501</v>
      </c>
      <c r="D113" s="12">
        <f>'Upper Tail'!Q10/1000</f>
        <v>23.090931428398235</v>
      </c>
      <c r="E113" s="13">
        <f>RANK(C113,$C$113:$C$126,1)</f>
        <v>2</v>
      </c>
    </row>
    <row r="114" spans="2:5" x14ac:dyDescent="0.25">
      <c r="B114" s="1" t="str">
        <f t="shared" si="7"/>
        <v>OP-REP</v>
      </c>
      <c r="C114" s="12">
        <f>'StochasticMean Table'!Q11/1000</f>
        <v>22.42993911598759</v>
      </c>
      <c r="D114" s="12">
        <f>'Upper Tail'!Q11/1000</f>
        <v>22.748205787978897</v>
      </c>
      <c r="E114" s="13">
        <f>RANK(C114,$C$113:$C$126,1)</f>
        <v>1</v>
      </c>
    </row>
    <row r="115" spans="2:5" x14ac:dyDescent="0.25">
      <c r="B115" s="1" t="str">
        <f t="shared" si="7"/>
        <v>OP-GW4</v>
      </c>
      <c r="C115" s="12">
        <f>'StochasticMean Table'!Q12/1000</f>
        <v>22.779866394760749</v>
      </c>
      <c r="D115" s="12">
        <f>'Upper Tail'!Q12/1000</f>
        <v>23.104379474396396</v>
      </c>
      <c r="E115" s="13">
        <f>RANK(C115,$C$113:$C$126,1)</f>
        <v>3</v>
      </c>
    </row>
    <row r="116" spans="2:5" x14ac:dyDescent="0.25">
      <c r="B116" s="1" t="str">
        <f t="shared" si="7"/>
        <v>FR-1</v>
      </c>
      <c r="C116" s="12">
        <f>'StochasticMean Table'!Q13/1000</f>
        <v>23.257114379393613</v>
      </c>
      <c r="D116" s="12">
        <f>'Upper Tail'!Q13/1000</f>
        <v>23.573143127490965</v>
      </c>
      <c r="E116" s="13">
        <f>RANK(C116,$C$113:$C$126,1)</f>
        <v>8</v>
      </c>
    </row>
    <row r="117" spans="2:5" x14ac:dyDescent="0.25">
      <c r="B117" s="1" t="str">
        <f t="shared" si="7"/>
        <v>FR-2</v>
      </c>
      <c r="C117" s="12">
        <f>'StochasticMean Table'!Q14/1000</f>
        <v>23.820198349255939</v>
      </c>
      <c r="D117" s="12">
        <f>'Upper Tail'!Q14/1000</f>
        <v>24.048599435539238</v>
      </c>
      <c r="E117" s="13">
        <f>RANK(C117,$C$113:$C$126,1)</f>
        <v>11</v>
      </c>
    </row>
    <row r="118" spans="2:5" x14ac:dyDescent="0.25">
      <c r="B118" s="1" t="str">
        <f t="shared" si="7"/>
        <v>RE-1a</v>
      </c>
      <c r="C118" s="12"/>
      <c r="D118" s="12"/>
      <c r="E118" s="13"/>
    </row>
    <row r="119" spans="2:5" x14ac:dyDescent="0.25">
      <c r="B119" s="1" t="str">
        <f t="shared" si="7"/>
        <v>RE-1b</v>
      </c>
      <c r="C119" s="12"/>
      <c r="D119" s="12"/>
      <c r="E119" s="13"/>
    </row>
    <row r="120" spans="2:5" x14ac:dyDescent="0.25">
      <c r="B120" s="1" t="str">
        <f t="shared" si="7"/>
        <v>RE-1c</v>
      </c>
      <c r="C120" s="12">
        <f>'StochasticMean Table'!Q17/1000</f>
        <v>22.868333750685025</v>
      </c>
      <c r="D120" s="12">
        <f>'Upper Tail'!Q17/1000</f>
        <v>23.176290104944769</v>
      </c>
      <c r="E120" s="13">
        <f t="shared" ref="E120:E126" si="8">RANK(C120,$C$113:$C$126,1)</f>
        <v>5</v>
      </c>
    </row>
    <row r="121" spans="2:5" x14ac:dyDescent="0.25">
      <c r="B121" s="1" t="str">
        <f t="shared" si="7"/>
        <v>RE-2</v>
      </c>
      <c r="C121" s="12">
        <f>'StochasticMean Table'!Q18/1000</f>
        <v>22.828175980218418</v>
      </c>
      <c r="D121" s="12">
        <f>'Upper Tail'!Q18/1000</f>
        <v>23.144064124603222</v>
      </c>
      <c r="E121" s="13">
        <f t="shared" si="8"/>
        <v>4</v>
      </c>
    </row>
    <row r="122" spans="2:5" x14ac:dyDescent="0.25">
      <c r="B122" s="1" t="str">
        <f t="shared" si="7"/>
        <v>DLC1</v>
      </c>
      <c r="C122" s="12">
        <f>'StochasticMean Table'!Q19/1000</f>
        <v>22.877560154503872</v>
      </c>
      <c r="D122" s="12">
        <f>'Upper Tail'!Q19/1000</f>
        <v>23.203755384579967</v>
      </c>
      <c r="E122" s="13">
        <f t="shared" si="8"/>
        <v>6</v>
      </c>
    </row>
    <row r="123" spans="2:5" x14ac:dyDescent="0.25">
      <c r="B123" s="1" t="str">
        <f t="shared" si="7"/>
        <v>GW1</v>
      </c>
      <c r="C123" s="12">
        <f>'StochasticMean Table'!Q20/1000</f>
        <v>23.320610589640903</v>
      </c>
      <c r="D123" s="12">
        <f>'Upper Tail'!Q20/1000</f>
        <v>23.636831713185515</v>
      </c>
      <c r="E123" s="13">
        <f t="shared" si="8"/>
        <v>9</v>
      </c>
    </row>
    <row r="124" spans="2:5" x14ac:dyDescent="0.25">
      <c r="B124" s="1" t="str">
        <f t="shared" si="7"/>
        <v>GW2</v>
      </c>
      <c r="C124" s="12">
        <f>'StochasticMean Table'!Q21/1000</f>
        <v>23.66662323036552</v>
      </c>
      <c r="D124" s="12">
        <f>'Upper Tail'!Q21/1000</f>
        <v>23.999970215338553</v>
      </c>
      <c r="E124" s="13">
        <f t="shared" si="8"/>
        <v>10</v>
      </c>
    </row>
    <row r="125" spans="2:5" x14ac:dyDescent="0.25">
      <c r="B125" s="1" t="str">
        <f t="shared" si="7"/>
        <v>GW3</v>
      </c>
      <c r="C125" s="12">
        <f>'StochasticMean Table'!Q22/1000</f>
        <v>24.214119214639172</v>
      </c>
      <c r="D125" s="12">
        <f>'Upper Tail'!Q22/1000</f>
        <v>24.517510560478591</v>
      </c>
      <c r="E125" s="13">
        <f t="shared" si="8"/>
        <v>12</v>
      </c>
    </row>
    <row r="126" spans="2:5" x14ac:dyDescent="0.25">
      <c r="B126" s="1" t="str">
        <f t="shared" si="7"/>
        <v>GW4</v>
      </c>
      <c r="C126" s="12">
        <f>'StochasticMean Table'!Q23/1000</f>
        <v>23.055443502921847</v>
      </c>
      <c r="D126" s="12">
        <f>'Upper Tail'!Q23/1000</f>
        <v>23.372611909451336</v>
      </c>
      <c r="E126" s="13">
        <f t="shared" si="8"/>
        <v>7</v>
      </c>
    </row>
    <row r="128" spans="2:5" x14ac:dyDescent="0.25">
      <c r="B128" s="3" t="s">
        <v>2</v>
      </c>
      <c r="C128" s="14">
        <f>MIN(C113:C127)</f>
        <v>22.42993911598759</v>
      </c>
      <c r="D128" s="14">
        <f>MIN(D113:D127)</f>
        <v>22.748205787978897</v>
      </c>
    </row>
    <row r="129" spans="2:5" x14ac:dyDescent="0.25">
      <c r="B129" s="3" t="s">
        <v>3</v>
      </c>
      <c r="C129" s="14">
        <f>MAX(C113:C127)</f>
        <v>24.214119214639172</v>
      </c>
      <c r="D129" s="14">
        <f>MAX(D113:D127)</f>
        <v>24.517510560478591</v>
      </c>
      <c r="E129" s="7"/>
    </row>
    <row r="132" spans="2:5" x14ac:dyDescent="0.25">
      <c r="B132" s="6" t="s">
        <v>38</v>
      </c>
      <c r="D132" s="7"/>
    </row>
    <row r="133" spans="2:5" ht="45" x14ac:dyDescent="0.25">
      <c r="B133" s="9" t="s">
        <v>0</v>
      </c>
      <c r="C133" s="10" t="s">
        <v>1</v>
      </c>
      <c r="D133" s="10" t="s">
        <v>19</v>
      </c>
      <c r="E133" s="11" t="s">
        <v>15</v>
      </c>
    </row>
    <row r="134" spans="2:5" x14ac:dyDescent="0.25">
      <c r="B134" s="1" t="str">
        <f t="shared" ref="B134:B147" si="9">B7</f>
        <v>OP-NT3</v>
      </c>
      <c r="C134" s="12">
        <f>'StochasticMean Table'!T10/1000</f>
        <v>25.715631735237618</v>
      </c>
      <c r="D134" s="12">
        <f>'Upper Tail'!T10/1000</f>
        <v>26.211868954387086</v>
      </c>
      <c r="E134" s="13">
        <f>RANK(C134,$C$134:$C$147,1)</f>
        <v>7</v>
      </c>
    </row>
    <row r="135" spans="2:5" x14ac:dyDescent="0.25">
      <c r="B135" s="1" t="str">
        <f t="shared" si="9"/>
        <v>OP-REP</v>
      </c>
      <c r="C135" s="12">
        <f>'StochasticMean Table'!T11/1000</f>
        <v>25.086004409972084</v>
      </c>
      <c r="D135" s="12">
        <f>'Upper Tail'!T11/1000</f>
        <v>25.569754414394424</v>
      </c>
      <c r="E135" s="13">
        <f>RANK(C135,$C$134:$C$147,1)</f>
        <v>2</v>
      </c>
    </row>
    <row r="136" spans="2:5" x14ac:dyDescent="0.25">
      <c r="B136" s="1" t="str">
        <f t="shared" si="9"/>
        <v>OP-GW4</v>
      </c>
      <c r="C136" s="12">
        <f>'StochasticMean Table'!T12/1000</f>
        <v>24.913084416014211</v>
      </c>
      <c r="D136" s="12">
        <f>'Upper Tail'!T12/1000</f>
        <v>25.388733455179239</v>
      </c>
      <c r="E136" s="13">
        <f>RANK(C136,$C$134:$C$147,1)</f>
        <v>1</v>
      </c>
    </row>
    <row r="137" spans="2:5" x14ac:dyDescent="0.25">
      <c r="B137" s="1" t="str">
        <f t="shared" si="9"/>
        <v>FR-1</v>
      </c>
      <c r="C137" s="12">
        <f>'StochasticMean Table'!T13/1000</f>
        <v>26.251097005846944</v>
      </c>
      <c r="D137" s="12">
        <f>'Upper Tail'!T13/1000</f>
        <v>26.721724160232974</v>
      </c>
      <c r="E137" s="13">
        <f>RANK(C137,$C$134:$C$147,1)</f>
        <v>10</v>
      </c>
    </row>
    <row r="138" spans="2:5" x14ac:dyDescent="0.25">
      <c r="B138" s="1" t="str">
        <f t="shared" si="9"/>
        <v>FR-2</v>
      </c>
      <c r="C138" s="12">
        <f>'StochasticMean Table'!T14/1000</f>
        <v>27.003400832933661</v>
      </c>
      <c r="D138" s="12">
        <f>'Upper Tail'!T14/1000</f>
        <v>27.422343505920509</v>
      </c>
      <c r="E138" s="13">
        <f>RANK(C138,$C$134:$C$147,1)</f>
        <v>12</v>
      </c>
    </row>
    <row r="139" spans="2:5" x14ac:dyDescent="0.25">
      <c r="B139" s="1" t="str">
        <f t="shared" si="9"/>
        <v>RE-1a</v>
      </c>
      <c r="C139" s="12"/>
      <c r="D139" s="12"/>
      <c r="E139" s="13"/>
    </row>
    <row r="140" spans="2:5" x14ac:dyDescent="0.25">
      <c r="B140" s="1" t="str">
        <f t="shared" si="9"/>
        <v>RE-1b</v>
      </c>
      <c r="C140" s="12"/>
      <c r="D140" s="12"/>
      <c r="E140" s="13"/>
    </row>
    <row r="141" spans="2:5" x14ac:dyDescent="0.25">
      <c r="B141" s="1" t="str">
        <f t="shared" si="9"/>
        <v>RE-1c</v>
      </c>
      <c r="C141" s="12">
        <f>'StochasticMean Table'!T17/1000</f>
        <v>25.613071484336</v>
      </c>
      <c r="D141" s="12">
        <f>'Upper Tail'!T17/1000</f>
        <v>26.077125123966471</v>
      </c>
      <c r="E141" s="13">
        <f t="shared" ref="E141:E147" si="10">RANK(C141,$C$134:$C$147,1)</f>
        <v>5</v>
      </c>
    </row>
    <row r="142" spans="2:5" x14ac:dyDescent="0.25">
      <c r="B142" s="1" t="str">
        <f t="shared" si="9"/>
        <v>RE-2</v>
      </c>
      <c r="C142" s="12">
        <f>'StochasticMean Table'!T18/1000</f>
        <v>25.56743210215507</v>
      </c>
      <c r="D142" s="12">
        <f>'Upper Tail'!T18/1000</f>
        <v>26.041717694602905</v>
      </c>
      <c r="E142" s="13">
        <f t="shared" si="10"/>
        <v>4</v>
      </c>
    </row>
    <row r="143" spans="2:5" x14ac:dyDescent="0.25">
      <c r="B143" s="1" t="str">
        <f t="shared" si="9"/>
        <v>DLC1</v>
      </c>
      <c r="C143" s="12">
        <f>'StochasticMean Table'!T19/1000</f>
        <v>25.67270868454623</v>
      </c>
      <c r="D143" s="12">
        <f>'Upper Tail'!T19/1000</f>
        <v>26.159349731451762</v>
      </c>
      <c r="E143" s="13">
        <f t="shared" si="10"/>
        <v>6</v>
      </c>
    </row>
    <row r="144" spans="2:5" x14ac:dyDescent="0.25">
      <c r="B144" s="1" t="str">
        <f t="shared" si="9"/>
        <v>GW1</v>
      </c>
      <c r="C144" s="12">
        <f>'StochasticMean Table'!T20/1000</f>
        <v>25.840992564167596</v>
      </c>
      <c r="D144" s="12">
        <f>'Upper Tail'!T20/1000</f>
        <v>26.312552136716288</v>
      </c>
      <c r="E144" s="13">
        <f t="shared" si="10"/>
        <v>8</v>
      </c>
    </row>
    <row r="145" spans="2:5" x14ac:dyDescent="0.25">
      <c r="B145" s="1" t="str">
        <f t="shared" si="9"/>
        <v>GW2</v>
      </c>
      <c r="C145" s="12">
        <f>'StochasticMean Table'!T21/1000</f>
        <v>26.194114631746533</v>
      </c>
      <c r="D145" s="12">
        <f>'Upper Tail'!T21/1000</f>
        <v>26.674163956014965</v>
      </c>
      <c r="E145" s="13">
        <f t="shared" si="10"/>
        <v>9</v>
      </c>
    </row>
    <row r="146" spans="2:5" x14ac:dyDescent="0.25">
      <c r="B146" s="1" t="str">
        <f t="shared" si="9"/>
        <v>GW3</v>
      </c>
      <c r="C146" s="12">
        <f>'StochasticMean Table'!T22/1000</f>
        <v>26.439807057616751</v>
      </c>
      <c r="D146" s="12">
        <f>'Upper Tail'!T22/1000</f>
        <v>26.888033303677815</v>
      </c>
      <c r="E146" s="13">
        <f t="shared" si="10"/>
        <v>11</v>
      </c>
    </row>
    <row r="147" spans="2:5" x14ac:dyDescent="0.25">
      <c r="B147" s="1" t="str">
        <f t="shared" si="9"/>
        <v>GW4</v>
      </c>
      <c r="C147" s="12">
        <f>'StochasticMean Table'!T23/1000</f>
        <v>25.47989349923138</v>
      </c>
      <c r="D147" s="12">
        <f>'Upper Tail'!T23/1000</f>
        <v>25.961143779572225</v>
      </c>
      <c r="E147" s="13">
        <f t="shared" si="10"/>
        <v>3</v>
      </c>
    </row>
    <row r="150" spans="2:5" x14ac:dyDescent="0.25">
      <c r="B150" s="3" t="s">
        <v>2</v>
      </c>
      <c r="C150" s="14">
        <f>MIN(C134:C148)</f>
        <v>24.913084416014211</v>
      </c>
      <c r="D150" s="14">
        <f>MIN(D134:D148)</f>
        <v>25.388733455179239</v>
      </c>
    </row>
    <row r="151" spans="2:5" x14ac:dyDescent="0.25">
      <c r="B151" s="3" t="s">
        <v>3</v>
      </c>
      <c r="C151" s="14">
        <f>MAX(C134:C148)</f>
        <v>27.003400832933661</v>
      </c>
      <c r="D151" s="14">
        <f>MAX(D134:D148)</f>
        <v>27.422343505920509</v>
      </c>
    </row>
    <row r="155" spans="2:5" x14ac:dyDescent="0.25">
      <c r="E155" s="14"/>
    </row>
    <row r="156" spans="2:5" x14ac:dyDescent="0.25">
      <c r="E156" s="14"/>
    </row>
    <row r="159" spans="2:5" x14ac:dyDescent="0.25">
      <c r="B159" s="3" t="s">
        <v>6</v>
      </c>
    </row>
    <row r="160" spans="2:5" ht="45" x14ac:dyDescent="0.25">
      <c r="B160" s="9" t="s">
        <v>0</v>
      </c>
      <c r="C160" s="10" t="s">
        <v>1</v>
      </c>
      <c r="D160" s="10" t="s">
        <v>19</v>
      </c>
      <c r="E160" s="11" t="s">
        <v>15</v>
      </c>
    </row>
    <row r="161" spans="2:10" x14ac:dyDescent="0.25">
      <c r="B161" s="15" t="str">
        <f t="shared" ref="B161:B174" si="11">B134</f>
        <v>OP-NT3</v>
      </c>
      <c r="C161" s="12">
        <f t="shared" ref="C161:D174" si="12">AVERAGE(C7,C30,C51,C84,C113,C134)</f>
        <v>23.952928783614254</v>
      </c>
      <c r="D161" s="12">
        <f t="shared" si="12"/>
        <v>24.350138250045813</v>
      </c>
      <c r="E161" s="13">
        <f t="shared" ref="E161:E174" si="13">RANK(C161,$C$161:$C$174,1)</f>
        <v>6</v>
      </c>
    </row>
    <row r="162" spans="2:10" x14ac:dyDescent="0.25">
      <c r="B162" s="15" t="str">
        <f t="shared" si="11"/>
        <v>OP-REP</v>
      </c>
      <c r="C162" s="12">
        <f t="shared" si="12"/>
        <v>23.514696589494335</v>
      </c>
      <c r="D162" s="12">
        <f t="shared" si="12"/>
        <v>23.898928123023293</v>
      </c>
      <c r="E162" s="13">
        <f t="shared" si="13"/>
        <v>3</v>
      </c>
    </row>
    <row r="163" spans="2:10" x14ac:dyDescent="0.25">
      <c r="B163" s="15" t="str">
        <f t="shared" si="11"/>
        <v>OP-GW4</v>
      </c>
      <c r="C163" s="12">
        <f t="shared" si="12"/>
        <v>23.657473688871818</v>
      </c>
      <c r="D163" s="12">
        <f t="shared" si="12"/>
        <v>24.045450971258983</v>
      </c>
      <c r="E163" s="13">
        <f t="shared" si="13"/>
        <v>4</v>
      </c>
      <c r="J163" s="16"/>
    </row>
    <row r="164" spans="2:10" x14ac:dyDescent="0.25">
      <c r="B164" s="15" t="str">
        <f t="shared" si="11"/>
        <v>FR-1</v>
      </c>
      <c r="C164" s="12">
        <f t="shared" si="12"/>
        <v>24.455494611200834</v>
      </c>
      <c r="D164" s="12">
        <f t="shared" si="12"/>
        <v>24.837244740870243</v>
      </c>
      <c r="E164" s="13">
        <f t="shared" si="13"/>
        <v>11</v>
      </c>
    </row>
    <row r="165" spans="2:10" x14ac:dyDescent="0.25">
      <c r="B165" s="15" t="str">
        <f t="shared" si="11"/>
        <v>FR-2</v>
      </c>
      <c r="C165" s="12">
        <f t="shared" si="12"/>
        <v>25.092083332882535</v>
      </c>
      <c r="D165" s="12">
        <f t="shared" si="12"/>
        <v>25.396807412068714</v>
      </c>
      <c r="E165" s="13">
        <f t="shared" si="13"/>
        <v>13</v>
      </c>
    </row>
    <row r="166" spans="2:10" x14ac:dyDescent="0.25">
      <c r="B166" s="15" t="str">
        <f t="shared" si="11"/>
        <v>RE-1a</v>
      </c>
      <c r="C166" s="12">
        <f t="shared" si="12"/>
        <v>23.449482478508823</v>
      </c>
      <c r="D166" s="12">
        <f t="shared" si="12"/>
        <v>23.803226615736179</v>
      </c>
      <c r="E166" s="13">
        <f t="shared" si="13"/>
        <v>2</v>
      </c>
    </row>
    <row r="167" spans="2:10" x14ac:dyDescent="0.25">
      <c r="B167" s="15" t="str">
        <f t="shared" si="11"/>
        <v>RE-1b</v>
      </c>
      <c r="C167" s="12">
        <f t="shared" si="12"/>
        <v>23.412591150966385</v>
      </c>
      <c r="D167" s="12">
        <f t="shared" si="12"/>
        <v>23.762517210427582</v>
      </c>
      <c r="E167" s="13">
        <f t="shared" si="13"/>
        <v>1</v>
      </c>
    </row>
    <row r="168" spans="2:10" x14ac:dyDescent="0.25">
      <c r="B168" s="15" t="str">
        <f t="shared" si="11"/>
        <v>RE-1c</v>
      </c>
      <c r="C168" s="12">
        <f t="shared" si="12"/>
        <v>23.974503272497433</v>
      </c>
      <c r="D168" s="12">
        <f t="shared" si="12"/>
        <v>24.34589442198406</v>
      </c>
      <c r="E168" s="13">
        <f t="shared" si="13"/>
        <v>7</v>
      </c>
    </row>
    <row r="169" spans="2:10" x14ac:dyDescent="0.25">
      <c r="B169" s="15" t="str">
        <f t="shared" si="11"/>
        <v>RE-2</v>
      </c>
      <c r="C169" s="12">
        <f t="shared" si="12"/>
        <v>23.935122076232897</v>
      </c>
      <c r="D169" s="12">
        <f t="shared" si="12"/>
        <v>24.315014674427104</v>
      </c>
      <c r="E169" s="13">
        <f t="shared" si="13"/>
        <v>5</v>
      </c>
    </row>
    <row r="170" spans="2:10" x14ac:dyDescent="0.25">
      <c r="B170" s="15" t="str">
        <f t="shared" si="11"/>
        <v>DLC1</v>
      </c>
      <c r="C170" s="12">
        <f t="shared" si="12"/>
        <v>23.99862497638696</v>
      </c>
      <c r="D170" s="12">
        <f t="shared" si="12"/>
        <v>24.392882203971805</v>
      </c>
      <c r="E170" s="13">
        <f t="shared" si="13"/>
        <v>8</v>
      </c>
    </row>
    <row r="171" spans="2:10" x14ac:dyDescent="0.25">
      <c r="B171" s="15" t="str">
        <f t="shared" si="11"/>
        <v>GW1</v>
      </c>
      <c r="C171" s="12">
        <f t="shared" si="12"/>
        <v>24.341354298204692</v>
      </c>
      <c r="D171" s="12">
        <f t="shared" si="12"/>
        <v>24.722764492553807</v>
      </c>
      <c r="E171" s="13">
        <f t="shared" si="13"/>
        <v>10</v>
      </c>
    </row>
    <row r="172" spans="2:10" x14ac:dyDescent="0.25">
      <c r="B172" s="15" t="str">
        <f t="shared" si="11"/>
        <v>GW2</v>
      </c>
      <c r="C172" s="12">
        <f t="shared" si="12"/>
        <v>24.689478340282559</v>
      </c>
      <c r="D172" s="12">
        <f t="shared" si="12"/>
        <v>25.082202815357434</v>
      </c>
      <c r="E172" s="13">
        <f t="shared" si="13"/>
        <v>12</v>
      </c>
    </row>
    <row r="173" spans="2:10" x14ac:dyDescent="0.25">
      <c r="B173" s="15" t="str">
        <f t="shared" si="11"/>
        <v>GW3</v>
      </c>
      <c r="C173" s="12">
        <f t="shared" si="12"/>
        <v>25.116282024971895</v>
      </c>
      <c r="D173" s="12">
        <f t="shared" si="12"/>
        <v>25.481049385994027</v>
      </c>
      <c r="E173" s="13">
        <f t="shared" si="13"/>
        <v>14</v>
      </c>
    </row>
    <row r="174" spans="2:10" x14ac:dyDescent="0.25">
      <c r="B174" s="15" t="str">
        <f t="shared" si="11"/>
        <v>GW4</v>
      </c>
      <c r="C174" s="12">
        <f t="shared" si="12"/>
        <v>24.040340160252313</v>
      </c>
      <c r="D174" s="12">
        <f t="shared" si="12"/>
        <v>24.422752596114179</v>
      </c>
      <c r="E174" s="13">
        <f t="shared" si="13"/>
        <v>9</v>
      </c>
    </row>
    <row r="177" spans="2:4" x14ac:dyDescent="0.25">
      <c r="B177" s="3" t="s">
        <v>2</v>
      </c>
      <c r="C177" s="14">
        <f>MIN(C161:C175)</f>
        <v>23.412591150966385</v>
      </c>
      <c r="D177" s="14">
        <f>MIN(D161:D175)</f>
        <v>23.762517210427582</v>
      </c>
    </row>
    <row r="178" spans="2:4" x14ac:dyDescent="0.25">
      <c r="B178" s="3" t="s">
        <v>3</v>
      </c>
      <c r="C178" s="14">
        <f>MAX(C161:C175)</f>
        <v>25.116282024971895</v>
      </c>
      <c r="D178" s="14">
        <f>MAX(D161:D175)</f>
        <v>25.481049385994027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AA105"/>
  <sheetViews>
    <sheetView zoomScaleNormal="100" workbookViewId="0"/>
  </sheetViews>
  <sheetFormatPr defaultRowHeight="15" x14ac:dyDescent="0.25"/>
  <cols>
    <col min="1" max="1" width="14.7109375" style="3" customWidth="1"/>
    <col min="2" max="2" width="11.85546875" style="3" customWidth="1"/>
    <col min="3" max="3" width="11.28515625" style="3" customWidth="1"/>
    <col min="4" max="5" width="11.42578125" style="3" customWidth="1"/>
    <col min="6" max="6" width="9.28515625" style="3" customWidth="1"/>
    <col min="7" max="8" width="11.42578125" style="3" customWidth="1"/>
    <col min="9" max="9" width="6.5703125" style="3" customWidth="1"/>
    <col min="10" max="11" width="11.42578125" style="3" customWidth="1"/>
    <col min="12" max="15" width="8" style="3" customWidth="1"/>
    <col min="16" max="16" width="8.5703125" style="3" customWidth="1"/>
    <col min="17" max="19" width="8" style="3" customWidth="1"/>
    <col min="20" max="21" width="11.42578125" style="3" customWidth="1"/>
    <col min="22" max="22" width="6.5703125" style="3" customWidth="1"/>
    <col min="23" max="23" width="9.140625" style="3"/>
    <col min="24" max="24" width="12.7109375" style="3" customWidth="1"/>
    <col min="25" max="26" width="6.5703125" style="3" customWidth="1"/>
    <col min="27" max="28" width="13.7109375" style="3" customWidth="1"/>
    <col min="29" max="16384" width="9.140625" style="3"/>
  </cols>
  <sheetData>
    <row r="3" spans="2:27" x14ac:dyDescent="0.25">
      <c r="C3" s="27"/>
    </row>
    <row r="5" spans="2:27" x14ac:dyDescent="0.25">
      <c r="C5" s="3" t="s">
        <v>12</v>
      </c>
      <c r="D5" s="31">
        <v>0.05</v>
      </c>
      <c r="E5" s="31"/>
      <c r="F5" s="31"/>
    </row>
    <row r="6" spans="2:27" x14ac:dyDescent="0.25">
      <c r="D6" s="28" t="s">
        <v>17</v>
      </c>
      <c r="E6" s="28"/>
      <c r="F6" s="2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40"/>
    </row>
    <row r="7" spans="2:27" x14ac:dyDescent="0.25">
      <c r="D7" s="34" t="s">
        <v>16</v>
      </c>
      <c r="E7" s="35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  <c r="Z7" s="40"/>
    </row>
    <row r="8" spans="2:27" ht="39" customHeight="1" x14ac:dyDescent="0.25">
      <c r="C8" s="68" t="s">
        <v>4</v>
      </c>
      <c r="D8" s="73" t="s">
        <v>20</v>
      </c>
      <c r="E8" s="74"/>
      <c r="F8" s="75"/>
      <c r="G8" s="73" t="s">
        <v>21</v>
      </c>
      <c r="H8" s="74"/>
      <c r="I8" s="75"/>
      <c r="J8" s="73" t="s">
        <v>26</v>
      </c>
      <c r="K8" s="74"/>
      <c r="L8" s="75"/>
      <c r="M8" s="73" t="s">
        <v>23</v>
      </c>
      <c r="N8" s="74"/>
      <c r="O8" s="75"/>
      <c r="P8" s="68" t="s">
        <v>4</v>
      </c>
      <c r="Q8" s="73" t="s">
        <v>30</v>
      </c>
      <c r="R8" s="74"/>
      <c r="S8" s="75"/>
      <c r="T8" s="73" t="s">
        <v>25</v>
      </c>
      <c r="U8" s="74"/>
      <c r="V8" s="75"/>
      <c r="W8" s="73" t="s">
        <v>6</v>
      </c>
      <c r="X8" s="74"/>
      <c r="Y8" s="75"/>
      <c r="Z8" s="30"/>
      <c r="AA8" s="30"/>
    </row>
    <row r="9" spans="2:27" ht="105" x14ac:dyDescent="0.25">
      <c r="C9" s="69"/>
      <c r="D9" s="38" t="s">
        <v>7</v>
      </c>
      <c r="E9" s="10" t="s">
        <v>8</v>
      </c>
      <c r="F9" s="21" t="s">
        <v>5</v>
      </c>
      <c r="G9" s="38" t="s">
        <v>7</v>
      </c>
      <c r="H9" s="10" t="s">
        <v>8</v>
      </c>
      <c r="I9" s="21" t="s">
        <v>5</v>
      </c>
      <c r="J9" s="38" t="s">
        <v>7</v>
      </c>
      <c r="K9" s="10" t="s">
        <v>8</v>
      </c>
      <c r="L9" s="21" t="s">
        <v>5</v>
      </c>
      <c r="M9" s="38" t="s">
        <v>7</v>
      </c>
      <c r="N9" s="10" t="s">
        <v>8</v>
      </c>
      <c r="O9" s="21" t="s">
        <v>5</v>
      </c>
      <c r="P9" s="69"/>
      <c r="Q9" s="38" t="s">
        <v>7</v>
      </c>
      <c r="R9" s="10" t="s">
        <v>8</v>
      </c>
      <c r="S9" s="21" t="s">
        <v>5</v>
      </c>
      <c r="T9" s="38" t="s">
        <v>7</v>
      </c>
      <c r="U9" s="10" t="s">
        <v>8</v>
      </c>
      <c r="V9" s="21" t="s">
        <v>5</v>
      </c>
      <c r="W9" s="38" t="s">
        <v>7</v>
      </c>
      <c r="X9" s="10" t="s">
        <v>8</v>
      </c>
      <c r="Y9" s="21" t="s">
        <v>5</v>
      </c>
    </row>
    <row r="10" spans="2:27" x14ac:dyDescent="0.25">
      <c r="B10" s="3" t="s">
        <v>74</v>
      </c>
      <c r="C10" s="1" t="s">
        <v>62</v>
      </c>
      <c r="D10" s="2">
        <v>24573.139020730741</v>
      </c>
      <c r="E10" s="22">
        <f t="shared" ref="E10:E23" si="0">IF(D10="","",D10-MIN(D$10:D$23))</f>
        <v>390.24108935031109</v>
      </c>
      <c r="F10" s="21">
        <f t="shared" ref="F10:F23" si="1">IF(D10="","",RANK(D10,D$10:D$23,2))</f>
        <v>3</v>
      </c>
      <c r="G10" s="2">
        <v>23875.18040995437</v>
      </c>
      <c r="H10" s="22">
        <f>IF(G10="","",G10-MIN(G$10:G$23))</f>
        <v>339.81002698431257</v>
      </c>
      <c r="I10" s="21">
        <f>IF(G10="","",RANK(G10,G$10:G$23,2))</f>
        <v>2</v>
      </c>
      <c r="J10" s="2">
        <v>27027.52399286845</v>
      </c>
      <c r="K10" s="22">
        <f>IF(J10="","",J10-MIN(J$10:J$23))</f>
        <v>814.51874834935734</v>
      </c>
      <c r="L10" s="21">
        <f>IF(J10="","",RANK(J10,J$10:J$23,2))</f>
        <v>7</v>
      </c>
      <c r="M10" s="2">
        <v>24593.324932750125</v>
      </c>
      <c r="N10" s="22">
        <f>IF(M10="","",M10-MIN(M$10:M$23))</f>
        <v>396.34424674145703</v>
      </c>
      <c r="O10" s="21">
        <f>IF(M10="","",RANK(M10,M$10:M$23,2))</f>
        <v>3</v>
      </c>
      <c r="P10" s="1" t="str">
        <f t="shared" ref="P10:P23" si="2">C10</f>
        <v>OP-1c</v>
      </c>
      <c r="Q10" s="2">
        <v>23913.453038114836</v>
      </c>
      <c r="R10" s="22">
        <f>IF(Q10="","",Q10-MIN(Q$10:Q$23))</f>
        <v>347.90053298404018</v>
      </c>
      <c r="S10" s="21">
        <f>IF(Q10="","",RANK(Q10,Q$10:Q$23,2))</f>
        <v>2</v>
      </c>
      <c r="T10" s="2">
        <v>27020.839419499869</v>
      </c>
      <c r="U10" s="22">
        <f>IF(T10="","",T10-MIN(T$10:T$23))</f>
        <v>843.19292017832777</v>
      </c>
      <c r="V10" s="21">
        <f>IF(T10="","",RANK(T10,T$10:T$23,2))</f>
        <v>7</v>
      </c>
      <c r="W10" s="2">
        <f t="shared" ref="W10:W11" si="3">AVERAGE(D10,G10,J10,M10,Q10,T10)</f>
        <v>25167.243468986399</v>
      </c>
      <c r="X10" s="22">
        <f>IF(W10="","",W10-MIN(W$10:W$23))</f>
        <v>460.83642162880278</v>
      </c>
      <c r="Y10" s="21">
        <f>IF(W10="","",RANK(W10,W$10:W$23,2))</f>
        <v>4</v>
      </c>
      <c r="Z10" s="41"/>
      <c r="AA10" s="42"/>
    </row>
    <row r="11" spans="2:27" x14ac:dyDescent="0.25">
      <c r="B11" s="3" t="s">
        <v>75</v>
      </c>
      <c r="C11" s="1" t="s">
        <v>63</v>
      </c>
      <c r="D11" s="2">
        <v>24182.89793138043</v>
      </c>
      <c r="E11" s="22">
        <f t="shared" si="0"/>
        <v>0</v>
      </c>
      <c r="F11" s="21">
        <f t="shared" si="1"/>
        <v>1</v>
      </c>
      <c r="G11" s="2">
        <v>23535.370382970057</v>
      </c>
      <c r="H11" s="22">
        <f>IF(G11="","",G11-MIN(G$10:G$23))</f>
        <v>0</v>
      </c>
      <c r="I11" s="21">
        <f>IF(G11="","",RANK(G11,G$10:G$23,2))</f>
        <v>1</v>
      </c>
      <c r="J11" s="2">
        <v>26398.815941608795</v>
      </c>
      <c r="K11" s="22">
        <f>IF(J11="","",J11-MIN(J$10:J$23))</f>
        <v>185.81069708970244</v>
      </c>
      <c r="L11" s="21">
        <f>IF(J11="","",RANK(J11,J$10:J$23,2))</f>
        <v>2</v>
      </c>
      <c r="M11" s="2">
        <v>24196.980686008668</v>
      </c>
      <c r="N11" s="22">
        <f>IF(M11="","",M11-MIN(M$10:M$23))</f>
        <v>0</v>
      </c>
      <c r="O11" s="21">
        <f>IF(M11="","",RANK(M11,M$10:M$23,2))</f>
        <v>1</v>
      </c>
      <c r="P11" s="1" t="str">
        <f t="shared" si="2"/>
        <v>OP-1d</v>
      </c>
      <c r="Q11" s="2">
        <v>23565.552505130796</v>
      </c>
      <c r="R11" s="22">
        <f>IF(Q11="","",Q11-MIN(Q$10:Q$23))</f>
        <v>0</v>
      </c>
      <c r="S11" s="21">
        <f>IF(Q11="","",RANK(Q11,Q$10:Q$23,2))</f>
        <v>1</v>
      </c>
      <c r="T11" s="2">
        <v>26358.824837046806</v>
      </c>
      <c r="U11" s="22">
        <f>IF(T11="","",T11-MIN(T$10:T$23))</f>
        <v>181.17833772526501</v>
      </c>
      <c r="V11" s="21">
        <f>IF(T11="","",RANK(T11,T$10:T$23,2))</f>
        <v>2</v>
      </c>
      <c r="W11" s="2">
        <f t="shared" si="3"/>
        <v>24706.407047357596</v>
      </c>
      <c r="X11" s="22">
        <f>IF(W11="","",W11-MIN(W$10:W$23))</f>
        <v>0</v>
      </c>
      <c r="Y11" s="21">
        <f>IF(W11="","",RANK(W11,W$10:W$23,2))</f>
        <v>1</v>
      </c>
      <c r="Z11" s="41"/>
      <c r="AA11" s="42"/>
    </row>
    <row r="12" spans="2:27" x14ac:dyDescent="0.25">
      <c r="B12" s="3" t="s">
        <v>150</v>
      </c>
      <c r="C12" s="1" t="s">
        <v>151</v>
      </c>
      <c r="D12" s="2">
        <v>24446.608167076745</v>
      </c>
      <c r="E12" s="22">
        <f t="shared" si="0"/>
        <v>263.71023569631507</v>
      </c>
      <c r="F12" s="21">
        <f t="shared" si="1"/>
        <v>2</v>
      </c>
      <c r="G12" s="2">
        <v>23902.115581536284</v>
      </c>
      <c r="H12" s="22">
        <f>IF(G12="","",G12-MIN(G$10:G$23))</f>
        <v>366.74519856622646</v>
      </c>
      <c r="I12" s="21">
        <f>IF(G12="","",RANK(G12,G$10:G$23,2))</f>
        <v>3</v>
      </c>
      <c r="J12" s="2">
        <v>26213.005244519092</v>
      </c>
      <c r="K12" s="22">
        <f>IF(J12="","",J12-MIN(J$10:J$23))</f>
        <v>0</v>
      </c>
      <c r="L12" s="21">
        <f>IF(J12="","",RANK(J12,J$10:J$23,2))</f>
        <v>1</v>
      </c>
      <c r="M12" s="2">
        <v>24467.352280034498</v>
      </c>
      <c r="N12" s="22">
        <f>IF(M12="","",M12-MIN(M$10:M$23))</f>
        <v>270.37159402582984</v>
      </c>
      <c r="O12" s="21">
        <f>IF(M12="","",RANK(M12,M$10:M$23,2))</f>
        <v>2</v>
      </c>
      <c r="P12" s="1" t="str">
        <f t="shared" ref="P12" si="4">C12</f>
        <v>OP-1e</v>
      </c>
      <c r="Q12" s="2">
        <v>23933.562976438647</v>
      </c>
      <c r="R12" s="22">
        <f>IF(Q12="","",Q12-MIN(Q$10:Q$23))</f>
        <v>368.01047130785082</v>
      </c>
      <c r="S12" s="21">
        <f>IF(Q12="","",RANK(Q12,Q$10:Q$23,2))</f>
        <v>3</v>
      </c>
      <c r="T12" s="2">
        <v>26177.646499321541</v>
      </c>
      <c r="U12" s="22">
        <f>IF(T12="","",T12-MIN(T$10:T$23))</f>
        <v>0</v>
      </c>
      <c r="V12" s="21">
        <f>IF(T12="","",RANK(T12,T$10:T$23,2))</f>
        <v>1</v>
      </c>
      <c r="W12" s="2">
        <f t="shared" ref="W12" si="5">AVERAGE(D12,G12,J12,M12,Q12,T12)</f>
        <v>24856.715124821134</v>
      </c>
      <c r="X12" s="22">
        <f>IF(W12="","",W12-MIN(W$10:W$23))</f>
        <v>150.30807746353821</v>
      </c>
      <c r="Y12" s="21">
        <f>IF(W12="","",RANK(W12,W$10:W$23,2))</f>
        <v>2</v>
      </c>
      <c r="Z12" s="41"/>
      <c r="AA12" s="42"/>
    </row>
    <row r="13" spans="2:27" x14ac:dyDescent="0.25">
      <c r="B13" s="3" t="s">
        <v>42</v>
      </c>
      <c r="C13" s="1" t="s">
        <v>42</v>
      </c>
      <c r="D13" s="2">
        <v>25082.856256207444</v>
      </c>
      <c r="E13" s="22">
        <f t="shared" si="0"/>
        <v>899.95832482701371</v>
      </c>
      <c r="F13" s="21">
        <f t="shared" si="1"/>
        <v>11</v>
      </c>
      <c r="G13" s="2">
        <v>24394.973307356271</v>
      </c>
      <c r="H13" s="22">
        <f>IF(G13="","",G13-MIN(G$10:G$23))</f>
        <v>859.602924386214</v>
      </c>
      <c r="I13" s="21">
        <f>IF(G13="","",RANK(G13,G$10:G$23,2))</f>
        <v>8</v>
      </c>
      <c r="J13" s="2">
        <v>27569.65226677986</v>
      </c>
      <c r="K13" s="22">
        <f>IF(J13="","",J13-MIN(J$10:J$23))</f>
        <v>1356.6470222607677</v>
      </c>
      <c r="L13" s="21">
        <f>IF(J13="","",RANK(J13,J$10:J$23,2))</f>
        <v>10</v>
      </c>
      <c r="M13" s="2">
        <v>25102.625352855524</v>
      </c>
      <c r="N13" s="22">
        <f>IF(M13="","",M13-MIN(M$10:M$23))</f>
        <v>905.64466684685613</v>
      </c>
      <c r="O13" s="21">
        <f>IF(M13="","",RANK(M13,M$10:M$23,2))</f>
        <v>9</v>
      </c>
      <c r="P13" s="1" t="str">
        <f t="shared" si="2"/>
        <v>FR-1</v>
      </c>
      <c r="Q13" s="2">
        <v>24434.453731599078</v>
      </c>
      <c r="R13" s="22">
        <f>IF(Q13="","",Q13-MIN(Q$10:Q$23))</f>
        <v>868.9012264682824</v>
      </c>
      <c r="S13" s="21">
        <f>IF(Q13="","",RANK(Q13,Q$10:Q$23,2))</f>
        <v>8</v>
      </c>
      <c r="T13" s="2">
        <v>27582.464445425379</v>
      </c>
      <c r="U13" s="22">
        <f>IF(T13="","",T13-MIN(T$10:T$23))</f>
        <v>1404.817946103838</v>
      </c>
      <c r="V13" s="21">
        <f>IF(T13="","",RANK(T13,T$10:T$23,2))</f>
        <v>10</v>
      </c>
      <c r="W13" s="2">
        <f t="shared" ref="W13:W23" si="6">AVERAGE(D13,G13,J13,M13,Q13,T13)</f>
        <v>25694.504226703924</v>
      </c>
      <c r="X13" s="22">
        <f>IF(W13="","",W13-MIN(W$10:W$23))</f>
        <v>988.09717934632863</v>
      </c>
      <c r="Y13" s="21">
        <f>IF(W13="","",RANK(W13,W$10:W$23,2))</f>
        <v>9</v>
      </c>
      <c r="Z13" s="41"/>
      <c r="AA13" s="42"/>
    </row>
    <row r="14" spans="2:27" x14ac:dyDescent="0.25">
      <c r="B14" s="3" t="s">
        <v>43</v>
      </c>
      <c r="C14" s="1" t="s">
        <v>43</v>
      </c>
      <c r="D14" s="2">
        <v>25699.138561334759</v>
      </c>
      <c r="E14" s="22">
        <f t="shared" si="0"/>
        <v>1516.2406299543291</v>
      </c>
      <c r="F14" s="21">
        <f t="shared" si="1"/>
        <v>13</v>
      </c>
      <c r="G14" s="2">
        <v>24979.799292616412</v>
      </c>
      <c r="H14" s="22">
        <f>IF(G14="","",G14-MIN(G$10:G$23))</f>
        <v>1444.4289096463544</v>
      </c>
      <c r="I14" s="21">
        <f>IF(G14="","",RANK(G14,G$10:G$23,2))</f>
        <v>11</v>
      </c>
      <c r="J14" s="2">
        <v>28362.769107439221</v>
      </c>
      <c r="K14" s="22">
        <f>IF(J14="","",J14-MIN(J$10:J$23))</f>
        <v>2149.7638629201283</v>
      </c>
      <c r="L14" s="21">
        <f>IF(J14="","",RANK(J14,J$10:J$23,2))</f>
        <v>12</v>
      </c>
      <c r="M14" s="2">
        <v>25718.009477522199</v>
      </c>
      <c r="N14" s="22">
        <f>IF(M14="","",M14-MIN(M$10:M$23))</f>
        <v>1521.0287915135305</v>
      </c>
      <c r="O14" s="21">
        <f>IF(M14="","",RANK(M14,M$10:M$23,2))</f>
        <v>11</v>
      </c>
      <c r="P14" s="1" t="str">
        <f t="shared" si="2"/>
        <v>FR-2</v>
      </c>
      <c r="Q14" s="2">
        <v>25019.073966056447</v>
      </c>
      <c r="R14" s="22">
        <f>IF(Q14="","",Q14-MIN(Q$10:Q$23))</f>
        <v>1453.5214609256509</v>
      </c>
      <c r="S14" s="21">
        <f>IF(Q14="","",RANK(Q14,Q$10:Q$23,2))</f>
        <v>11</v>
      </c>
      <c r="T14" s="2">
        <v>28371.442569602226</v>
      </c>
      <c r="U14" s="22">
        <f>IF(T14="","",T14-MIN(T$10:T$23))</f>
        <v>2193.7960702806849</v>
      </c>
      <c r="V14" s="21">
        <f>IF(T14="","",RANK(T14,T$10:T$23,2))</f>
        <v>12</v>
      </c>
      <c r="W14" s="2">
        <f t="shared" si="6"/>
        <v>26358.372162428543</v>
      </c>
      <c r="X14" s="22">
        <f>IF(W14="","",W14-MIN(W$10:W$23))</f>
        <v>1651.9651150709469</v>
      </c>
      <c r="Y14" s="21">
        <f>IF(W14="","",RANK(W14,W$10:W$23,2))</f>
        <v>11</v>
      </c>
      <c r="Z14" s="41"/>
      <c r="AA14" s="42"/>
    </row>
    <row r="15" spans="2:27" x14ac:dyDescent="0.25">
      <c r="B15" s="3" t="s">
        <v>64</v>
      </c>
      <c r="C15" s="1" t="s">
        <v>64</v>
      </c>
      <c r="D15" s="2">
        <v>24637.474950777643</v>
      </c>
      <c r="E15" s="22">
        <f t="shared" si="0"/>
        <v>454.57701939721301</v>
      </c>
      <c r="F15" s="21">
        <f t="shared" si="1"/>
        <v>7</v>
      </c>
      <c r="G15" s="2"/>
      <c r="H15" s="22"/>
      <c r="I15" s="21"/>
      <c r="J15" s="2"/>
      <c r="K15" s="22"/>
      <c r="L15" s="21"/>
      <c r="M15" s="2"/>
      <c r="N15" s="22"/>
      <c r="O15" s="21"/>
      <c r="P15" s="1" t="str">
        <f t="shared" si="2"/>
        <v>RE-1a</v>
      </c>
      <c r="Q15" s="2"/>
      <c r="R15" s="22"/>
      <c r="S15" s="21"/>
      <c r="T15" s="2"/>
      <c r="U15" s="22"/>
      <c r="V15" s="21"/>
      <c r="W15" s="2"/>
      <c r="X15" s="22"/>
      <c r="Y15" s="21"/>
      <c r="Z15" s="41"/>
      <c r="AA15" s="42"/>
    </row>
    <row r="16" spans="2:27" x14ac:dyDescent="0.25">
      <c r="B16" s="3" t="s">
        <v>65</v>
      </c>
      <c r="C16" s="1" t="s">
        <v>65</v>
      </c>
      <c r="D16" s="2">
        <v>24598.524437177395</v>
      </c>
      <c r="E16" s="22">
        <f t="shared" si="0"/>
        <v>415.62650579696492</v>
      </c>
      <c r="F16" s="21">
        <f t="shared" si="1"/>
        <v>5</v>
      </c>
      <c r="G16" s="2"/>
      <c r="H16" s="22"/>
      <c r="I16" s="21"/>
      <c r="J16" s="2"/>
      <c r="K16" s="22"/>
      <c r="L16" s="21"/>
      <c r="M16" s="2"/>
      <c r="N16" s="22"/>
      <c r="O16" s="21"/>
      <c r="P16" s="1" t="str">
        <f t="shared" si="2"/>
        <v>RE-1b</v>
      </c>
      <c r="Q16" s="2"/>
      <c r="R16" s="22"/>
      <c r="S16" s="21"/>
      <c r="T16" s="2"/>
      <c r="U16" s="22"/>
      <c r="V16" s="21"/>
      <c r="W16" s="2"/>
      <c r="X16" s="22"/>
      <c r="Y16" s="21"/>
      <c r="Z16" s="41"/>
      <c r="AA16" s="42"/>
    </row>
    <row r="17" spans="1:27" x14ac:dyDescent="0.25">
      <c r="B17" s="3" t="s">
        <v>66</v>
      </c>
      <c r="C17" s="1" t="s">
        <v>66</v>
      </c>
      <c r="D17" s="2">
        <v>24631.926414383321</v>
      </c>
      <c r="E17" s="22">
        <f t="shared" si="0"/>
        <v>449.02848300289043</v>
      </c>
      <c r="F17" s="21">
        <f t="shared" si="1"/>
        <v>6</v>
      </c>
      <c r="G17" s="2">
        <v>23988.24083329007</v>
      </c>
      <c r="H17" s="22">
        <f t="shared" ref="H17:H23" si="7">IF(G17="","",G17-MIN(G$10:G$23))</f>
        <v>452.87045032001333</v>
      </c>
      <c r="I17" s="21">
        <f t="shared" ref="I17:I23" si="8">IF(G17="","",RANK(G17,G$10:G$23,2))</f>
        <v>5</v>
      </c>
      <c r="J17" s="2">
        <v>26927.086545394603</v>
      </c>
      <c r="K17" s="22">
        <f t="shared" ref="K17:K23" si="9">IF(J17="","",J17-MIN(J$10:J$23))</f>
        <v>714.08130087551035</v>
      </c>
      <c r="L17" s="21">
        <f t="shared" ref="L17:L23" si="10">IF(J17="","",RANK(J17,J$10:J$23,2))</f>
        <v>5</v>
      </c>
      <c r="M17" s="2">
        <v>24650.355445129644</v>
      </c>
      <c r="N17" s="22">
        <f t="shared" ref="N17:N23" si="11">IF(M17="","",M17-MIN(M$10:M$23))</f>
        <v>453.3747591209758</v>
      </c>
      <c r="O17" s="21">
        <f t="shared" ref="O17:O23" si="12">IF(M17="","",RANK(M17,M$10:M$23,2))</f>
        <v>5</v>
      </c>
      <c r="P17" s="1" t="str">
        <f t="shared" si="2"/>
        <v>RE-1c</v>
      </c>
      <c r="Q17" s="2">
        <v>24026.019630818377</v>
      </c>
      <c r="R17" s="22">
        <f t="shared" ref="R17:R23" si="13">IF(Q17="","",Q17-MIN(Q$10:Q$23))</f>
        <v>460.46712568758085</v>
      </c>
      <c r="S17" s="21">
        <f t="shared" ref="S17:S23" si="14">IF(Q17="","",RANK(Q17,Q$10:Q$23,2))</f>
        <v>5</v>
      </c>
      <c r="T17" s="2">
        <v>26912.661064183056</v>
      </c>
      <c r="U17" s="22">
        <f t="shared" ref="U17:U23" si="15">IF(T17="","",T17-MIN(T$10:T$23))</f>
        <v>735.01456486151437</v>
      </c>
      <c r="V17" s="21">
        <f t="shared" ref="V17:V23" si="16">IF(T17="","",RANK(T17,T$10:T$23,2))</f>
        <v>5</v>
      </c>
      <c r="W17" s="2">
        <f t="shared" si="6"/>
        <v>25189.381655533183</v>
      </c>
      <c r="X17" s="22">
        <f t="shared" ref="X17:X23" si="17">IF(W17="","",W17-MIN(W$10:W$23))</f>
        <v>482.97460817558749</v>
      </c>
      <c r="Y17" s="21">
        <f t="shared" ref="Y17:Y23" si="18">IF(W17="","",RANK(W17,W$10:W$23,2))</f>
        <v>5</v>
      </c>
      <c r="Z17" s="41"/>
      <c r="AA17" s="42"/>
    </row>
    <row r="18" spans="1:27" x14ac:dyDescent="0.25">
      <c r="B18" s="3" t="s">
        <v>67</v>
      </c>
      <c r="C18" s="1" t="s">
        <v>67</v>
      </c>
      <c r="D18" s="2">
        <v>24595.303329861355</v>
      </c>
      <c r="E18" s="22">
        <f t="shared" si="0"/>
        <v>412.40539848092521</v>
      </c>
      <c r="F18" s="21">
        <f t="shared" si="1"/>
        <v>4</v>
      </c>
      <c r="G18" s="2">
        <v>23948.389216263542</v>
      </c>
      <c r="H18" s="22">
        <f t="shared" si="7"/>
        <v>413.01883329348493</v>
      </c>
      <c r="I18" s="21">
        <f t="shared" si="8"/>
        <v>4</v>
      </c>
      <c r="J18" s="2">
        <v>26886.390341589962</v>
      </c>
      <c r="K18" s="22">
        <f t="shared" si="9"/>
        <v>673.38509707086996</v>
      </c>
      <c r="L18" s="21">
        <f t="shared" si="10"/>
        <v>4</v>
      </c>
      <c r="M18" s="2">
        <v>24608.683454306389</v>
      </c>
      <c r="N18" s="22">
        <f t="shared" si="11"/>
        <v>411.70276829772047</v>
      </c>
      <c r="O18" s="21">
        <f t="shared" si="12"/>
        <v>4</v>
      </c>
      <c r="P18" s="1" t="str">
        <f t="shared" si="2"/>
        <v>RE-2</v>
      </c>
      <c r="Q18" s="2">
        <v>23983.578671263444</v>
      </c>
      <c r="R18" s="22">
        <f t="shared" si="13"/>
        <v>418.02616613264763</v>
      </c>
      <c r="S18" s="21">
        <f t="shared" si="14"/>
        <v>4</v>
      </c>
      <c r="T18" s="2">
        <v>26864.320847427789</v>
      </c>
      <c r="U18" s="22">
        <f t="shared" si="15"/>
        <v>686.67434810624763</v>
      </c>
      <c r="V18" s="21">
        <f t="shared" si="16"/>
        <v>4</v>
      </c>
      <c r="W18" s="2">
        <f t="shared" si="6"/>
        <v>25147.777643452078</v>
      </c>
      <c r="X18" s="22">
        <f t="shared" si="17"/>
        <v>441.37059609448261</v>
      </c>
      <c r="Y18" s="21">
        <f t="shared" si="18"/>
        <v>3</v>
      </c>
      <c r="Z18" s="41"/>
      <c r="AA18" s="42"/>
    </row>
    <row r="19" spans="1:27" x14ac:dyDescent="0.25">
      <c r="B19" s="3" t="s">
        <v>68</v>
      </c>
      <c r="C19" s="1" t="s">
        <v>68</v>
      </c>
      <c r="D19" s="2">
        <v>24646.712055482574</v>
      </c>
      <c r="E19" s="22">
        <f t="shared" si="0"/>
        <v>463.81412410214398</v>
      </c>
      <c r="F19" s="21">
        <f t="shared" si="1"/>
        <v>8</v>
      </c>
      <c r="G19" s="2">
        <v>23998.188698313497</v>
      </c>
      <c r="H19" s="22">
        <f t="shared" si="7"/>
        <v>462.81831534344019</v>
      </c>
      <c r="I19" s="21">
        <f t="shared" si="8"/>
        <v>6</v>
      </c>
      <c r="J19" s="2">
        <v>26969.23251427928</v>
      </c>
      <c r="K19" s="22">
        <f t="shared" si="9"/>
        <v>756.22726976018748</v>
      </c>
      <c r="L19" s="21">
        <f t="shared" si="10"/>
        <v>6</v>
      </c>
      <c r="M19" s="2">
        <v>24664.133324407219</v>
      </c>
      <c r="N19" s="22">
        <f t="shared" si="11"/>
        <v>467.15263839855106</v>
      </c>
      <c r="O19" s="21">
        <f t="shared" si="12"/>
        <v>6</v>
      </c>
      <c r="P19" s="1" t="str">
        <f t="shared" si="2"/>
        <v>DLC1</v>
      </c>
      <c r="Q19" s="2">
        <v>24035.98683616057</v>
      </c>
      <c r="R19" s="22">
        <f t="shared" si="13"/>
        <v>470.4343310297736</v>
      </c>
      <c r="S19" s="21">
        <f t="shared" si="14"/>
        <v>6</v>
      </c>
      <c r="T19" s="2">
        <v>26975.646457264818</v>
      </c>
      <c r="U19" s="22">
        <f t="shared" si="15"/>
        <v>797.99995794327697</v>
      </c>
      <c r="V19" s="21">
        <f t="shared" si="16"/>
        <v>6</v>
      </c>
      <c r="W19" s="2">
        <f t="shared" si="6"/>
        <v>25214.983314317989</v>
      </c>
      <c r="X19" s="22">
        <f t="shared" si="17"/>
        <v>508.5762669603937</v>
      </c>
      <c r="Y19" s="21">
        <f t="shared" si="18"/>
        <v>6</v>
      </c>
      <c r="Z19" s="41"/>
      <c r="AA19" s="42"/>
    </row>
    <row r="20" spans="1:27" x14ac:dyDescent="0.25">
      <c r="B20" s="3" t="s">
        <v>69</v>
      </c>
      <c r="C20" s="1" t="s">
        <v>69</v>
      </c>
      <c r="D20" s="2">
        <v>25075.68785891416</v>
      </c>
      <c r="E20" s="22">
        <f t="shared" si="0"/>
        <v>892.7899275337295</v>
      </c>
      <c r="F20" s="21">
        <f t="shared" si="1"/>
        <v>10</v>
      </c>
      <c r="G20" s="2">
        <v>24461.975269372469</v>
      </c>
      <c r="H20" s="22">
        <f t="shared" si="7"/>
        <v>926.60488640241238</v>
      </c>
      <c r="I20" s="21">
        <f t="shared" si="8"/>
        <v>9</v>
      </c>
      <c r="J20" s="2">
        <v>27158.346479300501</v>
      </c>
      <c r="K20" s="22">
        <f t="shared" si="9"/>
        <v>945.34123478140828</v>
      </c>
      <c r="L20" s="21">
        <f t="shared" si="10"/>
        <v>8</v>
      </c>
      <c r="M20" s="2">
        <v>25100.157011506799</v>
      </c>
      <c r="N20" s="22">
        <f t="shared" si="11"/>
        <v>903.17632549813061</v>
      </c>
      <c r="O20" s="21">
        <f t="shared" si="12"/>
        <v>8</v>
      </c>
      <c r="P20" s="1" t="str">
        <f>C20</f>
        <v>GW1</v>
      </c>
      <c r="Q20" s="2">
        <v>24501.171039895242</v>
      </c>
      <c r="R20" s="22">
        <f t="shared" si="13"/>
        <v>935.61853476444594</v>
      </c>
      <c r="S20" s="21">
        <f t="shared" si="14"/>
        <v>9</v>
      </c>
      <c r="T20" s="2">
        <v>27152.751726569524</v>
      </c>
      <c r="U20" s="22">
        <f t="shared" si="15"/>
        <v>975.10522724798284</v>
      </c>
      <c r="V20" s="21">
        <f t="shared" si="16"/>
        <v>8</v>
      </c>
      <c r="W20" s="2">
        <f t="shared" si="6"/>
        <v>25575.014897593119</v>
      </c>
      <c r="X20" s="22">
        <f t="shared" si="17"/>
        <v>868.60785023552307</v>
      </c>
      <c r="Y20" s="21">
        <f t="shared" si="18"/>
        <v>8</v>
      </c>
      <c r="Z20" s="41"/>
      <c r="AA20" s="42"/>
    </row>
    <row r="21" spans="1:27" x14ac:dyDescent="0.25">
      <c r="B21" s="3" t="s">
        <v>70</v>
      </c>
      <c r="C21" s="1" t="s">
        <v>70</v>
      </c>
      <c r="D21" s="2">
        <v>25439.095502443572</v>
      </c>
      <c r="E21" s="22">
        <f t="shared" si="0"/>
        <v>1256.1975710631414</v>
      </c>
      <c r="F21" s="21">
        <f t="shared" si="1"/>
        <v>12</v>
      </c>
      <c r="G21" s="2">
        <v>24824.914692274557</v>
      </c>
      <c r="H21" s="22">
        <f t="shared" si="7"/>
        <v>1289.5443093044996</v>
      </c>
      <c r="I21" s="21">
        <f t="shared" si="8"/>
        <v>10</v>
      </c>
      <c r="J21" s="2">
        <v>27528.075641574938</v>
      </c>
      <c r="K21" s="22">
        <f t="shared" si="9"/>
        <v>1315.0703970558461</v>
      </c>
      <c r="L21" s="21">
        <f t="shared" si="10"/>
        <v>9</v>
      </c>
      <c r="M21" s="2">
        <v>25464.288765144403</v>
      </c>
      <c r="N21" s="22">
        <f t="shared" si="11"/>
        <v>1267.3080791357352</v>
      </c>
      <c r="O21" s="21">
        <f t="shared" si="12"/>
        <v>10</v>
      </c>
      <c r="P21" s="1" t="str">
        <f t="shared" si="2"/>
        <v>GW2</v>
      </c>
      <c r="Q21" s="2">
        <v>24864.767980441437</v>
      </c>
      <c r="R21" s="22">
        <f t="shared" si="13"/>
        <v>1299.2154753106406</v>
      </c>
      <c r="S21" s="21">
        <f t="shared" si="14"/>
        <v>10</v>
      </c>
      <c r="T21" s="2">
        <v>27523.007966462053</v>
      </c>
      <c r="U21" s="22">
        <f t="shared" si="15"/>
        <v>1345.3614671405121</v>
      </c>
      <c r="V21" s="21">
        <f t="shared" si="16"/>
        <v>9</v>
      </c>
      <c r="W21" s="2">
        <f t="shared" si="6"/>
        <v>25940.691758056826</v>
      </c>
      <c r="X21" s="22">
        <f t="shared" si="17"/>
        <v>1234.2847106992303</v>
      </c>
      <c r="Y21" s="21">
        <f t="shared" si="18"/>
        <v>10</v>
      </c>
      <c r="Z21" s="41"/>
      <c r="AA21" s="42"/>
    </row>
    <row r="22" spans="1:27" x14ac:dyDescent="0.25">
      <c r="B22" s="3" t="s">
        <v>71</v>
      </c>
      <c r="C22" s="1" t="s">
        <v>71</v>
      </c>
      <c r="D22" s="2">
        <v>25945.702166251551</v>
      </c>
      <c r="E22" s="22">
        <f t="shared" si="0"/>
        <v>1762.8042348711206</v>
      </c>
      <c r="F22" s="21">
        <f t="shared" si="1"/>
        <v>14</v>
      </c>
      <c r="G22" s="2">
        <v>25399.163885261612</v>
      </c>
      <c r="H22" s="22">
        <f t="shared" si="7"/>
        <v>1863.7935022915553</v>
      </c>
      <c r="I22" s="21">
        <f t="shared" si="8"/>
        <v>12</v>
      </c>
      <c r="J22" s="2">
        <v>27789.17362304591</v>
      </c>
      <c r="K22" s="22">
        <f t="shared" si="9"/>
        <v>1576.1683785268178</v>
      </c>
      <c r="L22" s="21">
        <f t="shared" si="10"/>
        <v>11</v>
      </c>
      <c r="M22" s="2">
        <v>25973.681325679736</v>
      </c>
      <c r="N22" s="22">
        <f t="shared" si="11"/>
        <v>1776.7006396710676</v>
      </c>
      <c r="O22" s="21">
        <f t="shared" si="12"/>
        <v>12</v>
      </c>
      <c r="P22" s="1" t="str">
        <f t="shared" si="2"/>
        <v>GW3</v>
      </c>
      <c r="Q22" s="2">
        <v>25438.784153034667</v>
      </c>
      <c r="R22" s="22">
        <f t="shared" si="13"/>
        <v>1873.2316479038709</v>
      </c>
      <c r="S22" s="21">
        <f t="shared" si="14"/>
        <v>12</v>
      </c>
      <c r="T22" s="2">
        <v>27779.994140825245</v>
      </c>
      <c r="U22" s="22">
        <f t="shared" si="15"/>
        <v>1602.3476415037039</v>
      </c>
      <c r="V22" s="21">
        <f t="shared" si="16"/>
        <v>11</v>
      </c>
      <c r="W22" s="2">
        <f t="shared" si="6"/>
        <v>26387.749882349784</v>
      </c>
      <c r="X22" s="22">
        <f t="shared" si="17"/>
        <v>1681.3428349921887</v>
      </c>
      <c r="Y22" s="21">
        <f t="shared" si="18"/>
        <v>12</v>
      </c>
      <c r="Z22" s="41"/>
      <c r="AA22" s="42"/>
    </row>
    <row r="23" spans="1:27" x14ac:dyDescent="0.25">
      <c r="B23" s="3" t="s">
        <v>72</v>
      </c>
      <c r="C23" s="1" t="s">
        <v>72</v>
      </c>
      <c r="D23" s="2">
        <v>24782.511002152518</v>
      </c>
      <c r="E23" s="22">
        <f t="shared" si="0"/>
        <v>599.61307077208767</v>
      </c>
      <c r="F23" s="21">
        <f t="shared" si="1"/>
        <v>9</v>
      </c>
      <c r="G23" s="2">
        <v>24185.172536312763</v>
      </c>
      <c r="H23" s="22">
        <f t="shared" si="7"/>
        <v>649.80215334270542</v>
      </c>
      <c r="I23" s="21">
        <f t="shared" si="8"/>
        <v>7</v>
      </c>
      <c r="J23" s="2">
        <v>26782.319905410506</v>
      </c>
      <c r="K23" s="22">
        <f t="shared" si="9"/>
        <v>569.31466089141395</v>
      </c>
      <c r="L23" s="21">
        <f t="shared" si="10"/>
        <v>3</v>
      </c>
      <c r="M23" s="2">
        <v>24807.804139106851</v>
      </c>
      <c r="N23" s="22">
        <f t="shared" si="11"/>
        <v>610.82345309818265</v>
      </c>
      <c r="O23" s="21">
        <f t="shared" si="12"/>
        <v>7</v>
      </c>
      <c r="P23" s="1" t="str">
        <f t="shared" si="2"/>
        <v>GW4</v>
      </c>
      <c r="Q23" s="2">
        <v>24222.62613198395</v>
      </c>
      <c r="R23" s="22">
        <f t="shared" si="13"/>
        <v>657.07362685315456</v>
      </c>
      <c r="S23" s="21">
        <f t="shared" si="14"/>
        <v>7</v>
      </c>
      <c r="T23" s="2">
        <v>26774.557843217273</v>
      </c>
      <c r="U23" s="22">
        <f t="shared" si="15"/>
        <v>596.91134389573199</v>
      </c>
      <c r="V23" s="21">
        <f t="shared" si="16"/>
        <v>3</v>
      </c>
      <c r="W23" s="2">
        <f t="shared" si="6"/>
        <v>25259.165259697311</v>
      </c>
      <c r="X23" s="22">
        <f t="shared" si="17"/>
        <v>552.7582123397151</v>
      </c>
      <c r="Y23" s="21">
        <f t="shared" si="18"/>
        <v>7</v>
      </c>
      <c r="Z23" s="41"/>
      <c r="AA23" s="42"/>
    </row>
    <row r="26" spans="1:27" x14ac:dyDescent="0.25">
      <c r="A26" s="3" t="s">
        <v>172</v>
      </c>
      <c r="D26" s="39">
        <v>-316.26901189447506</v>
      </c>
      <c r="G26" s="39">
        <v>-284.53856336442936</v>
      </c>
      <c r="J26" s="39">
        <v>-465.84247819468237</v>
      </c>
      <c r="M26" s="39">
        <v>-320.24391053400382</v>
      </c>
      <c r="Q26" s="39">
        <v>-289.5124187854517</v>
      </c>
      <c r="T26" s="39">
        <v>-487.08559597474527</v>
      </c>
    </row>
    <row r="27" spans="1:27" x14ac:dyDescent="0.25">
      <c r="A27" s="3" t="s">
        <v>173</v>
      </c>
      <c r="D27" s="43">
        <f>D26*1.05</f>
        <v>-332.0824624891988</v>
      </c>
      <c r="G27" s="43">
        <f>G26*1.05</f>
        <v>-298.76549153265086</v>
      </c>
      <c r="J27" s="43">
        <f>J26*1.05</f>
        <v>-489.1346021044165</v>
      </c>
      <c r="M27" s="43">
        <f>M26*1.05</f>
        <v>-336.25610606070404</v>
      </c>
      <c r="Q27" s="43">
        <f>Q26*1.05</f>
        <v>-303.98803972472427</v>
      </c>
      <c r="T27" s="43">
        <f>T26*1.05</f>
        <v>-511.43987577348258</v>
      </c>
    </row>
    <row r="28" spans="1:27" x14ac:dyDescent="0.25">
      <c r="I28" s="16" t="s">
        <v>182</v>
      </c>
    </row>
    <row r="30" spans="1:27" x14ac:dyDescent="0.25">
      <c r="A30" s="3" t="s">
        <v>5</v>
      </c>
      <c r="B30" s="3" t="s">
        <v>85</v>
      </c>
      <c r="C30" s="3" t="s">
        <v>84</v>
      </c>
      <c r="D30" s="44" t="s">
        <v>44</v>
      </c>
    </row>
    <row r="31" spans="1:27" x14ac:dyDescent="0.25">
      <c r="A31" s="3">
        <f t="shared" ref="A31:A42" si="19">_xlfn.RANK.AVG(F31,$F$31:$F$42)</f>
        <v>1</v>
      </c>
      <c r="B31" s="25" t="str">
        <f t="shared" ref="B31:B42" si="20">RIGHT("0" &amp; A31,2) &amp; E31</f>
        <v>01GW3</v>
      </c>
      <c r="C31" s="25" t="s">
        <v>176</v>
      </c>
      <c r="D31" s="45" t="s">
        <v>45</v>
      </c>
      <c r="E31" s="25" t="str">
        <f t="shared" ref="E31:E79" si="21">MID(C31,3,25)</f>
        <v>GW3</v>
      </c>
      <c r="F31" s="46">
        <f t="shared" ref="F31:F42" si="22">VLOOKUP(E31,$B$10:$L$23,7,FALSE)</f>
        <v>1863.7935022915553</v>
      </c>
    </row>
    <row r="32" spans="1:27" x14ac:dyDescent="0.25">
      <c r="A32" s="3">
        <f t="shared" si="19"/>
        <v>2</v>
      </c>
      <c r="B32" s="25" t="str">
        <f t="shared" si="20"/>
        <v>02FR-2</v>
      </c>
      <c r="C32" s="25" t="s">
        <v>87</v>
      </c>
      <c r="D32" s="47"/>
      <c r="E32" s="25" t="str">
        <f t="shared" si="21"/>
        <v>FR-2</v>
      </c>
      <c r="F32" s="46">
        <f t="shared" si="22"/>
        <v>1444.4289096463544</v>
      </c>
    </row>
    <row r="33" spans="1:6" x14ac:dyDescent="0.25">
      <c r="A33" s="3">
        <f t="shared" si="19"/>
        <v>3</v>
      </c>
      <c r="B33" s="25" t="str">
        <f t="shared" ref="B33" si="23">RIGHT("0" &amp; A33,2) &amp; E33</f>
        <v>03GW2</v>
      </c>
      <c r="C33" s="25" t="s">
        <v>148</v>
      </c>
      <c r="D33" s="47"/>
      <c r="E33" s="25" t="str">
        <f t="shared" si="21"/>
        <v>GW2</v>
      </c>
      <c r="F33" s="46">
        <f t="shared" si="22"/>
        <v>1289.5443093044996</v>
      </c>
    </row>
    <row r="34" spans="1:6" x14ac:dyDescent="0.25">
      <c r="A34" s="3">
        <f t="shared" si="19"/>
        <v>4</v>
      </c>
      <c r="B34" s="25" t="str">
        <f t="shared" si="20"/>
        <v>04GW1</v>
      </c>
      <c r="C34" s="25" t="s">
        <v>174</v>
      </c>
      <c r="D34" s="47"/>
      <c r="E34" s="25" t="str">
        <f t="shared" si="21"/>
        <v>GW1</v>
      </c>
      <c r="F34" s="46">
        <f t="shared" si="22"/>
        <v>926.60488640241238</v>
      </c>
    </row>
    <row r="35" spans="1:6" x14ac:dyDescent="0.25">
      <c r="A35" s="3">
        <f t="shared" si="19"/>
        <v>5</v>
      </c>
      <c r="B35" s="25" t="str">
        <f t="shared" si="20"/>
        <v>05FR-1</v>
      </c>
      <c r="C35" s="25" t="s">
        <v>175</v>
      </c>
      <c r="D35" s="47"/>
      <c r="E35" s="25" t="str">
        <f t="shared" si="21"/>
        <v>FR-1</v>
      </c>
      <c r="F35" s="46">
        <f t="shared" si="22"/>
        <v>859.602924386214</v>
      </c>
    </row>
    <row r="36" spans="1:6" x14ac:dyDescent="0.25">
      <c r="A36" s="3">
        <f t="shared" si="19"/>
        <v>6</v>
      </c>
      <c r="B36" s="25" t="str">
        <f t="shared" si="20"/>
        <v>06GW4</v>
      </c>
      <c r="C36" s="25" t="s">
        <v>119</v>
      </c>
      <c r="D36" s="47"/>
      <c r="E36" s="25" t="str">
        <f t="shared" si="21"/>
        <v>GW4</v>
      </c>
      <c r="F36" s="46">
        <f t="shared" si="22"/>
        <v>649.80215334270542</v>
      </c>
    </row>
    <row r="37" spans="1:6" x14ac:dyDescent="0.25">
      <c r="A37" s="3">
        <f t="shared" si="19"/>
        <v>7</v>
      </c>
      <c r="B37" s="25" t="str">
        <f t="shared" si="20"/>
        <v>07DLC1</v>
      </c>
      <c r="C37" s="25" t="s">
        <v>177</v>
      </c>
      <c r="D37" s="47"/>
      <c r="E37" s="25" t="str">
        <f t="shared" si="21"/>
        <v>DLC1</v>
      </c>
      <c r="F37" s="46">
        <f t="shared" si="22"/>
        <v>462.81831534344019</v>
      </c>
    </row>
    <row r="38" spans="1:6" x14ac:dyDescent="0.25">
      <c r="A38" s="3">
        <f t="shared" si="19"/>
        <v>8</v>
      </c>
      <c r="B38" s="25" t="str">
        <f t="shared" si="20"/>
        <v>08RE-1c</v>
      </c>
      <c r="C38" s="25" t="s">
        <v>99</v>
      </c>
      <c r="D38" s="47"/>
      <c r="E38" s="25" t="str">
        <f t="shared" si="21"/>
        <v>RE-1c</v>
      </c>
      <c r="F38" s="46">
        <f t="shared" si="22"/>
        <v>452.87045032001333</v>
      </c>
    </row>
    <row r="39" spans="1:6" x14ac:dyDescent="0.25">
      <c r="A39" s="3">
        <f t="shared" si="19"/>
        <v>9</v>
      </c>
      <c r="B39" s="25" t="str">
        <f t="shared" si="20"/>
        <v>09RE-2</v>
      </c>
      <c r="C39" s="25" t="s">
        <v>135</v>
      </c>
      <c r="D39" s="47"/>
      <c r="E39" s="25" t="str">
        <f t="shared" si="21"/>
        <v>RE-2</v>
      </c>
      <c r="F39" s="46">
        <f t="shared" si="22"/>
        <v>413.01883329348493</v>
      </c>
    </row>
    <row r="40" spans="1:6" x14ac:dyDescent="0.25">
      <c r="A40" s="3">
        <f t="shared" si="19"/>
        <v>10</v>
      </c>
      <c r="B40" s="25" t="str">
        <f t="shared" si="20"/>
        <v>10OP-GW4</v>
      </c>
      <c r="C40" s="25" t="s">
        <v>161</v>
      </c>
      <c r="D40" s="47"/>
      <c r="E40" s="25" t="str">
        <f t="shared" si="21"/>
        <v>OP-GW4</v>
      </c>
      <c r="F40" s="46">
        <f t="shared" si="22"/>
        <v>366.74519856622646</v>
      </c>
    </row>
    <row r="41" spans="1:6" x14ac:dyDescent="0.25">
      <c r="A41" s="3">
        <f t="shared" si="19"/>
        <v>11</v>
      </c>
      <c r="B41" s="25" t="str">
        <f t="shared" si="20"/>
        <v>11OP-NT3</v>
      </c>
      <c r="C41" s="25" t="s">
        <v>178</v>
      </c>
      <c r="D41" s="47"/>
      <c r="E41" s="25" t="str">
        <f t="shared" si="21"/>
        <v>OP-NT3</v>
      </c>
      <c r="F41" s="46">
        <f t="shared" si="22"/>
        <v>339.81002698431257</v>
      </c>
    </row>
    <row r="42" spans="1:6" x14ac:dyDescent="0.25">
      <c r="A42" s="3">
        <f t="shared" si="19"/>
        <v>12</v>
      </c>
      <c r="B42" s="25" t="str">
        <f t="shared" si="20"/>
        <v>12OP-REP</v>
      </c>
      <c r="C42" s="25" t="s">
        <v>93</v>
      </c>
      <c r="D42" s="48"/>
      <c r="E42" s="49" t="str">
        <f t="shared" si="21"/>
        <v>OP-REP</v>
      </c>
      <c r="F42" s="50">
        <f t="shared" si="22"/>
        <v>0</v>
      </c>
    </row>
    <row r="43" spans="1:6" x14ac:dyDescent="0.25">
      <c r="A43" s="3">
        <f t="shared" ref="A43:A54" si="24">_xlfn.RANK.AVG(F43,$F$43:$F$54)</f>
        <v>1</v>
      </c>
      <c r="B43" s="3" t="str">
        <f t="shared" ref="B43:B66" si="25">RIGHT("0" &amp; A43,2) &amp; E43</f>
        <v>01GW3</v>
      </c>
      <c r="C43" s="3" t="s">
        <v>176</v>
      </c>
      <c r="D43" s="47" t="s">
        <v>46</v>
      </c>
      <c r="E43" s="25" t="str">
        <f t="shared" si="21"/>
        <v>GW3</v>
      </c>
      <c r="F43" s="46">
        <f t="shared" ref="F43:F54" si="26">VLOOKUP(E43,$B$10:$L$23,4,FALSE)</f>
        <v>1762.8042348711206</v>
      </c>
    </row>
    <row r="44" spans="1:6" x14ac:dyDescent="0.25">
      <c r="A44" s="3">
        <f t="shared" si="24"/>
        <v>2</v>
      </c>
      <c r="B44" s="3" t="str">
        <f t="shared" si="25"/>
        <v>02FR-2</v>
      </c>
      <c r="C44" s="3" t="s">
        <v>87</v>
      </c>
      <c r="D44" s="47"/>
      <c r="E44" s="25" t="str">
        <f t="shared" si="21"/>
        <v>FR-2</v>
      </c>
      <c r="F44" s="46">
        <f t="shared" si="26"/>
        <v>1516.2406299543291</v>
      </c>
    </row>
    <row r="45" spans="1:6" x14ac:dyDescent="0.25">
      <c r="A45" s="3">
        <f t="shared" si="24"/>
        <v>3</v>
      </c>
      <c r="B45" s="3" t="str">
        <f t="shared" ref="B45" si="27">RIGHT("0" &amp; A45,2) &amp; E45</f>
        <v>03GW2</v>
      </c>
      <c r="C45" s="3" t="s">
        <v>148</v>
      </c>
      <c r="D45" s="47"/>
      <c r="E45" s="25" t="str">
        <f t="shared" si="21"/>
        <v>GW2</v>
      </c>
      <c r="F45" s="46">
        <f t="shared" si="26"/>
        <v>1256.1975710631414</v>
      </c>
    </row>
    <row r="46" spans="1:6" x14ac:dyDescent="0.25">
      <c r="A46" s="3">
        <f t="shared" si="24"/>
        <v>4</v>
      </c>
      <c r="B46" s="3" t="str">
        <f t="shared" si="25"/>
        <v>04FR-1</v>
      </c>
      <c r="C46" s="3" t="s">
        <v>90</v>
      </c>
      <c r="D46" s="47"/>
      <c r="E46" s="25" t="str">
        <f t="shared" si="21"/>
        <v>FR-1</v>
      </c>
      <c r="F46" s="46">
        <f t="shared" si="26"/>
        <v>899.95832482701371</v>
      </c>
    </row>
    <row r="47" spans="1:6" x14ac:dyDescent="0.25">
      <c r="A47" s="3">
        <f t="shared" si="24"/>
        <v>5</v>
      </c>
      <c r="B47" s="3" t="str">
        <f t="shared" si="25"/>
        <v>05GW1</v>
      </c>
      <c r="C47" s="3" t="s">
        <v>81</v>
      </c>
      <c r="D47" s="47"/>
      <c r="E47" s="25" t="str">
        <f t="shared" si="21"/>
        <v>GW1</v>
      </c>
      <c r="F47" s="46">
        <f t="shared" si="26"/>
        <v>892.7899275337295</v>
      </c>
    </row>
    <row r="48" spans="1:6" x14ac:dyDescent="0.25">
      <c r="A48" s="3">
        <f t="shared" si="24"/>
        <v>6</v>
      </c>
      <c r="B48" s="3" t="str">
        <f t="shared" si="25"/>
        <v>06GW4</v>
      </c>
      <c r="C48" s="3" t="s">
        <v>119</v>
      </c>
      <c r="D48" s="47"/>
      <c r="E48" s="25" t="str">
        <f t="shared" si="21"/>
        <v>GW4</v>
      </c>
      <c r="F48" s="46">
        <f t="shared" si="26"/>
        <v>599.61307077208767</v>
      </c>
    </row>
    <row r="49" spans="1:6" x14ac:dyDescent="0.25">
      <c r="A49" s="3">
        <f t="shared" si="24"/>
        <v>7</v>
      </c>
      <c r="B49" s="3" t="str">
        <f t="shared" si="25"/>
        <v>07DLC1</v>
      </c>
      <c r="C49" s="3" t="s">
        <v>177</v>
      </c>
      <c r="D49" s="47"/>
      <c r="E49" s="25" t="str">
        <f t="shared" si="21"/>
        <v>DLC1</v>
      </c>
      <c r="F49" s="46">
        <f t="shared" si="26"/>
        <v>463.81412410214398</v>
      </c>
    </row>
    <row r="50" spans="1:6" x14ac:dyDescent="0.25">
      <c r="A50" s="3">
        <f t="shared" si="24"/>
        <v>8</v>
      </c>
      <c r="B50" s="3" t="str">
        <f t="shared" si="25"/>
        <v>08RE-1c</v>
      </c>
      <c r="C50" s="3" t="s">
        <v>99</v>
      </c>
      <c r="D50" s="47"/>
      <c r="E50" s="25" t="str">
        <f t="shared" si="21"/>
        <v>RE-1c</v>
      </c>
      <c r="F50" s="46">
        <f t="shared" si="26"/>
        <v>449.02848300289043</v>
      </c>
    </row>
    <row r="51" spans="1:6" x14ac:dyDescent="0.25">
      <c r="A51" s="3">
        <f t="shared" si="24"/>
        <v>9</v>
      </c>
      <c r="B51" s="3" t="str">
        <f t="shared" si="25"/>
        <v>09RE-2</v>
      </c>
      <c r="C51" s="3" t="s">
        <v>135</v>
      </c>
      <c r="D51" s="47"/>
      <c r="E51" s="25" t="str">
        <f t="shared" si="21"/>
        <v>RE-2</v>
      </c>
      <c r="F51" s="46">
        <f t="shared" si="26"/>
        <v>412.40539848092521</v>
      </c>
    </row>
    <row r="52" spans="1:6" x14ac:dyDescent="0.25">
      <c r="A52" s="3">
        <f t="shared" si="24"/>
        <v>10</v>
      </c>
      <c r="B52" s="3" t="str">
        <f t="shared" si="25"/>
        <v>10OP-NT3</v>
      </c>
      <c r="C52" s="3" t="s">
        <v>179</v>
      </c>
      <c r="D52" s="47"/>
      <c r="E52" s="25" t="str">
        <f t="shared" si="21"/>
        <v>OP-NT3</v>
      </c>
      <c r="F52" s="46">
        <f t="shared" si="26"/>
        <v>390.24108935031109</v>
      </c>
    </row>
    <row r="53" spans="1:6" x14ac:dyDescent="0.25">
      <c r="A53" s="3">
        <f t="shared" si="24"/>
        <v>11</v>
      </c>
      <c r="B53" s="3" t="str">
        <f t="shared" si="25"/>
        <v>11OP-GW4</v>
      </c>
      <c r="C53" s="3" t="s">
        <v>152</v>
      </c>
      <c r="D53" s="47"/>
      <c r="E53" s="25" t="str">
        <f t="shared" si="21"/>
        <v>OP-GW4</v>
      </c>
      <c r="F53" s="46">
        <f t="shared" si="26"/>
        <v>263.71023569631507</v>
      </c>
    </row>
    <row r="54" spans="1:6" x14ac:dyDescent="0.25">
      <c r="A54" s="3">
        <f t="shared" si="24"/>
        <v>12</v>
      </c>
      <c r="B54" s="3" t="str">
        <f t="shared" si="25"/>
        <v>12OP-REP</v>
      </c>
      <c r="C54" s="3" t="s">
        <v>93</v>
      </c>
      <c r="D54" s="48"/>
      <c r="E54" s="49" t="str">
        <f t="shared" si="21"/>
        <v>OP-REP</v>
      </c>
      <c r="F54" s="50">
        <f t="shared" si="26"/>
        <v>0</v>
      </c>
    </row>
    <row r="55" spans="1:6" x14ac:dyDescent="0.25">
      <c r="A55" s="3">
        <f t="shared" ref="A55:A66" si="28">_xlfn.RANK.AVG(F55,$F$55:$F$66)</f>
        <v>1</v>
      </c>
      <c r="B55" s="3" t="str">
        <f t="shared" si="25"/>
        <v>01FR-2</v>
      </c>
      <c r="C55" s="3" t="s">
        <v>98</v>
      </c>
      <c r="D55" s="45" t="s">
        <v>47</v>
      </c>
      <c r="E55" s="25" t="str">
        <f t="shared" si="21"/>
        <v>FR-2</v>
      </c>
      <c r="F55" s="46">
        <f t="shared" ref="F55:F66" si="29">VLOOKUP(E55,$B$10:$L$23,10,FALSE)</f>
        <v>2149.7638629201283</v>
      </c>
    </row>
    <row r="56" spans="1:6" x14ac:dyDescent="0.25">
      <c r="A56" s="3">
        <f t="shared" si="28"/>
        <v>2</v>
      </c>
      <c r="B56" s="3" t="str">
        <f t="shared" si="25"/>
        <v>02GW3</v>
      </c>
      <c r="C56" s="3" t="s">
        <v>83</v>
      </c>
      <c r="D56" s="47"/>
      <c r="E56" s="25" t="str">
        <f t="shared" si="21"/>
        <v>GW3</v>
      </c>
      <c r="F56" s="46">
        <f t="shared" si="29"/>
        <v>1576.1683785268178</v>
      </c>
    </row>
    <row r="57" spans="1:6" x14ac:dyDescent="0.25">
      <c r="A57" s="3">
        <f t="shared" si="28"/>
        <v>3</v>
      </c>
      <c r="B57" s="3" t="str">
        <f t="shared" si="25"/>
        <v>03FR-1</v>
      </c>
      <c r="C57" s="3" t="s">
        <v>129</v>
      </c>
      <c r="D57" s="47"/>
      <c r="E57" s="25" t="str">
        <f t="shared" si="21"/>
        <v>FR-1</v>
      </c>
      <c r="F57" s="46">
        <f t="shared" si="29"/>
        <v>1356.6470222607677</v>
      </c>
    </row>
    <row r="58" spans="1:6" x14ac:dyDescent="0.25">
      <c r="A58" s="3">
        <f t="shared" si="28"/>
        <v>4</v>
      </c>
      <c r="B58" s="3" t="str">
        <f t="shared" ref="B58" si="30">RIGHT("0" &amp; A58,2) &amp; E58</f>
        <v>04GW2</v>
      </c>
      <c r="C58" s="3" t="s">
        <v>82</v>
      </c>
      <c r="D58" s="47"/>
      <c r="E58" s="25" t="str">
        <f t="shared" si="21"/>
        <v>GW2</v>
      </c>
      <c r="F58" s="46">
        <f t="shared" si="29"/>
        <v>1315.0703970558461</v>
      </c>
    </row>
    <row r="59" spans="1:6" x14ac:dyDescent="0.25">
      <c r="A59" s="3">
        <f t="shared" si="28"/>
        <v>5</v>
      </c>
      <c r="B59" s="3" t="str">
        <f t="shared" si="25"/>
        <v>05GW1</v>
      </c>
      <c r="C59" s="3" t="s">
        <v>81</v>
      </c>
      <c r="D59" s="47"/>
      <c r="E59" s="25" t="str">
        <f t="shared" si="21"/>
        <v>GW1</v>
      </c>
      <c r="F59" s="46">
        <f t="shared" si="29"/>
        <v>945.34123478140828</v>
      </c>
    </row>
    <row r="60" spans="1:6" x14ac:dyDescent="0.25">
      <c r="A60" s="3">
        <f t="shared" si="28"/>
        <v>6</v>
      </c>
      <c r="B60" s="3" t="str">
        <f t="shared" si="25"/>
        <v>06OP-NT3</v>
      </c>
      <c r="C60" s="3" t="s">
        <v>104</v>
      </c>
      <c r="D60" s="47"/>
      <c r="E60" s="25" t="str">
        <f t="shared" si="21"/>
        <v>OP-NT3</v>
      </c>
      <c r="F60" s="46">
        <f t="shared" si="29"/>
        <v>814.51874834935734</v>
      </c>
    </row>
    <row r="61" spans="1:6" x14ac:dyDescent="0.25">
      <c r="A61" s="3">
        <f t="shared" si="28"/>
        <v>7</v>
      </c>
      <c r="B61" s="3" t="str">
        <f t="shared" si="25"/>
        <v>07DLC1</v>
      </c>
      <c r="C61" s="3" t="s">
        <v>177</v>
      </c>
      <c r="D61" s="47"/>
      <c r="E61" s="25" t="str">
        <f t="shared" si="21"/>
        <v>DLC1</v>
      </c>
      <c r="F61" s="46">
        <f t="shared" si="29"/>
        <v>756.22726976018748</v>
      </c>
    </row>
    <row r="62" spans="1:6" x14ac:dyDescent="0.25">
      <c r="A62" s="3">
        <f t="shared" si="28"/>
        <v>8</v>
      </c>
      <c r="B62" s="3" t="str">
        <f t="shared" si="25"/>
        <v>08RE-1c</v>
      </c>
      <c r="C62" s="3" t="s">
        <v>99</v>
      </c>
      <c r="D62" s="47"/>
      <c r="E62" s="25" t="str">
        <f t="shared" si="21"/>
        <v>RE-1c</v>
      </c>
      <c r="F62" s="46">
        <f t="shared" si="29"/>
        <v>714.08130087551035</v>
      </c>
    </row>
    <row r="63" spans="1:6" x14ac:dyDescent="0.25">
      <c r="A63" s="3">
        <f t="shared" si="28"/>
        <v>9</v>
      </c>
      <c r="B63" s="3" t="str">
        <f t="shared" si="25"/>
        <v>09RE-2</v>
      </c>
      <c r="C63" s="3" t="s">
        <v>135</v>
      </c>
      <c r="D63" s="47"/>
      <c r="E63" s="25" t="str">
        <f t="shared" si="21"/>
        <v>RE-2</v>
      </c>
      <c r="F63" s="46">
        <f t="shared" si="29"/>
        <v>673.38509707086996</v>
      </c>
    </row>
    <row r="64" spans="1:6" x14ac:dyDescent="0.25">
      <c r="A64" s="3">
        <f t="shared" si="28"/>
        <v>10</v>
      </c>
      <c r="B64" s="3" t="str">
        <f t="shared" si="25"/>
        <v>10GW4</v>
      </c>
      <c r="C64" s="3" t="s">
        <v>132</v>
      </c>
      <c r="D64" s="47"/>
      <c r="E64" s="25" t="str">
        <f t="shared" si="21"/>
        <v>GW4</v>
      </c>
      <c r="F64" s="46">
        <f t="shared" si="29"/>
        <v>569.31466089141395</v>
      </c>
    </row>
    <row r="65" spans="1:6" x14ac:dyDescent="0.25">
      <c r="A65" s="3">
        <f t="shared" si="28"/>
        <v>11</v>
      </c>
      <c r="B65" s="3" t="str">
        <f t="shared" si="25"/>
        <v>11OP-REP</v>
      </c>
      <c r="C65" s="3" t="s">
        <v>94</v>
      </c>
      <c r="D65" s="47"/>
      <c r="E65" s="25" t="str">
        <f t="shared" si="21"/>
        <v>OP-REP</v>
      </c>
      <c r="F65" s="46">
        <f t="shared" si="29"/>
        <v>185.81069708970244</v>
      </c>
    </row>
    <row r="66" spans="1:6" x14ac:dyDescent="0.25">
      <c r="A66" s="3">
        <f t="shared" si="28"/>
        <v>12</v>
      </c>
      <c r="B66" s="3" t="str">
        <f t="shared" si="25"/>
        <v>12OP-GW4</v>
      </c>
      <c r="C66" s="3" t="s">
        <v>169</v>
      </c>
      <c r="D66" s="48"/>
      <c r="E66" s="49" t="str">
        <f t="shared" si="21"/>
        <v>OP-GW4</v>
      </c>
      <c r="F66" s="50">
        <f t="shared" si="29"/>
        <v>0</v>
      </c>
    </row>
    <row r="67" spans="1:6" x14ac:dyDescent="0.25">
      <c r="D67" s="44" t="s">
        <v>48</v>
      </c>
      <c r="E67" s="3" t="str">
        <f t="shared" si="21"/>
        <v/>
      </c>
    </row>
    <row r="68" spans="1:6" x14ac:dyDescent="0.25">
      <c r="A68" s="3">
        <f t="shared" ref="A68:A79" si="31">_xlfn.RANK.AVG(F68,$F$68:$F$79)</f>
        <v>1</v>
      </c>
      <c r="B68" s="3" t="str">
        <f t="shared" ref="B68:B79" si="32">RIGHT("0" &amp; A68,2) &amp; E68</f>
        <v>01GW3</v>
      </c>
      <c r="C68" s="3" t="s">
        <v>176</v>
      </c>
      <c r="D68" s="45" t="s">
        <v>45</v>
      </c>
      <c r="E68" s="25" t="str">
        <f t="shared" si="21"/>
        <v>GW3</v>
      </c>
      <c r="F68" s="46">
        <f t="shared" ref="F68:F79" si="33">VLOOKUP(E68,$B$10:$Y$23,17,FALSE)</f>
        <v>1873.2316479038709</v>
      </c>
    </row>
    <row r="69" spans="1:6" x14ac:dyDescent="0.25">
      <c r="A69" s="3">
        <f t="shared" si="31"/>
        <v>2</v>
      </c>
      <c r="B69" s="3" t="str">
        <f t="shared" si="32"/>
        <v>02FR-2</v>
      </c>
      <c r="C69" s="3" t="s">
        <v>87</v>
      </c>
      <c r="D69" s="47"/>
      <c r="E69" s="25" t="str">
        <f t="shared" si="21"/>
        <v>FR-2</v>
      </c>
      <c r="F69" s="46">
        <f t="shared" si="33"/>
        <v>1453.5214609256509</v>
      </c>
    </row>
    <row r="70" spans="1:6" x14ac:dyDescent="0.25">
      <c r="A70" s="3">
        <f t="shared" si="31"/>
        <v>3</v>
      </c>
      <c r="B70" s="3" t="str">
        <f t="shared" si="32"/>
        <v>03GW2</v>
      </c>
      <c r="C70" s="3" t="s">
        <v>148</v>
      </c>
      <c r="D70" s="47"/>
      <c r="E70" s="25" t="str">
        <f t="shared" si="21"/>
        <v>GW2</v>
      </c>
      <c r="F70" s="46">
        <f t="shared" si="33"/>
        <v>1299.2154753106406</v>
      </c>
    </row>
    <row r="71" spans="1:6" x14ac:dyDescent="0.25">
      <c r="A71" s="3">
        <f t="shared" si="31"/>
        <v>4</v>
      </c>
      <c r="B71" s="3" t="str">
        <f t="shared" ref="B71" si="34">RIGHT("0" &amp; A71,2) &amp; E71</f>
        <v>04GW1</v>
      </c>
      <c r="C71" s="3" t="s">
        <v>174</v>
      </c>
      <c r="D71" s="47"/>
      <c r="E71" s="25" t="str">
        <f t="shared" si="21"/>
        <v>GW1</v>
      </c>
      <c r="F71" s="46">
        <f t="shared" si="33"/>
        <v>935.61853476444594</v>
      </c>
    </row>
    <row r="72" spans="1:6" x14ac:dyDescent="0.25">
      <c r="A72" s="3">
        <f t="shared" si="31"/>
        <v>5</v>
      </c>
      <c r="B72" s="3" t="str">
        <f t="shared" si="32"/>
        <v>05FR-1</v>
      </c>
      <c r="C72" s="3" t="s">
        <v>175</v>
      </c>
      <c r="D72" s="47"/>
      <c r="E72" s="25" t="str">
        <f t="shared" si="21"/>
        <v>FR-1</v>
      </c>
      <c r="F72" s="46">
        <f t="shared" si="33"/>
        <v>868.9012264682824</v>
      </c>
    </row>
    <row r="73" spans="1:6" x14ac:dyDescent="0.25">
      <c r="A73" s="3">
        <f t="shared" si="31"/>
        <v>6</v>
      </c>
      <c r="B73" s="3" t="str">
        <f t="shared" si="32"/>
        <v>06GW4</v>
      </c>
      <c r="C73" s="3" t="s">
        <v>119</v>
      </c>
      <c r="D73" s="47"/>
      <c r="E73" s="25" t="str">
        <f t="shared" si="21"/>
        <v>GW4</v>
      </c>
      <c r="F73" s="46">
        <f t="shared" si="33"/>
        <v>657.07362685315456</v>
      </c>
    </row>
    <row r="74" spans="1:6" x14ac:dyDescent="0.25">
      <c r="A74" s="3">
        <f t="shared" si="31"/>
        <v>7</v>
      </c>
      <c r="B74" s="3" t="str">
        <f t="shared" si="32"/>
        <v>07DLC1</v>
      </c>
      <c r="C74" s="3" t="s">
        <v>177</v>
      </c>
      <c r="D74" s="47"/>
      <c r="E74" s="25" t="str">
        <f t="shared" si="21"/>
        <v>DLC1</v>
      </c>
      <c r="F74" s="46">
        <f t="shared" si="33"/>
        <v>470.4343310297736</v>
      </c>
    </row>
    <row r="75" spans="1:6" x14ac:dyDescent="0.25">
      <c r="A75" s="3">
        <f t="shared" si="31"/>
        <v>8</v>
      </c>
      <c r="B75" s="3" t="str">
        <f t="shared" si="32"/>
        <v>08RE-1c</v>
      </c>
      <c r="C75" s="3" t="s">
        <v>99</v>
      </c>
      <c r="D75" s="47"/>
      <c r="E75" s="25" t="str">
        <f t="shared" si="21"/>
        <v>RE-1c</v>
      </c>
      <c r="F75" s="46">
        <f t="shared" si="33"/>
        <v>460.46712568758085</v>
      </c>
    </row>
    <row r="76" spans="1:6" x14ac:dyDescent="0.25">
      <c r="A76" s="3">
        <f t="shared" si="31"/>
        <v>9</v>
      </c>
      <c r="B76" s="3" t="str">
        <f t="shared" si="32"/>
        <v>09RE-2</v>
      </c>
      <c r="C76" s="3" t="s">
        <v>135</v>
      </c>
      <c r="D76" s="47"/>
      <c r="E76" s="25" t="str">
        <f t="shared" si="21"/>
        <v>RE-2</v>
      </c>
      <c r="F76" s="46">
        <f t="shared" si="33"/>
        <v>418.02616613264763</v>
      </c>
    </row>
    <row r="77" spans="1:6" x14ac:dyDescent="0.25">
      <c r="A77" s="3">
        <f t="shared" si="31"/>
        <v>10</v>
      </c>
      <c r="B77" s="3" t="str">
        <f t="shared" si="32"/>
        <v>10OP-GW4</v>
      </c>
      <c r="C77" s="3" t="s">
        <v>161</v>
      </c>
      <c r="D77" s="47"/>
      <c r="E77" s="25" t="str">
        <f t="shared" si="21"/>
        <v>OP-GW4</v>
      </c>
      <c r="F77" s="46">
        <f t="shared" si="33"/>
        <v>368.01047130785082</v>
      </c>
    </row>
    <row r="78" spans="1:6" x14ac:dyDescent="0.25">
      <c r="A78" s="3">
        <f t="shared" si="31"/>
        <v>11</v>
      </c>
      <c r="B78" s="3" t="str">
        <f t="shared" si="32"/>
        <v>11OP-NT3</v>
      </c>
      <c r="C78" s="3" t="s">
        <v>178</v>
      </c>
      <c r="D78" s="47"/>
      <c r="E78" s="25" t="str">
        <f t="shared" si="21"/>
        <v>OP-NT3</v>
      </c>
      <c r="F78" s="46">
        <f t="shared" si="33"/>
        <v>347.90053298404018</v>
      </c>
    </row>
    <row r="79" spans="1:6" x14ac:dyDescent="0.25">
      <c r="A79" s="3">
        <f t="shared" si="31"/>
        <v>12</v>
      </c>
      <c r="B79" s="3" t="str">
        <f t="shared" si="32"/>
        <v>12OP-REP</v>
      </c>
      <c r="C79" s="3" t="s">
        <v>93</v>
      </c>
      <c r="D79" s="48"/>
      <c r="E79" s="49" t="str">
        <f t="shared" si="21"/>
        <v>OP-REP</v>
      </c>
      <c r="F79" s="50">
        <f t="shared" si="33"/>
        <v>0</v>
      </c>
    </row>
    <row r="80" spans="1:6" x14ac:dyDescent="0.25">
      <c r="A80" s="3">
        <f t="shared" ref="A80:A91" si="35">_xlfn.RANK.AVG(F80,$F$80:$F$91)</f>
        <v>1</v>
      </c>
      <c r="B80" s="3" t="str">
        <f t="shared" ref="B80:B103" si="36">RIGHT("0" &amp; A80,2) &amp; E80</f>
        <v>01GW3</v>
      </c>
      <c r="C80" s="3" t="s">
        <v>176</v>
      </c>
      <c r="D80" s="47" t="s">
        <v>46</v>
      </c>
      <c r="E80" s="25" t="str">
        <f t="shared" ref="E80:E103" si="37">MID(C80,3,25)</f>
        <v>GW3</v>
      </c>
      <c r="F80" s="46">
        <f t="shared" ref="F80:F91" si="38">VLOOKUP(E80,$B$10:$Y$23,13,FALSE)</f>
        <v>1776.7006396710676</v>
      </c>
    </row>
    <row r="81" spans="1:6" x14ac:dyDescent="0.25">
      <c r="A81" s="3">
        <f t="shared" si="35"/>
        <v>2</v>
      </c>
      <c r="B81" s="3" t="str">
        <f t="shared" si="36"/>
        <v>02FR-2</v>
      </c>
      <c r="C81" s="3" t="s">
        <v>87</v>
      </c>
      <c r="D81" s="47"/>
      <c r="E81" s="25" t="str">
        <f t="shared" si="37"/>
        <v>FR-2</v>
      </c>
      <c r="F81" s="46">
        <f t="shared" si="38"/>
        <v>1521.0287915135305</v>
      </c>
    </row>
    <row r="82" spans="1:6" x14ac:dyDescent="0.25">
      <c r="A82" s="3">
        <f t="shared" si="35"/>
        <v>3</v>
      </c>
      <c r="B82" s="3" t="str">
        <f t="shared" si="36"/>
        <v>03GW2</v>
      </c>
      <c r="C82" s="3" t="s">
        <v>148</v>
      </c>
      <c r="D82" s="47"/>
      <c r="E82" s="25" t="str">
        <f t="shared" si="37"/>
        <v>GW2</v>
      </c>
      <c r="F82" s="46">
        <f t="shared" si="38"/>
        <v>1267.3080791357352</v>
      </c>
    </row>
    <row r="83" spans="1:6" x14ac:dyDescent="0.25">
      <c r="A83" s="3">
        <f t="shared" si="35"/>
        <v>4</v>
      </c>
      <c r="B83" s="3" t="str">
        <f t="shared" si="36"/>
        <v>04FR-1</v>
      </c>
      <c r="C83" s="3" t="s">
        <v>90</v>
      </c>
      <c r="D83" s="47"/>
      <c r="E83" s="25" t="str">
        <f t="shared" si="37"/>
        <v>FR-1</v>
      </c>
      <c r="F83" s="46">
        <f t="shared" si="38"/>
        <v>905.64466684685613</v>
      </c>
    </row>
    <row r="84" spans="1:6" x14ac:dyDescent="0.25">
      <c r="A84" s="3">
        <f t="shared" si="35"/>
        <v>5</v>
      </c>
      <c r="B84" s="3" t="str">
        <f t="shared" si="36"/>
        <v>05GW1</v>
      </c>
      <c r="C84" s="3" t="s">
        <v>81</v>
      </c>
      <c r="D84" s="47"/>
      <c r="E84" s="25" t="str">
        <f t="shared" si="37"/>
        <v>GW1</v>
      </c>
      <c r="F84" s="46">
        <f t="shared" si="38"/>
        <v>903.17632549813061</v>
      </c>
    </row>
    <row r="85" spans="1:6" x14ac:dyDescent="0.25">
      <c r="A85" s="3">
        <f t="shared" si="35"/>
        <v>6</v>
      </c>
      <c r="B85" s="3" t="str">
        <f t="shared" si="36"/>
        <v>06GW4</v>
      </c>
      <c r="C85" s="3" t="s">
        <v>119</v>
      </c>
      <c r="D85" s="47"/>
      <c r="E85" s="25" t="str">
        <f t="shared" si="37"/>
        <v>GW4</v>
      </c>
      <c r="F85" s="46">
        <f t="shared" si="38"/>
        <v>610.82345309818265</v>
      </c>
    </row>
    <row r="86" spans="1:6" x14ac:dyDescent="0.25">
      <c r="A86" s="3">
        <f t="shared" si="35"/>
        <v>7</v>
      </c>
      <c r="B86" s="3" t="str">
        <f t="shared" si="36"/>
        <v>07DLC1</v>
      </c>
      <c r="C86" s="3" t="s">
        <v>177</v>
      </c>
      <c r="D86" s="47"/>
      <c r="E86" s="25" t="str">
        <f t="shared" si="37"/>
        <v>DLC1</v>
      </c>
      <c r="F86" s="46">
        <f t="shared" si="38"/>
        <v>467.15263839855106</v>
      </c>
    </row>
    <row r="87" spans="1:6" x14ac:dyDescent="0.25">
      <c r="A87" s="3">
        <f t="shared" si="35"/>
        <v>8</v>
      </c>
      <c r="B87" s="3" t="str">
        <f t="shared" si="36"/>
        <v>08RE-1c</v>
      </c>
      <c r="C87" s="3" t="s">
        <v>99</v>
      </c>
      <c r="D87" s="47"/>
      <c r="E87" s="25" t="str">
        <f t="shared" si="37"/>
        <v>RE-1c</v>
      </c>
      <c r="F87" s="46">
        <f t="shared" si="38"/>
        <v>453.3747591209758</v>
      </c>
    </row>
    <row r="88" spans="1:6" x14ac:dyDescent="0.25">
      <c r="A88" s="3">
        <f t="shared" si="35"/>
        <v>9</v>
      </c>
      <c r="B88" s="3" t="str">
        <f t="shared" si="36"/>
        <v>09RE-2</v>
      </c>
      <c r="C88" s="3" t="s">
        <v>135</v>
      </c>
      <c r="D88" s="47"/>
      <c r="E88" s="25" t="str">
        <f t="shared" si="37"/>
        <v>RE-2</v>
      </c>
      <c r="F88" s="46">
        <f t="shared" si="38"/>
        <v>411.70276829772047</v>
      </c>
    </row>
    <row r="89" spans="1:6" x14ac:dyDescent="0.25">
      <c r="A89" s="3">
        <f t="shared" si="35"/>
        <v>10</v>
      </c>
      <c r="B89" s="3" t="str">
        <f t="shared" si="36"/>
        <v>10OP-NT3</v>
      </c>
      <c r="C89" s="3" t="s">
        <v>179</v>
      </c>
      <c r="D89" s="47"/>
      <c r="E89" s="25" t="str">
        <f t="shared" si="37"/>
        <v>OP-NT3</v>
      </c>
      <c r="F89" s="46">
        <f t="shared" si="38"/>
        <v>396.34424674145703</v>
      </c>
    </row>
    <row r="90" spans="1:6" x14ac:dyDescent="0.25">
      <c r="A90" s="3">
        <f t="shared" si="35"/>
        <v>11</v>
      </c>
      <c r="B90" s="3" t="str">
        <f t="shared" si="36"/>
        <v>11OP-GW4</v>
      </c>
      <c r="C90" s="3" t="s">
        <v>152</v>
      </c>
      <c r="D90" s="47"/>
      <c r="E90" s="25" t="str">
        <f t="shared" si="37"/>
        <v>OP-GW4</v>
      </c>
      <c r="F90" s="46">
        <f t="shared" si="38"/>
        <v>270.37159402582984</v>
      </c>
    </row>
    <row r="91" spans="1:6" x14ac:dyDescent="0.25">
      <c r="A91" s="3">
        <f t="shared" si="35"/>
        <v>12</v>
      </c>
      <c r="B91" s="3" t="str">
        <f t="shared" si="36"/>
        <v>12OP-REP</v>
      </c>
      <c r="C91" s="3" t="s">
        <v>93</v>
      </c>
      <c r="D91" s="47"/>
      <c r="E91" s="25" t="str">
        <f t="shared" si="37"/>
        <v>OP-REP</v>
      </c>
      <c r="F91" s="46">
        <f t="shared" si="38"/>
        <v>0</v>
      </c>
    </row>
    <row r="92" spans="1:6" x14ac:dyDescent="0.25">
      <c r="A92" s="3">
        <f t="shared" ref="A92:A103" si="39">_xlfn.RANK.AVG(F92,$F$92:$F$103)</f>
        <v>1</v>
      </c>
      <c r="B92" s="3" t="str">
        <f t="shared" si="36"/>
        <v>01FR-2</v>
      </c>
      <c r="C92" s="3" t="s">
        <v>98</v>
      </c>
      <c r="D92" s="45" t="s">
        <v>47</v>
      </c>
      <c r="E92" s="51" t="str">
        <f t="shared" si="37"/>
        <v>FR-2</v>
      </c>
      <c r="F92" s="52">
        <f t="shared" ref="F92:F103" si="40">VLOOKUP(E92,$B$10:$Y$23,20,FALSE)</f>
        <v>2193.7960702806849</v>
      </c>
    </row>
    <row r="93" spans="1:6" x14ac:dyDescent="0.25">
      <c r="A93" s="3">
        <f t="shared" si="39"/>
        <v>2</v>
      </c>
      <c r="B93" s="3" t="str">
        <f t="shared" si="36"/>
        <v>02GW3</v>
      </c>
      <c r="C93" s="3" t="s">
        <v>83</v>
      </c>
      <c r="D93" s="47"/>
      <c r="E93" s="25" t="str">
        <f t="shared" si="37"/>
        <v>GW3</v>
      </c>
      <c r="F93" s="46">
        <f t="shared" si="40"/>
        <v>1602.3476415037039</v>
      </c>
    </row>
    <row r="94" spans="1:6" ht="15.75" customHeight="1" x14ac:dyDescent="0.25">
      <c r="A94" s="3">
        <f t="shared" si="39"/>
        <v>3</v>
      </c>
      <c r="B94" s="3" t="str">
        <f t="shared" si="36"/>
        <v>03FR-1</v>
      </c>
      <c r="C94" s="3" t="s">
        <v>129</v>
      </c>
      <c r="D94" s="47"/>
      <c r="E94" s="25" t="str">
        <f t="shared" si="37"/>
        <v>FR-1</v>
      </c>
      <c r="F94" s="46">
        <f t="shared" si="40"/>
        <v>1404.817946103838</v>
      </c>
    </row>
    <row r="95" spans="1:6" ht="15.75" customHeight="1" x14ac:dyDescent="0.25">
      <c r="A95" s="3">
        <f t="shared" si="39"/>
        <v>4</v>
      </c>
      <c r="B95" s="3" t="str">
        <f t="shared" si="36"/>
        <v>04GW2</v>
      </c>
      <c r="C95" s="3" t="s">
        <v>82</v>
      </c>
      <c r="D95" s="47"/>
      <c r="E95" s="25" t="str">
        <f t="shared" si="37"/>
        <v>GW2</v>
      </c>
      <c r="F95" s="46">
        <f t="shared" si="40"/>
        <v>1345.3614671405121</v>
      </c>
    </row>
    <row r="96" spans="1:6" ht="15.75" customHeight="1" x14ac:dyDescent="0.25">
      <c r="A96" s="3">
        <f t="shared" si="39"/>
        <v>5</v>
      </c>
      <c r="B96" s="3" t="str">
        <f t="shared" si="36"/>
        <v>05GW1</v>
      </c>
      <c r="C96" s="3" t="s">
        <v>81</v>
      </c>
      <c r="D96" s="47"/>
      <c r="E96" s="25" t="str">
        <f t="shared" si="37"/>
        <v>GW1</v>
      </c>
      <c r="F96" s="46">
        <f t="shared" si="40"/>
        <v>975.10522724798284</v>
      </c>
    </row>
    <row r="97" spans="1:6" ht="15.75" customHeight="1" x14ac:dyDescent="0.25">
      <c r="A97" s="3">
        <f t="shared" si="39"/>
        <v>6</v>
      </c>
      <c r="B97" s="3" t="str">
        <f t="shared" si="36"/>
        <v>06OP-NT3</v>
      </c>
      <c r="C97" s="3" t="s">
        <v>104</v>
      </c>
      <c r="D97" s="47"/>
      <c r="E97" s="25" t="str">
        <f t="shared" si="37"/>
        <v>OP-NT3</v>
      </c>
      <c r="F97" s="46">
        <f t="shared" si="40"/>
        <v>843.19292017832777</v>
      </c>
    </row>
    <row r="98" spans="1:6" ht="15.75" customHeight="1" x14ac:dyDescent="0.25">
      <c r="A98" s="3">
        <f t="shared" si="39"/>
        <v>7</v>
      </c>
      <c r="B98" s="3" t="str">
        <f t="shared" si="36"/>
        <v>07DLC1</v>
      </c>
      <c r="C98" s="3" t="s">
        <v>177</v>
      </c>
      <c r="D98" s="47"/>
      <c r="E98" s="25" t="str">
        <f t="shared" si="37"/>
        <v>DLC1</v>
      </c>
      <c r="F98" s="46">
        <f t="shared" si="40"/>
        <v>797.99995794327697</v>
      </c>
    </row>
    <row r="99" spans="1:6" ht="15.75" customHeight="1" x14ac:dyDescent="0.25">
      <c r="A99" s="3">
        <f t="shared" si="39"/>
        <v>8</v>
      </c>
      <c r="B99" s="3" t="str">
        <f t="shared" si="36"/>
        <v>08RE-1c</v>
      </c>
      <c r="C99" s="3" t="s">
        <v>99</v>
      </c>
      <c r="D99" s="47"/>
      <c r="E99" s="25" t="str">
        <f t="shared" si="37"/>
        <v>RE-1c</v>
      </c>
      <c r="F99" s="46">
        <f t="shared" si="40"/>
        <v>735.01456486151437</v>
      </c>
    </row>
    <row r="100" spans="1:6" ht="15.75" customHeight="1" x14ac:dyDescent="0.25">
      <c r="A100" s="3">
        <f t="shared" si="39"/>
        <v>9</v>
      </c>
      <c r="B100" s="3" t="str">
        <f t="shared" si="36"/>
        <v>09RE-2</v>
      </c>
      <c r="C100" s="3" t="s">
        <v>135</v>
      </c>
      <c r="D100" s="47"/>
      <c r="E100" s="25" t="str">
        <f t="shared" si="37"/>
        <v>RE-2</v>
      </c>
      <c r="F100" s="46">
        <f t="shared" si="40"/>
        <v>686.67434810624763</v>
      </c>
    </row>
    <row r="101" spans="1:6" ht="15.75" customHeight="1" x14ac:dyDescent="0.25">
      <c r="A101" s="3">
        <f t="shared" si="39"/>
        <v>10</v>
      </c>
      <c r="B101" s="3" t="str">
        <f t="shared" si="36"/>
        <v>10GW4</v>
      </c>
      <c r="C101" s="3" t="s">
        <v>132</v>
      </c>
      <c r="D101" s="47"/>
      <c r="E101" s="25" t="str">
        <f t="shared" si="37"/>
        <v>GW4</v>
      </c>
      <c r="F101" s="46">
        <f t="shared" si="40"/>
        <v>596.91134389573199</v>
      </c>
    </row>
    <row r="102" spans="1:6" ht="15.75" customHeight="1" x14ac:dyDescent="0.25">
      <c r="A102" s="3">
        <f t="shared" si="39"/>
        <v>11</v>
      </c>
      <c r="B102" s="3" t="str">
        <f t="shared" si="36"/>
        <v>11OP-REP</v>
      </c>
      <c r="C102" s="3" t="s">
        <v>94</v>
      </c>
      <c r="D102" s="47"/>
      <c r="E102" s="25" t="str">
        <f t="shared" si="37"/>
        <v>OP-REP</v>
      </c>
      <c r="F102" s="46">
        <f t="shared" si="40"/>
        <v>181.17833772526501</v>
      </c>
    </row>
    <row r="103" spans="1:6" ht="15.75" customHeight="1" x14ac:dyDescent="0.25">
      <c r="A103" s="3">
        <f t="shared" si="39"/>
        <v>12</v>
      </c>
      <c r="B103" s="3" t="str">
        <f t="shared" si="36"/>
        <v>12OP-GW4</v>
      </c>
      <c r="C103" s="3" t="s">
        <v>169</v>
      </c>
      <c r="D103" s="48"/>
      <c r="E103" s="49" t="str">
        <f t="shared" si="37"/>
        <v>OP-GW4</v>
      </c>
      <c r="F103" s="50">
        <f t="shared" si="40"/>
        <v>0</v>
      </c>
    </row>
    <row r="104" spans="1:6" ht="15.75" customHeight="1" x14ac:dyDescent="0.25"/>
    <row r="105" spans="1:6" ht="15.75" customHeight="1" x14ac:dyDescent="0.25"/>
  </sheetData>
  <sortState ref="C92:C103">
    <sortCondition ref="C92"/>
  </sortState>
  <mergeCells count="9">
    <mergeCell ref="W8:Y8"/>
    <mergeCell ref="C8:C9"/>
    <mergeCell ref="D8:F8"/>
    <mergeCell ref="G8:I8"/>
    <mergeCell ref="J8:L8"/>
    <mergeCell ref="T8:V8"/>
    <mergeCell ref="M8:O8"/>
    <mergeCell ref="Q8:S8"/>
    <mergeCell ref="P8:P9"/>
  </mergeCells>
  <pageMargins left="0.7" right="0.7" top="0.75" bottom="0.75" header="0.3" footer="0.3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AW111"/>
  <sheetViews>
    <sheetView showGridLines="0" zoomScaleNormal="100" workbookViewId="0"/>
  </sheetViews>
  <sheetFormatPr defaultRowHeight="15" x14ac:dyDescent="0.25"/>
  <cols>
    <col min="1" max="1" width="14.5703125" style="3" customWidth="1"/>
    <col min="2" max="2" width="10.42578125" style="3" customWidth="1"/>
    <col min="3" max="3" width="11.28515625" style="3" customWidth="1"/>
    <col min="4" max="25" width="9.85546875" style="3" customWidth="1"/>
    <col min="26" max="26" width="12" style="3" customWidth="1"/>
    <col min="27" max="27" width="12.42578125" style="3" customWidth="1"/>
    <col min="28" max="46" width="9.85546875" style="3" customWidth="1"/>
    <col min="47" max="16384" width="9.140625" style="3"/>
  </cols>
  <sheetData>
    <row r="6" spans="1:49" x14ac:dyDescent="0.25">
      <c r="T6" s="3">
        <v>8</v>
      </c>
    </row>
    <row r="7" spans="1:49" x14ac:dyDescent="0.25">
      <c r="C7" s="59" t="s">
        <v>11</v>
      </c>
      <c r="AA7" s="59" t="s">
        <v>13</v>
      </c>
    </row>
    <row r="8" spans="1:49" ht="29.25" customHeight="1" x14ac:dyDescent="0.25">
      <c r="C8" s="76" t="s">
        <v>4</v>
      </c>
      <c r="D8" s="73" t="s">
        <v>20</v>
      </c>
      <c r="E8" s="71"/>
      <c r="F8" s="72"/>
      <c r="G8" s="73" t="s">
        <v>21</v>
      </c>
      <c r="H8" s="71"/>
      <c r="I8" s="72"/>
      <c r="J8" s="73" t="s">
        <v>26</v>
      </c>
      <c r="K8" s="71"/>
      <c r="L8" s="72"/>
      <c r="M8" s="73" t="s">
        <v>23</v>
      </c>
      <c r="N8" s="71"/>
      <c r="O8" s="72"/>
      <c r="P8" s="76" t="s">
        <v>4</v>
      </c>
      <c r="Q8" s="73" t="s">
        <v>24</v>
      </c>
      <c r="R8" s="71"/>
      <c r="S8" s="72"/>
      <c r="T8" s="73" t="s">
        <v>25</v>
      </c>
      <c r="U8" s="71"/>
      <c r="V8" s="72"/>
      <c r="W8" s="70" t="s">
        <v>40</v>
      </c>
      <c r="X8" s="71"/>
      <c r="Y8" s="72"/>
      <c r="AA8" s="76" t="s">
        <v>4</v>
      </c>
      <c r="AB8" s="73" t="s">
        <v>20</v>
      </c>
      <c r="AC8" s="71"/>
      <c r="AD8" s="72"/>
      <c r="AE8" s="73" t="s">
        <v>21</v>
      </c>
      <c r="AF8" s="71"/>
      <c r="AG8" s="72"/>
      <c r="AH8" s="73" t="s">
        <v>22</v>
      </c>
      <c r="AI8" s="71"/>
      <c r="AJ8" s="72"/>
      <c r="AK8" s="73" t="s">
        <v>32</v>
      </c>
      <c r="AL8" s="71"/>
      <c r="AM8" s="72"/>
      <c r="AN8" s="76" t="s">
        <v>4</v>
      </c>
      <c r="AO8" s="73" t="s">
        <v>30</v>
      </c>
      <c r="AP8" s="71"/>
      <c r="AQ8" s="72"/>
      <c r="AR8" s="73" t="s">
        <v>27</v>
      </c>
      <c r="AS8" s="71"/>
      <c r="AT8" s="72"/>
      <c r="AU8" s="70" t="s">
        <v>41</v>
      </c>
      <c r="AV8" s="71"/>
      <c r="AW8" s="72"/>
    </row>
    <row r="9" spans="1:49" ht="90" x14ac:dyDescent="0.25">
      <c r="C9" s="77"/>
      <c r="D9" s="38" t="s">
        <v>31</v>
      </c>
      <c r="E9" s="10" t="s">
        <v>14</v>
      </c>
      <c r="F9" s="21" t="s">
        <v>5</v>
      </c>
      <c r="G9" s="38" t="s">
        <v>31</v>
      </c>
      <c r="H9" s="10" t="s">
        <v>14</v>
      </c>
      <c r="I9" s="21" t="s">
        <v>5</v>
      </c>
      <c r="J9" s="38" t="s">
        <v>31</v>
      </c>
      <c r="K9" s="10" t="s">
        <v>14</v>
      </c>
      <c r="L9" s="21" t="s">
        <v>5</v>
      </c>
      <c r="M9" s="38" t="s">
        <v>31</v>
      </c>
      <c r="N9" s="10" t="s">
        <v>14</v>
      </c>
      <c r="O9" s="21" t="s">
        <v>5</v>
      </c>
      <c r="P9" s="77"/>
      <c r="Q9" s="38" t="s">
        <v>31</v>
      </c>
      <c r="R9" s="10" t="s">
        <v>14</v>
      </c>
      <c r="S9" s="21" t="s">
        <v>5</v>
      </c>
      <c r="T9" s="38" t="s">
        <v>31</v>
      </c>
      <c r="U9" s="10" t="s">
        <v>14</v>
      </c>
      <c r="V9" s="21" t="s">
        <v>5</v>
      </c>
      <c r="W9" s="38" t="s">
        <v>31</v>
      </c>
      <c r="X9" s="10" t="s">
        <v>14</v>
      </c>
      <c r="Y9" s="21" t="s">
        <v>5</v>
      </c>
      <c r="AA9" s="77"/>
      <c r="AB9" s="38" t="s">
        <v>31</v>
      </c>
      <c r="AC9" s="10" t="s">
        <v>14</v>
      </c>
      <c r="AD9" s="21" t="s">
        <v>5</v>
      </c>
      <c r="AE9" s="38" t="s">
        <v>31</v>
      </c>
      <c r="AF9" s="10" t="s">
        <v>14</v>
      </c>
      <c r="AG9" s="21" t="s">
        <v>5</v>
      </c>
      <c r="AH9" s="38" t="s">
        <v>31</v>
      </c>
      <c r="AI9" s="10" t="s">
        <v>14</v>
      </c>
      <c r="AJ9" s="21" t="s">
        <v>5</v>
      </c>
      <c r="AK9" s="38" t="s">
        <v>31</v>
      </c>
      <c r="AL9" s="10" t="s">
        <v>14</v>
      </c>
      <c r="AM9" s="21" t="s">
        <v>5</v>
      </c>
      <c r="AN9" s="77"/>
      <c r="AO9" s="38" t="s">
        <v>31</v>
      </c>
      <c r="AP9" s="10" t="s">
        <v>14</v>
      </c>
      <c r="AQ9" s="21" t="s">
        <v>5</v>
      </c>
      <c r="AR9" s="38" t="s">
        <v>31</v>
      </c>
      <c r="AS9" s="10" t="s">
        <v>14</v>
      </c>
      <c r="AT9" s="21" t="s">
        <v>5</v>
      </c>
      <c r="AU9" s="38" t="s">
        <v>31</v>
      </c>
      <c r="AV9" s="10" t="s">
        <v>14</v>
      </c>
      <c r="AW9" s="21" t="s">
        <v>5</v>
      </c>
    </row>
    <row r="10" spans="1:49" x14ac:dyDescent="0.25">
      <c r="A10" s="3" t="s">
        <v>49</v>
      </c>
      <c r="B10" s="3" t="s">
        <v>74</v>
      </c>
      <c r="C10" s="1" t="s">
        <v>62</v>
      </c>
      <c r="D10" s="57">
        <v>12.321000000000002</v>
      </c>
      <c r="E10" s="23">
        <f t="shared" ref="E10:E23" si="0">IF(D10="","",D10-MIN(D$10:D$23))</f>
        <v>9.265500000000003</v>
      </c>
      <c r="F10" s="21">
        <f t="shared" ref="F10:F23" si="1">IF(D10="","",RANK(D10,D$10:D$23,2))</f>
        <v>11</v>
      </c>
      <c r="G10" s="57">
        <v>12.407</v>
      </c>
      <c r="H10" s="23">
        <f>IF(G10="","",G10-MIN(G$10:G$23))</f>
        <v>9.3945000000000007</v>
      </c>
      <c r="I10" s="21">
        <f>IF(G10="","",RANK(G10,G$10:G$23,2))</f>
        <v>10</v>
      </c>
      <c r="J10" s="57">
        <v>13.184999999999999</v>
      </c>
      <c r="K10" s="23">
        <f>IF(J10="","",J10-MIN(J$10:J$23))</f>
        <v>10.073</v>
      </c>
      <c r="L10" s="21">
        <f>IF(J10="","",RANK(J10,J$10:J$23,2))</f>
        <v>10</v>
      </c>
      <c r="M10" s="2">
        <v>11.783999999999997</v>
      </c>
      <c r="N10" s="23">
        <f>IF(M10="","",M10-MIN(M$10:M$23))</f>
        <v>9.0034999999999972</v>
      </c>
      <c r="O10" s="21">
        <f>IF(M10="","",RANK(M10,M$10:M$23,2))</f>
        <v>10</v>
      </c>
      <c r="P10" s="1" t="str">
        <f t="shared" ref="P10:P23" si="2">C10</f>
        <v>OP-1c</v>
      </c>
      <c r="Q10" s="58">
        <v>12.132999999999999</v>
      </c>
      <c r="R10" s="23">
        <f>IF(Q10="","",Q10-MIN(Q$10:Q$23))</f>
        <v>9.2880000000000003</v>
      </c>
      <c r="S10" s="21">
        <f>IF(Q10="","",RANK(Q10,Q$10:Q$23,2))</f>
        <v>10</v>
      </c>
      <c r="T10" s="58">
        <v>12.951499999999999</v>
      </c>
      <c r="U10" s="23">
        <f>IF(T10="","",T10-MIN(T$10:T$23))</f>
        <v>9.8539999999999992</v>
      </c>
      <c r="V10" s="21">
        <f>IF(T10="","",RANK(T10,T$10:T$23,2))</f>
        <v>10</v>
      </c>
      <c r="W10" s="58">
        <f t="shared" ref="W10:W23" si="3">AVERAGE(D10,G10,J10,M10,Q10,T10)</f>
        <v>12.463583333333332</v>
      </c>
      <c r="X10" s="23">
        <f>IF(W10="","",W10-MIN(W$10:W$23))</f>
        <v>9.4797499999999992</v>
      </c>
      <c r="Y10" s="21">
        <f>IF(W10="","",RANK(W10,W$10:W$23,2))</f>
        <v>10</v>
      </c>
      <c r="Z10" s="3" t="s">
        <v>74</v>
      </c>
      <c r="AA10" s="1" t="s">
        <v>62</v>
      </c>
      <c r="AB10" s="57">
        <v>31.360166666666661</v>
      </c>
      <c r="AC10" s="23">
        <f t="shared" ref="AC10:AC23" si="4">IF(AB10="","",AB10-MIN(AB$10:AB$23))</f>
        <v>23.111333333333327</v>
      </c>
      <c r="AD10" s="21">
        <f t="shared" ref="AD10:AD23" si="5">IF(AB10="","",RANK(AB10,AB$10:AB$23,2))</f>
        <v>11</v>
      </c>
      <c r="AE10" s="57">
        <v>31.331833333333332</v>
      </c>
      <c r="AF10" s="23">
        <f>IF(AE10="","",AE10-MIN(AE$10:AE$23))</f>
        <v>23.006499999999999</v>
      </c>
      <c r="AG10" s="21">
        <f>IF(AE10="","",RANK(AE10,AE$10:AE$23,2))</f>
        <v>10</v>
      </c>
      <c r="AH10" s="57">
        <v>31.64233333333333</v>
      </c>
      <c r="AI10" s="23">
        <f>IF(AH10="","",AH10-MIN(AH$10:AH$23))</f>
        <v>23.150999999999996</v>
      </c>
      <c r="AJ10" s="21">
        <f>IF(AH10="","",RANK(AH10,AH$10:AH$23,2))</f>
        <v>8</v>
      </c>
      <c r="AK10" s="2">
        <v>31.0335</v>
      </c>
      <c r="AL10" s="23">
        <f>IF(AK10="","",AK10-MIN(AK$10:AK$23))</f>
        <v>22.973333333333333</v>
      </c>
      <c r="AM10" s="21">
        <f>IF(AK10="","",RANK(AK10,AK$10:AK$23,2))</f>
        <v>10</v>
      </c>
      <c r="AN10" s="1" t="str">
        <f t="shared" ref="AN10:AN23" si="6">AA10</f>
        <v>OP-1c</v>
      </c>
      <c r="AO10" s="58">
        <v>31.363000000000003</v>
      </c>
      <c r="AP10" s="23">
        <f>IF(AO10="","",AO10-MIN(AO$10:AO$23))</f>
        <v>23.178500000000003</v>
      </c>
      <c r="AQ10" s="21">
        <f>IF(AO10="","",RANK(AO10,AO$10:AO$23,2))</f>
        <v>10</v>
      </c>
      <c r="AR10" s="58">
        <v>31.515166666666662</v>
      </c>
      <c r="AS10" s="23">
        <f>IF(AR10="","",AR10-MIN(AR$10:AR$23))</f>
        <v>23.095499999999994</v>
      </c>
      <c r="AT10" s="21">
        <f>IF(AR10="","",RANK(AR10,AR$10:AR$23,2))</f>
        <v>10</v>
      </c>
      <c r="AU10" s="58">
        <f t="shared" ref="AU10:AU14" si="7">AVERAGE(AB10,AE10,AH10,AK10,AO10,AR10)</f>
        <v>31.374333333333329</v>
      </c>
      <c r="AV10" s="23">
        <f>IF(AU10="","",AU10-MIN(AU$10:AU$23))</f>
        <v>23.086027777777772</v>
      </c>
      <c r="AW10" s="21">
        <f>IF(AU10="","",RANK(AU10,AU$10:AU$23,2))</f>
        <v>10</v>
      </c>
    </row>
    <row r="11" spans="1:49" x14ac:dyDescent="0.25">
      <c r="A11" s="3" t="s">
        <v>50</v>
      </c>
      <c r="B11" s="3" t="s">
        <v>75</v>
      </c>
      <c r="C11" s="1" t="s">
        <v>63</v>
      </c>
      <c r="D11" s="57">
        <v>11.185499999999999</v>
      </c>
      <c r="E11" s="23">
        <f t="shared" si="0"/>
        <v>8.129999999999999</v>
      </c>
      <c r="F11" s="21">
        <f t="shared" si="1"/>
        <v>3</v>
      </c>
      <c r="G11" s="57">
        <v>11.253000000000002</v>
      </c>
      <c r="H11" s="23">
        <f>IF(G11="","",G11-MIN(G$10:G$23))</f>
        <v>8.2405000000000026</v>
      </c>
      <c r="I11" s="21">
        <f>IF(G11="","",RANK(G11,G$10:G$23,2))</f>
        <v>3</v>
      </c>
      <c r="J11" s="57">
        <v>12.120499999999998</v>
      </c>
      <c r="K11" s="23">
        <f>IF(J11="","",J11-MIN(J$10:J$23))</f>
        <v>9.008499999999998</v>
      </c>
      <c r="L11" s="21">
        <f>IF(J11="","",RANK(J11,J$10:J$23,2))</f>
        <v>3</v>
      </c>
      <c r="M11" s="2">
        <v>10.662000000000003</v>
      </c>
      <c r="N11" s="23">
        <f>IF(M11="","",M11-MIN(M$10:M$23))</f>
        <v>7.8815000000000026</v>
      </c>
      <c r="O11" s="21">
        <f>IF(M11="","",RANK(M11,M$10:M$23,2))</f>
        <v>2</v>
      </c>
      <c r="P11" s="1" t="str">
        <f t="shared" si="2"/>
        <v>OP-1d</v>
      </c>
      <c r="Q11" s="58">
        <v>10.980999999999998</v>
      </c>
      <c r="R11" s="23">
        <f>IF(Q11="","",Q11-MIN(Q$10:Q$23))</f>
        <v>8.1359999999999992</v>
      </c>
      <c r="S11" s="21">
        <f>IF(Q11="","",RANK(Q11,Q$10:Q$23,2))</f>
        <v>3</v>
      </c>
      <c r="T11" s="58">
        <v>11.823499999999999</v>
      </c>
      <c r="U11" s="23">
        <f>IF(T11="","",T11-MIN(T$10:T$23))</f>
        <v>8.7259999999999991</v>
      </c>
      <c r="V11" s="21">
        <f>IF(T11="","",RANK(T11,T$10:T$23,2))</f>
        <v>2</v>
      </c>
      <c r="W11" s="58">
        <f t="shared" si="3"/>
        <v>11.337583333333333</v>
      </c>
      <c r="X11" s="23">
        <f>IF(W11="","",W11-MIN(W$10:W$23))</f>
        <v>8.3537499999999998</v>
      </c>
      <c r="Y11" s="21">
        <f>IF(W11="","",RANK(W11,W$10:W$23,2))</f>
        <v>2</v>
      </c>
      <c r="Z11" s="3" t="s">
        <v>75</v>
      </c>
      <c r="AA11" s="1" t="s">
        <v>63</v>
      </c>
      <c r="AB11" s="57">
        <v>30.994166666666668</v>
      </c>
      <c r="AC11" s="23">
        <f t="shared" si="4"/>
        <v>22.745333333333335</v>
      </c>
      <c r="AD11" s="21">
        <f t="shared" si="5"/>
        <v>9</v>
      </c>
      <c r="AE11" s="57">
        <v>30.920666666666666</v>
      </c>
      <c r="AF11" s="23">
        <f>IF(AE11="","",AE11-MIN(AE$10:AE$23))</f>
        <v>22.595333333333333</v>
      </c>
      <c r="AG11" s="21">
        <f>IF(AE11="","",RANK(AE11,AE$10:AE$23,2))</f>
        <v>8</v>
      </c>
      <c r="AH11" s="57">
        <v>31.394333333333336</v>
      </c>
      <c r="AI11" s="23">
        <f>IF(AH11="","",AH11-MIN(AH$10:AH$23))</f>
        <v>22.903000000000002</v>
      </c>
      <c r="AJ11" s="21">
        <f>IF(AH11="","",RANK(AH11,AH$10:AH$23,2))</f>
        <v>7</v>
      </c>
      <c r="AK11" s="2">
        <v>30.683499999999999</v>
      </c>
      <c r="AL11" s="23">
        <f>IF(AK11="","",AK11-MIN(AK$10:AK$23))</f>
        <v>22.623333333333331</v>
      </c>
      <c r="AM11" s="21">
        <f>IF(AK11="","",RANK(AK11,AK$10:AK$23,2))</f>
        <v>8</v>
      </c>
      <c r="AN11" s="1" t="str">
        <f t="shared" si="6"/>
        <v>OP-1d</v>
      </c>
      <c r="AO11" s="58">
        <v>30.888333333333339</v>
      </c>
      <c r="AP11" s="23">
        <f>IF(AO11="","",AO11-MIN(AO$10:AO$23))</f>
        <v>22.703833333333339</v>
      </c>
      <c r="AQ11" s="21">
        <f>IF(AO11="","",RANK(AO11,AO$10:AO$23,2))</f>
        <v>8</v>
      </c>
      <c r="AR11" s="58">
        <v>31.297500000000003</v>
      </c>
      <c r="AS11" s="23">
        <f>IF(AR11="","",AR11-MIN(AR$10:AR$23))</f>
        <v>22.877833333333335</v>
      </c>
      <c r="AT11" s="21">
        <f>IF(AR11="","",RANK(AR11,AR$10:AR$23,2))</f>
        <v>8</v>
      </c>
      <c r="AU11" s="58">
        <f t="shared" si="7"/>
        <v>31.029750000000003</v>
      </c>
      <c r="AV11" s="23">
        <f>IF(AU11="","",AU11-MIN(AU$10:AU$23))</f>
        <v>22.741444444444447</v>
      </c>
      <c r="AW11" s="21">
        <f>IF(AU11="","",RANK(AU11,AU$10:AU$23,2))</f>
        <v>8</v>
      </c>
    </row>
    <row r="12" spans="1:49" x14ac:dyDescent="0.25">
      <c r="A12" s="3" t="s">
        <v>149</v>
      </c>
      <c r="B12" s="3" t="s">
        <v>150</v>
      </c>
      <c r="C12" s="1" t="s">
        <v>151</v>
      </c>
      <c r="D12" s="57">
        <v>11.342000000000002</v>
      </c>
      <c r="E12" s="23">
        <f t="shared" si="0"/>
        <v>8.2865000000000038</v>
      </c>
      <c r="F12" s="21">
        <f t="shared" si="1"/>
        <v>6</v>
      </c>
      <c r="G12" s="57">
        <v>11.308000000000002</v>
      </c>
      <c r="H12" s="23">
        <f>IF(G12="","",G12-MIN(G$10:G$23))</f>
        <v>8.2955000000000023</v>
      </c>
      <c r="I12" s="21">
        <f>IF(G12="","",RANK(G12,G$10:G$23,2))</f>
        <v>4</v>
      </c>
      <c r="J12" s="57">
        <v>12.2255</v>
      </c>
      <c r="K12" s="23">
        <f>IF(J12="","",J12-MIN(J$10:J$23))</f>
        <v>9.1135000000000019</v>
      </c>
      <c r="L12" s="21">
        <f>IF(J12="","",RANK(J12,J$10:J$23,2))</f>
        <v>7</v>
      </c>
      <c r="M12" s="2">
        <v>10.824999999999999</v>
      </c>
      <c r="N12" s="23">
        <f>IF(M12="","",M12-MIN(M$10:M$23))</f>
        <v>8.0444999999999993</v>
      </c>
      <c r="O12" s="21">
        <f>IF(M12="","",RANK(M12,M$10:M$23,2))</f>
        <v>6</v>
      </c>
      <c r="P12" s="1" t="str">
        <f>C12</f>
        <v>OP-1e</v>
      </c>
      <c r="Q12" s="58">
        <v>11.019</v>
      </c>
      <c r="R12" s="23">
        <f>IF(Q12="","",Q12-MIN(Q$10:Q$23))</f>
        <v>8.1739999999999995</v>
      </c>
      <c r="S12" s="21">
        <f>IF(Q12="","",RANK(Q12,Q$10:Q$23,2))</f>
        <v>4</v>
      </c>
      <c r="T12" s="58">
        <v>12.016499999999999</v>
      </c>
      <c r="U12" s="23">
        <f>IF(T12="","",T12-MIN(T$10:T$23))</f>
        <v>8.9189999999999987</v>
      </c>
      <c r="V12" s="21">
        <f>IF(T12="","",RANK(T12,T$10:T$23,2))</f>
        <v>7</v>
      </c>
      <c r="W12" s="58">
        <f t="shared" ref="W12" si="8">AVERAGE(D12,G12,J12,M12,Q12,T12)</f>
        <v>11.456000000000001</v>
      </c>
      <c r="X12" s="23">
        <f>IF(W12="","",W12-MIN(W$10:W$23))</f>
        <v>8.4721666666666682</v>
      </c>
      <c r="Y12" s="21">
        <f>IF(W12="","",RANK(W12,W$10:W$23,2))</f>
        <v>5</v>
      </c>
      <c r="Z12" s="3" t="s">
        <v>150</v>
      </c>
      <c r="AA12" s="1" t="s">
        <v>151</v>
      </c>
      <c r="AB12" s="57">
        <v>30.524000000000001</v>
      </c>
      <c r="AC12" s="23">
        <f t="shared" si="4"/>
        <v>22.275166666666667</v>
      </c>
      <c r="AD12" s="21">
        <f t="shared" si="5"/>
        <v>6</v>
      </c>
      <c r="AE12" s="57">
        <v>30.511333333333337</v>
      </c>
      <c r="AF12" s="23">
        <f>IF(AE12="","",AE12-MIN(AE$10:AE$23))</f>
        <v>22.186000000000003</v>
      </c>
      <c r="AG12" s="21">
        <f>IF(AE12="","",RANK(AE12,AE$10:AE$23,2))</f>
        <v>5</v>
      </c>
      <c r="AH12" s="57">
        <v>30.764166666666664</v>
      </c>
      <c r="AI12" s="23">
        <f>IF(AH12="","",AH12-MIN(AH$10:AH$23))</f>
        <v>22.272833333333331</v>
      </c>
      <c r="AJ12" s="21">
        <f>IF(AH12="","",RANK(AH12,AH$10:AH$23,2))</f>
        <v>3</v>
      </c>
      <c r="AK12" s="2">
        <v>30.020999999999997</v>
      </c>
      <c r="AL12" s="23">
        <f>IF(AK12="","",AK12-MIN(AK$10:AK$23))</f>
        <v>21.96083333333333</v>
      </c>
      <c r="AM12" s="21">
        <f>IF(AK12="","",RANK(AK12,AK$10:AK$23,2))</f>
        <v>3</v>
      </c>
      <c r="AN12" s="1" t="str">
        <f t="shared" ref="AN12" si="9">AA12</f>
        <v>OP-1e</v>
      </c>
      <c r="AO12" s="58">
        <v>30.320499999999996</v>
      </c>
      <c r="AP12" s="23">
        <f>IF(AO12="","",AO12-MIN(AO$10:AO$23))</f>
        <v>22.135999999999996</v>
      </c>
      <c r="AQ12" s="21">
        <f>IF(AO12="","",RANK(AO12,AO$10:AO$23,2))</f>
        <v>3</v>
      </c>
      <c r="AR12" s="58">
        <v>30.713166666666666</v>
      </c>
      <c r="AS12" s="23">
        <f>IF(AR12="","",AR12-MIN(AR$10:AR$23))</f>
        <v>22.293500000000002</v>
      </c>
      <c r="AT12" s="21">
        <f>IF(AR12="","",RANK(AR12,AR$10:AR$23,2))</f>
        <v>3</v>
      </c>
      <c r="AU12" s="58">
        <f t="shared" ref="AU12" si="10">AVERAGE(AB12,AE12,AH12,AK12,AO12,AR12)</f>
        <v>30.475694444444446</v>
      </c>
      <c r="AV12" s="23">
        <f>IF(AU12="","",AU12-MIN(AU$10:AU$23))</f>
        <v>22.18738888888889</v>
      </c>
      <c r="AW12" s="21">
        <f>IF(AU12="","",RANK(AU12,AU$10:AU$23,2))</f>
        <v>3</v>
      </c>
    </row>
    <row r="13" spans="1:49" x14ac:dyDescent="0.25">
      <c r="A13" s="3" t="s">
        <v>51</v>
      </c>
      <c r="B13" s="3" t="s">
        <v>42</v>
      </c>
      <c r="C13" s="1" t="s">
        <v>42</v>
      </c>
      <c r="D13" s="57">
        <v>12.602499999999999</v>
      </c>
      <c r="E13" s="23">
        <f t="shared" si="0"/>
        <v>9.5470000000000006</v>
      </c>
      <c r="F13" s="21">
        <f t="shared" si="1"/>
        <v>13</v>
      </c>
      <c r="G13" s="57">
        <v>12.7065</v>
      </c>
      <c r="H13" s="23">
        <f>IF(G13="","",G13-MIN(G$10:G$23))</f>
        <v>9.6940000000000008</v>
      </c>
      <c r="I13" s="21">
        <f>IF(G13="","",RANK(G13,G$10:G$23,2))</f>
        <v>11</v>
      </c>
      <c r="J13" s="57">
        <v>13.234</v>
      </c>
      <c r="K13" s="23">
        <f>IF(J13="","",J13-MIN(J$10:J$23))</f>
        <v>10.122</v>
      </c>
      <c r="L13" s="21">
        <f>IF(J13="","",RANK(J13,J$10:J$23,2))</f>
        <v>11</v>
      </c>
      <c r="M13" s="2">
        <v>12.025000000000002</v>
      </c>
      <c r="N13" s="23">
        <f>IF(M13="","",M13-MIN(M$10:M$23))</f>
        <v>9.2445000000000022</v>
      </c>
      <c r="O13" s="21">
        <f>IF(M13="","",RANK(M13,M$10:M$23,2))</f>
        <v>11</v>
      </c>
      <c r="P13" s="1" t="str">
        <f t="shared" si="2"/>
        <v>FR-1</v>
      </c>
      <c r="Q13" s="58">
        <v>12.416499999999999</v>
      </c>
      <c r="R13" s="23">
        <f>IF(Q13="","",Q13-MIN(Q$10:Q$23))</f>
        <v>9.5715000000000003</v>
      </c>
      <c r="S13" s="21">
        <f>IF(Q13="","",RANK(Q13,Q$10:Q$23,2))</f>
        <v>11</v>
      </c>
      <c r="T13" s="58">
        <v>13.131</v>
      </c>
      <c r="U13" s="23">
        <f>IF(T13="","",T13-MIN(T$10:T$23))</f>
        <v>10.0335</v>
      </c>
      <c r="V13" s="21">
        <f>IF(T13="","",RANK(T13,T$10:T$23,2))</f>
        <v>11</v>
      </c>
      <c r="W13" s="58">
        <f t="shared" si="3"/>
        <v>12.685916666666666</v>
      </c>
      <c r="X13" s="23">
        <f>IF(W13="","",W13-MIN(W$10:W$23))</f>
        <v>9.7020833333333325</v>
      </c>
      <c r="Y13" s="21">
        <f>IF(W13="","",RANK(W13,W$10:W$23,2))</f>
        <v>11</v>
      </c>
      <c r="Z13" s="3" t="s">
        <v>42</v>
      </c>
      <c r="AA13" s="1" t="s">
        <v>42</v>
      </c>
      <c r="AB13" s="57">
        <v>31.505333333333336</v>
      </c>
      <c r="AC13" s="23">
        <f t="shared" si="4"/>
        <v>23.256500000000003</v>
      </c>
      <c r="AD13" s="21">
        <f t="shared" si="5"/>
        <v>13</v>
      </c>
      <c r="AE13" s="57">
        <v>31.504000000000001</v>
      </c>
      <c r="AF13" s="23">
        <f>IF(AE13="","",AE13-MIN(AE$10:AE$23))</f>
        <v>23.178666666666668</v>
      </c>
      <c r="AG13" s="21">
        <f>IF(AE13="","",RANK(AE13,AE$10:AE$23,2))</f>
        <v>11</v>
      </c>
      <c r="AH13" s="57">
        <v>31.745500000000003</v>
      </c>
      <c r="AI13" s="23">
        <f>IF(AH13="","",AH13-MIN(AH$10:AH$23))</f>
        <v>23.25416666666667</v>
      </c>
      <c r="AJ13" s="21">
        <f>IF(AH13="","",RANK(AH13,AH$10:AH$23,2))</f>
        <v>10</v>
      </c>
      <c r="AK13" s="2">
        <v>31.135666666666669</v>
      </c>
      <c r="AL13" s="23">
        <f>IF(AK13="","",AK13-MIN(AK$10:AK$23))</f>
        <v>23.075500000000002</v>
      </c>
      <c r="AM13" s="21">
        <f>IF(AK13="","",RANK(AK13,AK$10:AK$23,2))</f>
        <v>11</v>
      </c>
      <c r="AN13" s="1" t="str">
        <f t="shared" si="6"/>
        <v>FR-1</v>
      </c>
      <c r="AO13" s="58">
        <v>31.417000000000002</v>
      </c>
      <c r="AP13" s="23">
        <f>IF(AO13="","",AO13-MIN(AO$10:AO$23))</f>
        <v>23.232500000000002</v>
      </c>
      <c r="AQ13" s="21">
        <f>IF(AO13="","",RANK(AO13,AO$10:AO$23,2))</f>
        <v>11</v>
      </c>
      <c r="AR13" s="58">
        <v>31.766166666666663</v>
      </c>
      <c r="AS13" s="23">
        <f>IF(AR13="","",AR13-MIN(AR$10:AR$23))</f>
        <v>23.346499999999999</v>
      </c>
      <c r="AT13" s="21">
        <f>IF(AR13="","",RANK(AR13,AR$10:AR$23,2))</f>
        <v>11</v>
      </c>
      <c r="AU13" s="58">
        <f t="shared" si="7"/>
        <v>31.512277777777779</v>
      </c>
      <c r="AV13" s="23">
        <f>IF(AU13="","",AU13-MIN(AU$10:AU$23))</f>
        <v>23.223972222222223</v>
      </c>
      <c r="AW13" s="21">
        <f>IF(AU13="","",RANK(AU13,AU$10:AU$23,2))</f>
        <v>11</v>
      </c>
    </row>
    <row r="14" spans="1:49" x14ac:dyDescent="0.25">
      <c r="A14" s="3" t="s">
        <v>52</v>
      </c>
      <c r="B14" s="3" t="s">
        <v>43</v>
      </c>
      <c r="C14" s="1" t="s">
        <v>43</v>
      </c>
      <c r="D14" s="57">
        <v>3.0554999999999994</v>
      </c>
      <c r="E14" s="23">
        <f t="shared" si="0"/>
        <v>0</v>
      </c>
      <c r="F14" s="21">
        <f t="shared" si="1"/>
        <v>1</v>
      </c>
      <c r="G14" s="57">
        <v>3.0124999999999997</v>
      </c>
      <c r="H14" s="23">
        <f>IF(G14="","",G14-MIN(G$10:G$23))</f>
        <v>0</v>
      </c>
      <c r="I14" s="21">
        <f>IF(G14="","",RANK(G14,G$10:G$23,2))</f>
        <v>1</v>
      </c>
      <c r="J14" s="57">
        <v>3.1119999999999992</v>
      </c>
      <c r="K14" s="23">
        <f>IF(J14="","",J14-MIN(J$10:J$23))</f>
        <v>0</v>
      </c>
      <c r="L14" s="21">
        <f>IF(J14="","",RANK(J14,J$10:J$23,2))</f>
        <v>1</v>
      </c>
      <c r="M14" s="2">
        <v>2.7805</v>
      </c>
      <c r="N14" s="23">
        <f>IF(M14="","",M14-MIN(M$10:M$23))</f>
        <v>0</v>
      </c>
      <c r="O14" s="21">
        <f>IF(M14="","",RANK(M14,M$10:M$23,2))</f>
        <v>1</v>
      </c>
      <c r="P14" s="1" t="str">
        <f t="shared" si="2"/>
        <v>FR-2</v>
      </c>
      <c r="Q14" s="58">
        <v>2.8449999999999998</v>
      </c>
      <c r="R14" s="23">
        <f>IF(Q14="","",Q14-MIN(Q$10:Q$23))</f>
        <v>0</v>
      </c>
      <c r="S14" s="21">
        <f>IF(Q14="","",RANK(Q14,Q$10:Q$23,2))</f>
        <v>1</v>
      </c>
      <c r="T14" s="58">
        <v>3.0975000000000001</v>
      </c>
      <c r="U14" s="23">
        <f>IF(T14="","",T14-MIN(T$10:T$23))</f>
        <v>0</v>
      </c>
      <c r="V14" s="21">
        <f>IF(T14="","",RANK(T14,T$10:T$23,2))</f>
        <v>1</v>
      </c>
      <c r="W14" s="58">
        <f t="shared" si="3"/>
        <v>2.9838333333333331</v>
      </c>
      <c r="X14" s="23">
        <f>IF(W14="","",W14-MIN(W$10:W$23))</f>
        <v>0</v>
      </c>
      <c r="Y14" s="21">
        <f>IF(W14="","",RANK(W14,W$10:W$23,2))</f>
        <v>1</v>
      </c>
      <c r="Z14" s="3" t="s">
        <v>43</v>
      </c>
      <c r="AA14" s="1" t="s">
        <v>43</v>
      </c>
      <c r="AB14" s="57">
        <v>8.2488333333333337</v>
      </c>
      <c r="AC14" s="23">
        <f t="shared" si="4"/>
        <v>0</v>
      </c>
      <c r="AD14" s="21">
        <f t="shared" si="5"/>
        <v>1</v>
      </c>
      <c r="AE14" s="57">
        <v>8.325333333333333</v>
      </c>
      <c r="AF14" s="23">
        <f>IF(AE14="","",AE14-MIN(AE$10:AE$23))</f>
        <v>0</v>
      </c>
      <c r="AG14" s="21">
        <f>IF(AE14="","",RANK(AE14,AE$10:AE$23,2))</f>
        <v>1</v>
      </c>
      <c r="AH14" s="57">
        <v>8.4913333333333334</v>
      </c>
      <c r="AI14" s="23">
        <f>IF(AH14="","",AH14-MIN(AH$10:AH$23))</f>
        <v>0</v>
      </c>
      <c r="AJ14" s="21">
        <f>IF(AH14="","",RANK(AH14,AH$10:AH$23,2))</f>
        <v>1</v>
      </c>
      <c r="AK14" s="2">
        <v>8.0601666666666674</v>
      </c>
      <c r="AL14" s="23">
        <f>IF(AK14="","",AK14-MIN(AK$10:AK$23))</f>
        <v>0</v>
      </c>
      <c r="AM14" s="21">
        <f>IF(AK14="","",RANK(AK14,AK$10:AK$23,2))</f>
        <v>1</v>
      </c>
      <c r="AN14" s="1" t="str">
        <f t="shared" si="6"/>
        <v>FR-2</v>
      </c>
      <c r="AO14" s="58">
        <v>8.1844999999999999</v>
      </c>
      <c r="AP14" s="23">
        <f>IF(AO14="","",AO14-MIN(AO$10:AO$23))</f>
        <v>0</v>
      </c>
      <c r="AQ14" s="21">
        <f>IF(AO14="","",RANK(AO14,AO$10:AO$23,2))</f>
        <v>1</v>
      </c>
      <c r="AR14" s="58">
        <v>8.4196666666666662</v>
      </c>
      <c r="AS14" s="23">
        <f>IF(AR14="","",AR14-MIN(AR$10:AR$23))</f>
        <v>0</v>
      </c>
      <c r="AT14" s="21">
        <f>IF(AR14="","",RANK(AR14,AR$10:AR$23,2))</f>
        <v>1</v>
      </c>
      <c r="AU14" s="58">
        <f t="shared" si="7"/>
        <v>8.2883055555555547</v>
      </c>
      <c r="AV14" s="23">
        <f>IF(AU14="","",AU14-MIN(AU$10:AU$23))</f>
        <v>0</v>
      </c>
      <c r="AW14" s="21">
        <f>IF(AU14="","",RANK(AU14,AU$10:AU$23,2))</f>
        <v>1</v>
      </c>
    </row>
    <row r="15" spans="1:49" x14ac:dyDescent="0.25">
      <c r="A15" s="3" t="s">
        <v>53</v>
      </c>
      <c r="B15" s="3" t="s">
        <v>64</v>
      </c>
      <c r="C15" s="1" t="s">
        <v>64</v>
      </c>
      <c r="D15" s="57">
        <v>12.327500000000001</v>
      </c>
      <c r="E15" s="23">
        <f t="shared" si="0"/>
        <v>9.272000000000002</v>
      </c>
      <c r="F15" s="21">
        <f t="shared" si="1"/>
        <v>12</v>
      </c>
      <c r="G15" s="57"/>
      <c r="H15" s="23"/>
      <c r="I15" s="21"/>
      <c r="J15" s="57"/>
      <c r="K15" s="23"/>
      <c r="L15" s="21"/>
      <c r="M15" s="2"/>
      <c r="N15" s="23"/>
      <c r="O15" s="21"/>
      <c r="P15" s="1" t="str">
        <f t="shared" si="2"/>
        <v>RE-1a</v>
      </c>
      <c r="Q15" s="58"/>
      <c r="R15" s="23"/>
      <c r="S15" s="21"/>
      <c r="T15" s="58"/>
      <c r="U15" s="23"/>
      <c r="V15" s="21"/>
      <c r="W15" s="58"/>
      <c r="X15" s="23"/>
      <c r="Y15" s="21"/>
      <c r="Z15" s="3" t="s">
        <v>64</v>
      </c>
      <c r="AA15" s="1" t="s">
        <v>64</v>
      </c>
      <c r="AB15" s="57">
        <v>31.429166666666664</v>
      </c>
      <c r="AC15" s="23">
        <f t="shared" si="4"/>
        <v>23.18033333333333</v>
      </c>
      <c r="AD15" s="21">
        <f t="shared" si="5"/>
        <v>12</v>
      </c>
      <c r="AE15" s="57"/>
      <c r="AF15" s="23"/>
      <c r="AG15" s="21"/>
      <c r="AH15" s="57"/>
      <c r="AI15" s="23"/>
      <c r="AJ15" s="21"/>
      <c r="AK15" s="2"/>
      <c r="AL15" s="23"/>
      <c r="AM15" s="21"/>
      <c r="AN15" s="1" t="str">
        <f t="shared" si="6"/>
        <v>RE-1a</v>
      </c>
      <c r="AO15" s="58"/>
      <c r="AP15" s="23"/>
      <c r="AQ15" s="21"/>
      <c r="AR15" s="58"/>
      <c r="AS15" s="23"/>
      <c r="AT15" s="21"/>
      <c r="AU15" s="58"/>
      <c r="AV15" s="23"/>
      <c r="AW15" s="21"/>
    </row>
    <row r="16" spans="1:49" x14ac:dyDescent="0.25">
      <c r="A16" s="3" t="s">
        <v>54</v>
      </c>
      <c r="B16" s="3" t="s">
        <v>65</v>
      </c>
      <c r="C16" s="1" t="s">
        <v>65</v>
      </c>
      <c r="D16" s="57">
        <v>11.146499999999998</v>
      </c>
      <c r="E16" s="23">
        <f t="shared" si="0"/>
        <v>8.0909999999999975</v>
      </c>
      <c r="F16" s="21">
        <f t="shared" si="1"/>
        <v>2</v>
      </c>
      <c r="G16" s="57"/>
      <c r="H16" s="23"/>
      <c r="I16" s="21"/>
      <c r="J16" s="57"/>
      <c r="K16" s="23"/>
      <c r="L16" s="21"/>
      <c r="M16" s="2"/>
      <c r="N16" s="23"/>
      <c r="O16" s="21"/>
      <c r="P16" s="1" t="str">
        <f t="shared" si="2"/>
        <v>RE-1b</v>
      </c>
      <c r="Q16" s="58"/>
      <c r="R16" s="23"/>
      <c r="S16" s="21"/>
      <c r="T16" s="58"/>
      <c r="U16" s="23"/>
      <c r="V16" s="21"/>
      <c r="W16" s="58"/>
      <c r="X16" s="23"/>
      <c r="Y16" s="21"/>
      <c r="Z16" s="3" t="s">
        <v>65</v>
      </c>
      <c r="AA16" s="1" t="s">
        <v>65</v>
      </c>
      <c r="AB16" s="57">
        <v>30.0565</v>
      </c>
      <c r="AC16" s="23">
        <f t="shared" si="4"/>
        <v>21.807666666666666</v>
      </c>
      <c r="AD16" s="21">
        <f t="shared" si="5"/>
        <v>2</v>
      </c>
      <c r="AE16" s="57"/>
      <c r="AF16" s="23"/>
      <c r="AG16" s="21"/>
      <c r="AH16" s="57"/>
      <c r="AI16" s="23"/>
      <c r="AJ16" s="21"/>
      <c r="AK16" s="2"/>
      <c r="AL16" s="23"/>
      <c r="AM16" s="21"/>
      <c r="AN16" s="1" t="str">
        <f t="shared" si="6"/>
        <v>RE-1b</v>
      </c>
      <c r="AO16" s="58"/>
      <c r="AP16" s="23"/>
      <c r="AQ16" s="21"/>
      <c r="AR16" s="58"/>
      <c r="AS16" s="23"/>
      <c r="AT16" s="21"/>
      <c r="AU16" s="58"/>
      <c r="AV16" s="23"/>
      <c r="AW16" s="21"/>
    </row>
    <row r="17" spans="1:49" x14ac:dyDescent="0.25">
      <c r="A17" s="3" t="s">
        <v>55</v>
      </c>
      <c r="B17" s="3" t="s">
        <v>66</v>
      </c>
      <c r="C17" s="1" t="s">
        <v>66</v>
      </c>
      <c r="D17" s="57">
        <v>11.362500000000001</v>
      </c>
      <c r="E17" s="23">
        <f t="shared" si="0"/>
        <v>8.3070000000000022</v>
      </c>
      <c r="F17" s="21">
        <f t="shared" si="1"/>
        <v>7</v>
      </c>
      <c r="G17" s="57">
        <v>11.469000000000001</v>
      </c>
      <c r="H17" s="23">
        <f t="shared" ref="H17:H23" si="11">IF(G17="","",G17-MIN(G$10:G$23))</f>
        <v>8.4565000000000019</v>
      </c>
      <c r="I17" s="21">
        <f t="shared" ref="I17:I23" si="12">IF(G17="","",RANK(G17,G$10:G$23,2))</f>
        <v>6</v>
      </c>
      <c r="J17" s="57">
        <v>12.1775</v>
      </c>
      <c r="K17" s="23">
        <f t="shared" ref="K17:K23" si="13">IF(J17="","",J17-MIN(J$10:J$23))</f>
        <v>9.0655000000000001</v>
      </c>
      <c r="L17" s="21">
        <f t="shared" ref="L17:L23" si="14">IF(J17="","",RANK(J17,J$10:J$23,2))</f>
        <v>5</v>
      </c>
      <c r="M17" s="2">
        <v>10.824</v>
      </c>
      <c r="N17" s="23">
        <f t="shared" ref="N17:N23" si="15">IF(M17="","",M17-MIN(M$10:M$23))</f>
        <v>8.0434999999999999</v>
      </c>
      <c r="O17" s="21">
        <f t="shared" ref="O17:O23" si="16">IF(M17="","",RANK(M17,M$10:M$23,2))</f>
        <v>5</v>
      </c>
      <c r="P17" s="1" t="str">
        <f t="shared" si="2"/>
        <v>RE-1c</v>
      </c>
      <c r="Q17" s="58">
        <v>11.209</v>
      </c>
      <c r="R17" s="23">
        <f t="shared" ref="R17:R23" si="17">IF(Q17="","",Q17-MIN(Q$10:Q$23))</f>
        <v>8.3640000000000008</v>
      </c>
      <c r="S17" s="21">
        <f t="shared" ref="S17:S23" si="18">IF(Q17="","",RANK(Q17,Q$10:Q$23,2))</f>
        <v>7</v>
      </c>
      <c r="T17" s="58">
        <v>11.997500000000002</v>
      </c>
      <c r="U17" s="23">
        <f t="shared" ref="U17:U23" si="19">IF(T17="","",T17-MIN(T$10:T$23))</f>
        <v>8.9000000000000021</v>
      </c>
      <c r="V17" s="21">
        <f t="shared" ref="V17:V23" si="20">IF(T17="","",RANK(T17,T$10:T$23,2))</f>
        <v>5</v>
      </c>
      <c r="W17" s="58">
        <f t="shared" si="3"/>
        <v>11.506583333333333</v>
      </c>
      <c r="X17" s="23">
        <f t="shared" ref="X17:X23" si="21">IF(W17="","",W17-MIN(W$10:W$23))</f>
        <v>8.5227500000000003</v>
      </c>
      <c r="Y17" s="21">
        <f t="shared" ref="Y17:Y23" si="22">IF(W17="","",RANK(W17,W$10:W$23,2))</f>
        <v>6</v>
      </c>
      <c r="Z17" s="3" t="s">
        <v>66</v>
      </c>
      <c r="AA17" s="1" t="s">
        <v>66</v>
      </c>
      <c r="AB17" s="57">
        <v>30.495500000000003</v>
      </c>
      <c r="AC17" s="23">
        <f t="shared" si="4"/>
        <v>22.24666666666667</v>
      </c>
      <c r="AD17" s="21">
        <f t="shared" si="5"/>
        <v>4</v>
      </c>
      <c r="AE17" s="57">
        <v>30.494666666666671</v>
      </c>
      <c r="AF17" s="23">
        <f t="shared" ref="AF17:AF23" si="23">IF(AE17="","",AE17-MIN(AE$10:AE$23))</f>
        <v>22.169333333333338</v>
      </c>
      <c r="AG17" s="21">
        <f t="shared" ref="AG17:AG23" si="24">IF(AE17="","",RANK(AE17,AE$10:AE$23,2))</f>
        <v>3</v>
      </c>
      <c r="AH17" s="57">
        <v>30.789166666666659</v>
      </c>
      <c r="AI17" s="23">
        <f t="shared" ref="AI17:AI23" si="25">IF(AH17="","",AH17-MIN(AH$10:AH$23))</f>
        <v>22.297833333333326</v>
      </c>
      <c r="AJ17" s="21">
        <f t="shared" ref="AJ17:AJ23" si="26">IF(AH17="","",RANK(AH17,AH$10:AH$23,2))</f>
        <v>4</v>
      </c>
      <c r="AK17" s="2">
        <v>30.163666666666668</v>
      </c>
      <c r="AL17" s="23">
        <f t="shared" ref="AL17:AL23" si="27">IF(AK17="","",AK17-MIN(AK$10:AK$23))</f>
        <v>22.1035</v>
      </c>
      <c r="AM17" s="21">
        <f t="shared" ref="AM17:AM23" si="28">IF(AK17="","",RANK(AK17,AK$10:AK$23,2))</f>
        <v>6</v>
      </c>
      <c r="AN17" s="1" t="str">
        <f t="shared" si="6"/>
        <v>RE-1c</v>
      </c>
      <c r="AO17" s="58">
        <v>30.578000000000003</v>
      </c>
      <c r="AP17" s="23">
        <f t="shared" ref="AP17:AP23" si="29">IF(AO17="","",AO17-MIN(AO$10:AO$23))</f>
        <v>22.393500000000003</v>
      </c>
      <c r="AQ17" s="21">
        <f t="shared" ref="AQ17:AQ23" si="30">IF(AO17="","",RANK(AO17,AO$10:AO$23,2))</f>
        <v>6</v>
      </c>
      <c r="AR17" s="58">
        <v>30.71833333333333</v>
      </c>
      <c r="AS17" s="23">
        <f t="shared" ref="AS17:AS23" si="31">IF(AR17="","",AR17-MIN(AR$10:AR$23))</f>
        <v>22.298666666666662</v>
      </c>
      <c r="AT17" s="21">
        <f t="shared" ref="AT17:AT23" si="32">IF(AR17="","",RANK(AR17,AR$10:AR$23,2))</f>
        <v>4</v>
      </c>
      <c r="AU17" s="58">
        <f t="shared" ref="AU17:AU23" si="33">AVERAGE(AB17,AE17,AH17,AK17,AO17,AR17)</f>
        <v>30.539888888888893</v>
      </c>
      <c r="AV17" s="23">
        <f t="shared" ref="AV17:AV23" si="34">IF(AU17="","",AU17-MIN(AU$10:AU$23))</f>
        <v>22.251583333333336</v>
      </c>
      <c r="AW17" s="21">
        <f t="shared" ref="AW17:AW23" si="35">IF(AU17="","",RANK(AU17,AU$10:AU$23,2))</f>
        <v>6</v>
      </c>
    </row>
    <row r="18" spans="1:49" x14ac:dyDescent="0.25">
      <c r="A18" s="3" t="s">
        <v>56</v>
      </c>
      <c r="B18" s="3" t="s">
        <v>67</v>
      </c>
      <c r="C18" s="1" t="s">
        <v>67</v>
      </c>
      <c r="D18" s="57">
        <v>11.4145</v>
      </c>
      <c r="E18" s="23">
        <f t="shared" si="0"/>
        <v>8.3590000000000018</v>
      </c>
      <c r="F18" s="21">
        <f t="shared" si="1"/>
        <v>8</v>
      </c>
      <c r="G18" s="57">
        <v>11.474000000000004</v>
      </c>
      <c r="H18" s="23">
        <f t="shared" si="11"/>
        <v>8.4615000000000045</v>
      </c>
      <c r="I18" s="21">
        <f t="shared" si="12"/>
        <v>7</v>
      </c>
      <c r="J18" s="57">
        <v>12.200500000000002</v>
      </c>
      <c r="K18" s="23">
        <f t="shared" si="13"/>
        <v>9.0885000000000034</v>
      </c>
      <c r="L18" s="21">
        <f t="shared" si="14"/>
        <v>6</v>
      </c>
      <c r="M18" s="2">
        <v>10.8415</v>
      </c>
      <c r="N18" s="23">
        <f t="shared" si="15"/>
        <v>8.0609999999999999</v>
      </c>
      <c r="O18" s="21">
        <f t="shared" si="16"/>
        <v>7</v>
      </c>
      <c r="P18" s="1" t="str">
        <f t="shared" si="2"/>
        <v>RE-2</v>
      </c>
      <c r="Q18" s="58">
        <v>11.196499999999999</v>
      </c>
      <c r="R18" s="23">
        <f t="shared" si="17"/>
        <v>8.3514999999999979</v>
      </c>
      <c r="S18" s="21">
        <f t="shared" si="18"/>
        <v>6</v>
      </c>
      <c r="T18" s="58">
        <v>12.016000000000002</v>
      </c>
      <c r="U18" s="23">
        <f t="shared" si="19"/>
        <v>8.9185000000000016</v>
      </c>
      <c r="V18" s="21">
        <f t="shared" si="20"/>
        <v>6</v>
      </c>
      <c r="W18" s="58">
        <f t="shared" si="3"/>
        <v>11.523833333333336</v>
      </c>
      <c r="X18" s="23">
        <f t="shared" si="21"/>
        <v>8.5400000000000027</v>
      </c>
      <c r="Y18" s="21">
        <f t="shared" si="22"/>
        <v>7</v>
      </c>
      <c r="Z18" s="3" t="s">
        <v>67</v>
      </c>
      <c r="AA18" s="1" t="s">
        <v>67</v>
      </c>
      <c r="AB18" s="57">
        <v>30.309666666666669</v>
      </c>
      <c r="AC18" s="23">
        <f t="shared" si="4"/>
        <v>22.060833333333335</v>
      </c>
      <c r="AD18" s="21">
        <f t="shared" si="5"/>
        <v>3</v>
      </c>
      <c r="AE18" s="57">
        <v>30.234166666666667</v>
      </c>
      <c r="AF18" s="23">
        <f t="shared" si="23"/>
        <v>21.908833333333334</v>
      </c>
      <c r="AG18" s="21">
        <f t="shared" si="24"/>
        <v>2</v>
      </c>
      <c r="AH18" s="57">
        <v>30.603833333333331</v>
      </c>
      <c r="AI18" s="23">
        <f t="shared" si="25"/>
        <v>22.112499999999997</v>
      </c>
      <c r="AJ18" s="21">
        <f t="shared" si="26"/>
        <v>2</v>
      </c>
      <c r="AK18" s="2">
        <v>29.932000000000002</v>
      </c>
      <c r="AL18" s="23">
        <f t="shared" si="27"/>
        <v>21.871833333333335</v>
      </c>
      <c r="AM18" s="21">
        <f t="shared" si="28"/>
        <v>2</v>
      </c>
      <c r="AN18" s="1" t="str">
        <f t="shared" si="6"/>
        <v>RE-2</v>
      </c>
      <c r="AO18" s="58">
        <v>30.23533333333333</v>
      </c>
      <c r="AP18" s="23">
        <f t="shared" si="29"/>
        <v>22.05083333333333</v>
      </c>
      <c r="AQ18" s="21">
        <f t="shared" si="30"/>
        <v>2</v>
      </c>
      <c r="AR18" s="58">
        <v>30.409499999999998</v>
      </c>
      <c r="AS18" s="23">
        <f t="shared" si="31"/>
        <v>21.98983333333333</v>
      </c>
      <c r="AT18" s="21">
        <f t="shared" si="32"/>
        <v>2</v>
      </c>
      <c r="AU18" s="58">
        <f t="shared" si="33"/>
        <v>30.287416666666669</v>
      </c>
      <c r="AV18" s="23">
        <f t="shared" si="34"/>
        <v>21.999111111111112</v>
      </c>
      <c r="AW18" s="21">
        <f t="shared" si="35"/>
        <v>2</v>
      </c>
    </row>
    <row r="19" spans="1:49" x14ac:dyDescent="0.25">
      <c r="A19" s="3" t="s">
        <v>57</v>
      </c>
      <c r="B19" s="3" t="s">
        <v>68</v>
      </c>
      <c r="C19" s="1" t="s">
        <v>68</v>
      </c>
      <c r="D19" s="57">
        <v>13.032</v>
      </c>
      <c r="E19" s="23">
        <f t="shared" si="0"/>
        <v>9.9765000000000015</v>
      </c>
      <c r="F19" s="21">
        <f t="shared" si="1"/>
        <v>14</v>
      </c>
      <c r="G19" s="57">
        <v>13.130499999999998</v>
      </c>
      <c r="H19" s="23">
        <f t="shared" si="11"/>
        <v>10.117999999999999</v>
      </c>
      <c r="I19" s="21">
        <f t="shared" si="12"/>
        <v>12</v>
      </c>
      <c r="J19" s="57">
        <v>13.847500000000002</v>
      </c>
      <c r="K19" s="23">
        <f t="shared" si="13"/>
        <v>10.735500000000002</v>
      </c>
      <c r="L19" s="21">
        <f t="shared" si="14"/>
        <v>12</v>
      </c>
      <c r="M19" s="2">
        <v>12.4595</v>
      </c>
      <c r="N19" s="23">
        <f t="shared" si="15"/>
        <v>9.6790000000000003</v>
      </c>
      <c r="O19" s="21">
        <f t="shared" si="16"/>
        <v>12</v>
      </c>
      <c r="P19" s="1" t="str">
        <f t="shared" si="2"/>
        <v>DLC1</v>
      </c>
      <c r="Q19" s="58">
        <v>12.834499999999997</v>
      </c>
      <c r="R19" s="23">
        <f t="shared" si="17"/>
        <v>9.989499999999996</v>
      </c>
      <c r="S19" s="21">
        <f t="shared" si="18"/>
        <v>12</v>
      </c>
      <c r="T19" s="58">
        <v>13.6905</v>
      </c>
      <c r="U19" s="23">
        <f t="shared" si="19"/>
        <v>10.593</v>
      </c>
      <c r="V19" s="21">
        <f t="shared" si="20"/>
        <v>12</v>
      </c>
      <c r="W19" s="58">
        <f t="shared" si="3"/>
        <v>13.165749999999997</v>
      </c>
      <c r="X19" s="23">
        <f t="shared" si="21"/>
        <v>10.181916666666664</v>
      </c>
      <c r="Y19" s="21">
        <f t="shared" si="22"/>
        <v>12</v>
      </c>
      <c r="Z19" s="3" t="s">
        <v>68</v>
      </c>
      <c r="AA19" s="1" t="s">
        <v>68</v>
      </c>
      <c r="AB19" s="57">
        <v>32.097333333333331</v>
      </c>
      <c r="AC19" s="23">
        <f t="shared" si="4"/>
        <v>23.848499999999998</v>
      </c>
      <c r="AD19" s="21">
        <f t="shared" si="5"/>
        <v>14</v>
      </c>
      <c r="AE19" s="57">
        <v>32.119333333333337</v>
      </c>
      <c r="AF19" s="23">
        <f t="shared" si="23"/>
        <v>23.794000000000004</v>
      </c>
      <c r="AG19" s="21">
        <f t="shared" si="24"/>
        <v>12</v>
      </c>
      <c r="AH19" s="57">
        <v>32.538833333333343</v>
      </c>
      <c r="AI19" s="23">
        <f t="shared" si="25"/>
        <v>24.04750000000001</v>
      </c>
      <c r="AJ19" s="21">
        <f t="shared" si="26"/>
        <v>12</v>
      </c>
      <c r="AK19" s="2">
        <v>31.683499999999999</v>
      </c>
      <c r="AL19" s="23">
        <f t="shared" si="27"/>
        <v>23.623333333333331</v>
      </c>
      <c r="AM19" s="21">
        <f t="shared" si="28"/>
        <v>12</v>
      </c>
      <c r="AN19" s="1" t="str">
        <f t="shared" si="6"/>
        <v>DLC1</v>
      </c>
      <c r="AO19" s="58">
        <v>32.073499999999996</v>
      </c>
      <c r="AP19" s="23">
        <f t="shared" si="29"/>
        <v>23.888999999999996</v>
      </c>
      <c r="AQ19" s="21">
        <f t="shared" si="30"/>
        <v>12</v>
      </c>
      <c r="AR19" s="58">
        <v>32.347000000000001</v>
      </c>
      <c r="AS19" s="23">
        <f t="shared" si="31"/>
        <v>23.927333333333337</v>
      </c>
      <c r="AT19" s="21">
        <f t="shared" si="32"/>
        <v>12</v>
      </c>
      <c r="AU19" s="58">
        <f t="shared" si="33"/>
        <v>32.143250000000002</v>
      </c>
      <c r="AV19" s="23">
        <f t="shared" si="34"/>
        <v>23.854944444444449</v>
      </c>
      <c r="AW19" s="21">
        <f t="shared" si="35"/>
        <v>12</v>
      </c>
    </row>
    <row r="20" spans="1:49" x14ac:dyDescent="0.25">
      <c r="A20" s="3" t="s">
        <v>58</v>
      </c>
      <c r="B20" s="3" t="s">
        <v>69</v>
      </c>
      <c r="C20" s="1" t="s">
        <v>69</v>
      </c>
      <c r="D20" s="57">
        <v>11.5185</v>
      </c>
      <c r="E20" s="23">
        <f t="shared" si="0"/>
        <v>8.463000000000001</v>
      </c>
      <c r="F20" s="21">
        <f t="shared" si="1"/>
        <v>9</v>
      </c>
      <c r="G20" s="57">
        <v>11.507499999999999</v>
      </c>
      <c r="H20" s="23">
        <f t="shared" si="11"/>
        <v>8.4949999999999992</v>
      </c>
      <c r="I20" s="21">
        <f t="shared" si="12"/>
        <v>8</v>
      </c>
      <c r="J20" s="57">
        <v>12.336499999999999</v>
      </c>
      <c r="K20" s="23">
        <f t="shared" si="13"/>
        <v>9.224499999999999</v>
      </c>
      <c r="L20" s="21">
        <f t="shared" si="14"/>
        <v>8</v>
      </c>
      <c r="M20" s="2">
        <v>10.9795</v>
      </c>
      <c r="N20" s="23">
        <f t="shared" si="15"/>
        <v>8.1989999999999998</v>
      </c>
      <c r="O20" s="21">
        <f t="shared" si="16"/>
        <v>8</v>
      </c>
      <c r="P20" s="1" t="str">
        <f t="shared" si="2"/>
        <v>GW1</v>
      </c>
      <c r="Q20" s="58">
        <v>11.23</v>
      </c>
      <c r="R20" s="23">
        <f t="shared" si="17"/>
        <v>8.3850000000000016</v>
      </c>
      <c r="S20" s="21">
        <f t="shared" si="18"/>
        <v>8</v>
      </c>
      <c r="T20" s="58">
        <v>12.1195</v>
      </c>
      <c r="U20" s="23">
        <f t="shared" si="19"/>
        <v>9.0220000000000002</v>
      </c>
      <c r="V20" s="21">
        <f t="shared" si="20"/>
        <v>8</v>
      </c>
      <c r="W20" s="58">
        <f t="shared" si="3"/>
        <v>11.615250000000001</v>
      </c>
      <c r="X20" s="23">
        <f t="shared" si="21"/>
        <v>8.6314166666666683</v>
      </c>
      <c r="Y20" s="21">
        <f t="shared" si="22"/>
        <v>8</v>
      </c>
      <c r="Z20" s="3" t="s">
        <v>69</v>
      </c>
      <c r="AA20" s="1" t="s">
        <v>69</v>
      </c>
      <c r="AB20" s="57">
        <v>30.51</v>
      </c>
      <c r="AC20" s="23">
        <f t="shared" si="4"/>
        <v>22.261166666666668</v>
      </c>
      <c r="AD20" s="21">
        <f t="shared" si="5"/>
        <v>5</v>
      </c>
      <c r="AE20" s="57">
        <v>30.496333333333329</v>
      </c>
      <c r="AF20" s="23">
        <f t="shared" si="23"/>
        <v>22.170999999999996</v>
      </c>
      <c r="AG20" s="21">
        <f t="shared" si="24"/>
        <v>4</v>
      </c>
      <c r="AH20" s="57">
        <v>30.875666666666664</v>
      </c>
      <c r="AI20" s="23">
        <f t="shared" si="25"/>
        <v>22.384333333333331</v>
      </c>
      <c r="AJ20" s="21">
        <f t="shared" si="26"/>
        <v>6</v>
      </c>
      <c r="AK20" s="2">
        <v>30.0715</v>
      </c>
      <c r="AL20" s="23">
        <f t="shared" si="27"/>
        <v>22.011333333333333</v>
      </c>
      <c r="AM20" s="21">
        <f t="shared" si="28"/>
        <v>4</v>
      </c>
      <c r="AN20" s="1" t="str">
        <f t="shared" si="6"/>
        <v>GW1</v>
      </c>
      <c r="AO20" s="58">
        <v>30.441000000000003</v>
      </c>
      <c r="AP20" s="23">
        <f t="shared" si="29"/>
        <v>22.256500000000003</v>
      </c>
      <c r="AQ20" s="21">
        <f t="shared" si="30"/>
        <v>5</v>
      </c>
      <c r="AR20" s="58">
        <v>30.753166666666669</v>
      </c>
      <c r="AS20" s="23">
        <f t="shared" si="31"/>
        <v>22.333500000000001</v>
      </c>
      <c r="AT20" s="21">
        <f t="shared" si="32"/>
        <v>6</v>
      </c>
      <c r="AU20" s="58">
        <f t="shared" si="33"/>
        <v>30.52461111111111</v>
      </c>
      <c r="AV20" s="23">
        <f t="shared" si="34"/>
        <v>22.236305555555553</v>
      </c>
      <c r="AW20" s="21">
        <f t="shared" si="35"/>
        <v>4</v>
      </c>
    </row>
    <row r="21" spans="1:49" x14ac:dyDescent="0.25">
      <c r="A21" s="3" t="s">
        <v>59</v>
      </c>
      <c r="B21" s="3" t="s">
        <v>70</v>
      </c>
      <c r="C21" s="1" t="s">
        <v>70</v>
      </c>
      <c r="D21" s="57">
        <v>11.946000000000002</v>
      </c>
      <c r="E21" s="23">
        <f t="shared" si="0"/>
        <v>8.890500000000003</v>
      </c>
      <c r="F21" s="21">
        <f t="shared" si="1"/>
        <v>10</v>
      </c>
      <c r="G21" s="57">
        <v>11.923999999999998</v>
      </c>
      <c r="H21" s="23">
        <f t="shared" si="11"/>
        <v>8.9114999999999984</v>
      </c>
      <c r="I21" s="21">
        <f t="shared" si="12"/>
        <v>9</v>
      </c>
      <c r="J21" s="57">
        <v>12.7285</v>
      </c>
      <c r="K21" s="23">
        <f t="shared" si="13"/>
        <v>9.616500000000002</v>
      </c>
      <c r="L21" s="21">
        <f t="shared" si="14"/>
        <v>9</v>
      </c>
      <c r="M21" s="2">
        <v>11.4025</v>
      </c>
      <c r="N21" s="23">
        <f t="shared" si="15"/>
        <v>8.6219999999999999</v>
      </c>
      <c r="O21" s="21">
        <f t="shared" si="16"/>
        <v>9</v>
      </c>
      <c r="P21" s="1" t="str">
        <f t="shared" si="2"/>
        <v>GW2</v>
      </c>
      <c r="Q21" s="58">
        <v>11.658000000000001</v>
      </c>
      <c r="R21" s="23">
        <f t="shared" si="17"/>
        <v>8.8130000000000024</v>
      </c>
      <c r="S21" s="21">
        <f t="shared" si="18"/>
        <v>9</v>
      </c>
      <c r="T21" s="58">
        <v>12.518000000000001</v>
      </c>
      <c r="U21" s="23">
        <f t="shared" si="19"/>
        <v>9.4205000000000005</v>
      </c>
      <c r="V21" s="21">
        <f t="shared" si="20"/>
        <v>9</v>
      </c>
      <c r="W21" s="58">
        <f t="shared" si="3"/>
        <v>12.029500000000001</v>
      </c>
      <c r="X21" s="23">
        <f t="shared" si="21"/>
        <v>9.0456666666666674</v>
      </c>
      <c r="Y21" s="21">
        <f t="shared" si="22"/>
        <v>9</v>
      </c>
      <c r="Z21" s="3" t="s">
        <v>70</v>
      </c>
      <c r="AA21" s="1" t="s">
        <v>70</v>
      </c>
      <c r="AB21" s="57">
        <v>30.736166666666662</v>
      </c>
      <c r="AC21" s="23">
        <f t="shared" si="4"/>
        <v>22.487333333333329</v>
      </c>
      <c r="AD21" s="21">
        <f t="shared" si="5"/>
        <v>8</v>
      </c>
      <c r="AE21" s="57">
        <v>30.854833333333332</v>
      </c>
      <c r="AF21" s="23">
        <f t="shared" si="23"/>
        <v>22.529499999999999</v>
      </c>
      <c r="AG21" s="21">
        <f t="shared" si="24"/>
        <v>7</v>
      </c>
      <c r="AH21" s="57">
        <v>31.79183333333334</v>
      </c>
      <c r="AI21" s="23">
        <f t="shared" si="25"/>
        <v>23.300500000000007</v>
      </c>
      <c r="AJ21" s="21">
        <f t="shared" si="26"/>
        <v>11</v>
      </c>
      <c r="AK21" s="2">
        <v>30.27333333333333</v>
      </c>
      <c r="AL21" s="23">
        <f t="shared" si="27"/>
        <v>22.213166666666663</v>
      </c>
      <c r="AM21" s="21">
        <f t="shared" si="28"/>
        <v>7</v>
      </c>
      <c r="AN21" s="1" t="str">
        <f t="shared" si="6"/>
        <v>GW2</v>
      </c>
      <c r="AO21" s="58">
        <v>30.639333333333337</v>
      </c>
      <c r="AP21" s="23">
        <f t="shared" si="29"/>
        <v>22.454833333333337</v>
      </c>
      <c r="AQ21" s="21">
        <f t="shared" si="30"/>
        <v>7</v>
      </c>
      <c r="AR21" s="58">
        <v>31.291500000000003</v>
      </c>
      <c r="AS21" s="23">
        <f t="shared" si="31"/>
        <v>22.871833333333335</v>
      </c>
      <c r="AT21" s="21">
        <f t="shared" si="32"/>
        <v>7</v>
      </c>
      <c r="AU21" s="58">
        <f t="shared" si="33"/>
        <v>30.93116666666667</v>
      </c>
      <c r="AV21" s="23">
        <f t="shared" si="34"/>
        <v>22.642861111111117</v>
      </c>
      <c r="AW21" s="21">
        <f t="shared" si="35"/>
        <v>7</v>
      </c>
    </row>
    <row r="22" spans="1:49" x14ac:dyDescent="0.25">
      <c r="A22" s="3" t="s">
        <v>60</v>
      </c>
      <c r="B22" s="3" t="s">
        <v>71</v>
      </c>
      <c r="C22" s="1" t="s">
        <v>71</v>
      </c>
      <c r="D22" s="57">
        <v>11.258999999999999</v>
      </c>
      <c r="E22" s="23">
        <f t="shared" si="0"/>
        <v>8.2034999999999982</v>
      </c>
      <c r="F22" s="21">
        <f t="shared" si="1"/>
        <v>4</v>
      </c>
      <c r="G22" s="57">
        <v>11.224</v>
      </c>
      <c r="H22" s="23">
        <f t="shared" si="11"/>
        <v>8.2115000000000009</v>
      </c>
      <c r="I22" s="21">
        <f t="shared" si="12"/>
        <v>2</v>
      </c>
      <c r="J22" s="57">
        <v>12.073000000000002</v>
      </c>
      <c r="K22" s="23">
        <f t="shared" si="13"/>
        <v>8.9610000000000021</v>
      </c>
      <c r="L22" s="21">
        <f t="shared" si="14"/>
        <v>2</v>
      </c>
      <c r="M22" s="2">
        <v>10.721</v>
      </c>
      <c r="N22" s="23">
        <f t="shared" si="15"/>
        <v>7.9405000000000001</v>
      </c>
      <c r="O22" s="21">
        <f t="shared" si="16"/>
        <v>3</v>
      </c>
      <c r="P22" s="1" t="str">
        <f t="shared" si="2"/>
        <v>GW3</v>
      </c>
      <c r="Q22" s="58">
        <v>10.9465</v>
      </c>
      <c r="R22" s="23">
        <f t="shared" si="17"/>
        <v>8.1015000000000015</v>
      </c>
      <c r="S22" s="21">
        <f t="shared" si="18"/>
        <v>2</v>
      </c>
      <c r="T22" s="58">
        <v>11.891999999999999</v>
      </c>
      <c r="U22" s="23">
        <f t="shared" si="19"/>
        <v>8.7944999999999993</v>
      </c>
      <c r="V22" s="21">
        <f t="shared" si="20"/>
        <v>3</v>
      </c>
      <c r="W22" s="58">
        <f t="shared" si="3"/>
        <v>11.352583333333333</v>
      </c>
      <c r="X22" s="23">
        <f t="shared" si="21"/>
        <v>8.3687500000000004</v>
      </c>
      <c r="Y22" s="21">
        <f t="shared" si="22"/>
        <v>3</v>
      </c>
      <c r="Z22" s="3" t="s">
        <v>71</v>
      </c>
      <c r="AA22" s="1" t="s">
        <v>71</v>
      </c>
      <c r="AB22" s="57">
        <v>30.581833333333332</v>
      </c>
      <c r="AC22" s="23">
        <f t="shared" si="4"/>
        <v>22.332999999999998</v>
      </c>
      <c r="AD22" s="21">
        <f t="shared" si="5"/>
        <v>7</v>
      </c>
      <c r="AE22" s="57">
        <v>30.582333333333338</v>
      </c>
      <c r="AF22" s="23">
        <f t="shared" si="23"/>
        <v>22.257000000000005</v>
      </c>
      <c r="AG22" s="21">
        <f t="shared" si="24"/>
        <v>6</v>
      </c>
      <c r="AH22" s="57">
        <v>30.845333333333333</v>
      </c>
      <c r="AI22" s="23">
        <f t="shared" si="25"/>
        <v>22.353999999999999</v>
      </c>
      <c r="AJ22" s="21">
        <f t="shared" si="26"/>
        <v>5</v>
      </c>
      <c r="AK22" s="2">
        <v>30.085666666666665</v>
      </c>
      <c r="AL22" s="23">
        <f t="shared" si="27"/>
        <v>22.025499999999997</v>
      </c>
      <c r="AM22" s="21">
        <f t="shared" si="28"/>
        <v>5</v>
      </c>
      <c r="AN22" s="1" t="str">
        <f t="shared" si="6"/>
        <v>GW3</v>
      </c>
      <c r="AO22" s="58">
        <v>30.346000000000004</v>
      </c>
      <c r="AP22" s="23">
        <f t="shared" si="29"/>
        <v>22.161500000000004</v>
      </c>
      <c r="AQ22" s="21">
        <f t="shared" si="30"/>
        <v>4</v>
      </c>
      <c r="AR22" s="58">
        <v>30.726833333333332</v>
      </c>
      <c r="AS22" s="23">
        <f t="shared" si="31"/>
        <v>22.307166666666667</v>
      </c>
      <c r="AT22" s="21">
        <f t="shared" si="32"/>
        <v>5</v>
      </c>
      <c r="AU22" s="58">
        <f t="shared" si="33"/>
        <v>30.528000000000002</v>
      </c>
      <c r="AV22" s="23">
        <f t="shared" si="34"/>
        <v>22.239694444444446</v>
      </c>
      <c r="AW22" s="21">
        <f t="shared" si="35"/>
        <v>5</v>
      </c>
    </row>
    <row r="23" spans="1:49" x14ac:dyDescent="0.25">
      <c r="A23" s="3" t="s">
        <v>61</v>
      </c>
      <c r="B23" s="3" t="s">
        <v>72</v>
      </c>
      <c r="C23" s="1" t="s">
        <v>72</v>
      </c>
      <c r="D23" s="57">
        <v>11.322499999999998</v>
      </c>
      <c r="E23" s="23">
        <f t="shared" si="0"/>
        <v>8.2669999999999995</v>
      </c>
      <c r="F23" s="21">
        <f t="shared" si="1"/>
        <v>5</v>
      </c>
      <c r="G23" s="57">
        <v>11.3355</v>
      </c>
      <c r="H23" s="23">
        <f t="shared" si="11"/>
        <v>8.3230000000000004</v>
      </c>
      <c r="I23" s="21">
        <f t="shared" si="12"/>
        <v>5</v>
      </c>
      <c r="J23" s="57">
        <v>12.162000000000001</v>
      </c>
      <c r="K23" s="23">
        <f t="shared" si="13"/>
        <v>9.0500000000000007</v>
      </c>
      <c r="L23" s="21">
        <f t="shared" si="14"/>
        <v>4</v>
      </c>
      <c r="M23" s="2">
        <v>10.790500000000002</v>
      </c>
      <c r="N23" s="23">
        <f t="shared" si="15"/>
        <v>8.0100000000000016</v>
      </c>
      <c r="O23" s="21">
        <f t="shared" si="16"/>
        <v>4</v>
      </c>
      <c r="P23" s="1" t="str">
        <f t="shared" si="2"/>
        <v>GW4</v>
      </c>
      <c r="Q23" s="58">
        <v>11.031000000000002</v>
      </c>
      <c r="R23" s="23">
        <f t="shared" si="17"/>
        <v>8.1860000000000035</v>
      </c>
      <c r="S23" s="21">
        <f t="shared" si="18"/>
        <v>5</v>
      </c>
      <c r="T23" s="58">
        <v>11.947999999999999</v>
      </c>
      <c r="U23" s="23">
        <f t="shared" si="19"/>
        <v>8.8504999999999985</v>
      </c>
      <c r="V23" s="21">
        <f t="shared" si="20"/>
        <v>4</v>
      </c>
      <c r="W23" s="58">
        <f t="shared" si="3"/>
        <v>11.431583333333334</v>
      </c>
      <c r="X23" s="23">
        <f t="shared" si="21"/>
        <v>8.447750000000001</v>
      </c>
      <c r="Y23" s="21">
        <f t="shared" si="22"/>
        <v>4</v>
      </c>
      <c r="Z23" s="3" t="s">
        <v>72</v>
      </c>
      <c r="AA23" s="1" t="s">
        <v>72</v>
      </c>
      <c r="AB23" s="57">
        <v>31.250833333333333</v>
      </c>
      <c r="AC23" s="23">
        <f t="shared" si="4"/>
        <v>23.001999999999999</v>
      </c>
      <c r="AD23" s="21">
        <f t="shared" si="5"/>
        <v>10</v>
      </c>
      <c r="AE23" s="57">
        <v>31.271833333333333</v>
      </c>
      <c r="AF23" s="23">
        <f t="shared" si="23"/>
        <v>22.9465</v>
      </c>
      <c r="AG23" s="21">
        <f t="shared" si="24"/>
        <v>9</v>
      </c>
      <c r="AH23" s="57">
        <v>31.65783333333334</v>
      </c>
      <c r="AI23" s="23">
        <f t="shared" si="25"/>
        <v>23.166500000000006</v>
      </c>
      <c r="AJ23" s="21">
        <f t="shared" si="26"/>
        <v>9</v>
      </c>
      <c r="AK23" s="2">
        <v>30.705166666666674</v>
      </c>
      <c r="AL23" s="23">
        <f t="shared" si="27"/>
        <v>22.645000000000007</v>
      </c>
      <c r="AM23" s="21">
        <f t="shared" si="28"/>
        <v>9</v>
      </c>
      <c r="AN23" s="1" t="str">
        <f t="shared" si="6"/>
        <v>GW4</v>
      </c>
      <c r="AO23" s="58">
        <v>31.04666666666667</v>
      </c>
      <c r="AP23" s="23">
        <f t="shared" si="29"/>
        <v>22.862166666666671</v>
      </c>
      <c r="AQ23" s="21">
        <f t="shared" si="30"/>
        <v>9</v>
      </c>
      <c r="AR23" s="58">
        <v>31.434166666666666</v>
      </c>
      <c r="AS23" s="23">
        <f t="shared" si="31"/>
        <v>23.014499999999998</v>
      </c>
      <c r="AT23" s="21">
        <f t="shared" si="32"/>
        <v>9</v>
      </c>
      <c r="AU23" s="58">
        <f t="shared" si="33"/>
        <v>31.227750000000004</v>
      </c>
      <c r="AV23" s="23">
        <f t="shared" si="34"/>
        <v>22.939444444444447</v>
      </c>
      <c r="AW23" s="21">
        <f t="shared" si="35"/>
        <v>9</v>
      </c>
    </row>
    <row r="24" spans="1:49" x14ac:dyDescent="0.25">
      <c r="W24" s="60"/>
    </row>
    <row r="26" spans="1:49" x14ac:dyDescent="0.25">
      <c r="H26" s="16" t="s">
        <v>76</v>
      </c>
    </row>
    <row r="28" spans="1:49" x14ac:dyDescent="0.25">
      <c r="AG28" s="16" t="s">
        <v>13</v>
      </c>
    </row>
    <row r="30" spans="1:49" x14ac:dyDescent="0.25">
      <c r="A30" s="3" t="s">
        <v>5</v>
      </c>
      <c r="D30" s="3" t="s">
        <v>44</v>
      </c>
      <c r="H30" s="16" t="s">
        <v>183</v>
      </c>
      <c r="Z30" s="3" t="s">
        <v>5</v>
      </c>
      <c r="AC30" s="3" t="s">
        <v>44</v>
      </c>
    </row>
    <row r="31" spans="1:49" x14ac:dyDescent="0.25">
      <c r="A31" s="3">
        <f t="shared" ref="A31:A44" si="36">_xlfn.RANK.AVG(F31,$F$31:$F$44)</f>
        <v>1</v>
      </c>
      <c r="B31" s="3" t="str">
        <f t="shared" ref="B31" si="37">RIGHT("0" &amp; A31,2) &amp; E31</f>
        <v>01DLC1</v>
      </c>
      <c r="C31" s="25" t="s">
        <v>130</v>
      </c>
      <c r="D31" s="45" t="s">
        <v>45</v>
      </c>
      <c r="E31" s="51" t="str">
        <f t="shared" ref="E31:E85" si="38">MID(C31,3,25)</f>
        <v>DLC1</v>
      </c>
      <c r="F31" s="61">
        <f t="shared" ref="F31:F44" si="39">VLOOKUP(E31,$B$10:$L$23,7,FALSE)</f>
        <v>10.117999999999999</v>
      </c>
      <c r="Z31" s="3">
        <f t="shared" ref="Z31:Z42" si="40">_xlfn.RANK.AVG(AE31,$AE$31:$AE$42)</f>
        <v>1</v>
      </c>
      <c r="AA31" s="25" t="str">
        <f t="shared" ref="AA31" si="41">RIGHT("0" &amp; Z31,2) &amp; AD31</f>
        <v>01DLC1</v>
      </c>
      <c r="AB31" s="25" t="s">
        <v>130</v>
      </c>
      <c r="AC31" s="45" t="s">
        <v>45</v>
      </c>
      <c r="AD31" s="51" t="str">
        <f t="shared" ref="AD31:AD79" si="42">MID(AB31,3,25)</f>
        <v>DLC1</v>
      </c>
      <c r="AE31" s="61">
        <f t="shared" ref="AE31:AE42" si="43">VLOOKUP(AD31,$Z$10:$AJ$23,7,FALSE)</f>
        <v>23.794000000000004</v>
      </c>
    </row>
    <row r="32" spans="1:49" x14ac:dyDescent="0.25">
      <c r="A32" s="3">
        <f t="shared" si="36"/>
        <v>2</v>
      </c>
      <c r="B32" s="25" t="str">
        <f t="shared" ref="B32:B70" si="44">RIGHT("0" &amp; A32,2) &amp; E32</f>
        <v>02FR-1</v>
      </c>
      <c r="C32" s="25" t="s">
        <v>129</v>
      </c>
      <c r="D32" s="47"/>
      <c r="E32" s="25" t="str">
        <f t="shared" si="38"/>
        <v>FR-1</v>
      </c>
      <c r="F32" s="62">
        <f t="shared" si="39"/>
        <v>9.6940000000000008</v>
      </c>
      <c r="Z32" s="3">
        <f t="shared" si="40"/>
        <v>2</v>
      </c>
      <c r="AA32" s="25" t="str">
        <f t="shared" ref="AA32:AA66" si="45">RIGHT("0" &amp; Z32,2) &amp; AD32</f>
        <v>02FR-1</v>
      </c>
      <c r="AB32" s="25" t="s">
        <v>129</v>
      </c>
      <c r="AC32" s="47"/>
      <c r="AD32" s="25" t="str">
        <f t="shared" si="42"/>
        <v>FR-1</v>
      </c>
      <c r="AE32" s="62">
        <f t="shared" si="43"/>
        <v>23.178666666666668</v>
      </c>
      <c r="AG32" s="16" t="s">
        <v>184</v>
      </c>
    </row>
    <row r="33" spans="1:31" x14ac:dyDescent="0.25">
      <c r="A33" s="3">
        <f t="shared" si="36"/>
        <v>3</v>
      </c>
      <c r="B33" s="25" t="str">
        <f t="shared" si="44"/>
        <v>03OP-NT3</v>
      </c>
      <c r="C33" s="25" t="s">
        <v>95</v>
      </c>
      <c r="D33" s="47"/>
      <c r="E33" s="25" t="str">
        <f t="shared" si="38"/>
        <v>OP-NT3</v>
      </c>
      <c r="F33" s="62">
        <f t="shared" si="39"/>
        <v>9.3945000000000007</v>
      </c>
      <c r="Z33" s="3">
        <f t="shared" si="40"/>
        <v>3</v>
      </c>
      <c r="AA33" s="25" t="str">
        <f t="shared" si="45"/>
        <v>03OP-NT3</v>
      </c>
      <c r="AB33" s="25" t="s">
        <v>95</v>
      </c>
      <c r="AC33" s="47"/>
      <c r="AD33" s="25" t="str">
        <f t="shared" si="42"/>
        <v>OP-NT3</v>
      </c>
      <c r="AE33" s="62">
        <f t="shared" si="43"/>
        <v>23.006499999999999</v>
      </c>
    </row>
    <row r="34" spans="1:31" x14ac:dyDescent="0.25">
      <c r="A34" s="3">
        <f t="shared" si="36"/>
        <v>4</v>
      </c>
      <c r="B34" s="25" t="str">
        <f t="shared" si="44"/>
        <v>04GW2</v>
      </c>
      <c r="C34" s="25" t="s">
        <v>88</v>
      </c>
      <c r="D34" s="47"/>
      <c r="E34" s="25" t="str">
        <f t="shared" si="38"/>
        <v>GW2</v>
      </c>
      <c r="F34" s="62">
        <f t="shared" si="39"/>
        <v>8.9114999999999984</v>
      </c>
      <c r="Z34" s="3">
        <f t="shared" si="40"/>
        <v>4</v>
      </c>
      <c r="AA34" s="25" t="str">
        <f t="shared" si="45"/>
        <v>04GW4</v>
      </c>
      <c r="AB34" s="25" t="s">
        <v>142</v>
      </c>
      <c r="AC34" s="47"/>
      <c r="AD34" s="25" t="str">
        <f t="shared" si="42"/>
        <v>GW4</v>
      </c>
      <c r="AE34" s="62">
        <f t="shared" si="43"/>
        <v>22.9465</v>
      </c>
    </row>
    <row r="35" spans="1:31" x14ac:dyDescent="0.25">
      <c r="A35" s="3">
        <f t="shared" si="36"/>
        <v>5</v>
      </c>
      <c r="B35" s="25" t="str">
        <f t="shared" si="44"/>
        <v>05GW1</v>
      </c>
      <c r="C35" s="25" t="s">
        <v>89</v>
      </c>
      <c r="D35" s="47"/>
      <c r="E35" s="25" t="str">
        <f t="shared" si="38"/>
        <v>GW1</v>
      </c>
      <c r="F35" s="62">
        <f t="shared" si="39"/>
        <v>8.4949999999999992</v>
      </c>
      <c r="Z35" s="3">
        <f t="shared" si="40"/>
        <v>5</v>
      </c>
      <c r="AA35" s="25" t="str">
        <f t="shared" si="45"/>
        <v>05OP-REP</v>
      </c>
      <c r="AB35" s="25" t="s">
        <v>96</v>
      </c>
      <c r="AC35" s="47"/>
      <c r="AD35" s="25" t="str">
        <f t="shared" si="42"/>
        <v>OP-REP</v>
      </c>
      <c r="AE35" s="62">
        <f t="shared" si="43"/>
        <v>22.595333333333333</v>
      </c>
    </row>
    <row r="36" spans="1:31" x14ac:dyDescent="0.25">
      <c r="A36" s="3">
        <f t="shared" si="36"/>
        <v>6</v>
      </c>
      <c r="B36" s="25" t="str">
        <f t="shared" si="44"/>
        <v>06RE-2</v>
      </c>
      <c r="C36" s="25" t="s">
        <v>115</v>
      </c>
      <c r="D36" s="47"/>
      <c r="E36" s="25" t="str">
        <f t="shared" si="38"/>
        <v>RE-2</v>
      </c>
      <c r="F36" s="62">
        <f t="shared" si="39"/>
        <v>8.4615000000000045</v>
      </c>
      <c r="Z36" s="3">
        <f t="shared" si="40"/>
        <v>6</v>
      </c>
      <c r="AA36" s="25" t="str">
        <f t="shared" si="45"/>
        <v>06GW2</v>
      </c>
      <c r="AB36" s="25" t="s">
        <v>140</v>
      </c>
      <c r="AC36" s="47"/>
      <c r="AD36" s="25" t="str">
        <f t="shared" si="42"/>
        <v>GW2</v>
      </c>
      <c r="AE36" s="62">
        <f t="shared" si="43"/>
        <v>22.529499999999999</v>
      </c>
    </row>
    <row r="37" spans="1:31" x14ac:dyDescent="0.25">
      <c r="A37" s="3">
        <f t="shared" si="36"/>
        <v>7</v>
      </c>
      <c r="B37" s="25" t="str">
        <f t="shared" si="44"/>
        <v>07RE-1c</v>
      </c>
      <c r="C37" s="25" t="s">
        <v>79</v>
      </c>
      <c r="D37" s="47"/>
      <c r="E37" s="25" t="str">
        <f t="shared" si="38"/>
        <v>RE-1c</v>
      </c>
      <c r="F37" s="62">
        <f t="shared" si="39"/>
        <v>8.4565000000000019</v>
      </c>
      <c r="Z37" s="3">
        <f t="shared" si="40"/>
        <v>7</v>
      </c>
      <c r="AA37" s="25" t="str">
        <f t="shared" si="45"/>
        <v>07GW3</v>
      </c>
      <c r="AB37" s="25" t="s">
        <v>143</v>
      </c>
      <c r="AC37" s="47"/>
      <c r="AD37" s="25" t="str">
        <f t="shared" si="42"/>
        <v>GW3</v>
      </c>
      <c r="AE37" s="62">
        <f t="shared" si="43"/>
        <v>22.257000000000005</v>
      </c>
    </row>
    <row r="38" spans="1:31" x14ac:dyDescent="0.25">
      <c r="A38" s="3">
        <f t="shared" si="36"/>
        <v>8</v>
      </c>
      <c r="B38" s="25" t="str">
        <f t="shared" si="44"/>
        <v>08GW4</v>
      </c>
      <c r="C38" s="25" t="s">
        <v>132</v>
      </c>
      <c r="D38" s="47"/>
      <c r="E38" s="25" t="str">
        <f t="shared" si="38"/>
        <v>GW4</v>
      </c>
      <c r="F38" s="62">
        <f t="shared" si="39"/>
        <v>8.3230000000000004</v>
      </c>
      <c r="Z38" s="3">
        <f t="shared" si="40"/>
        <v>8</v>
      </c>
      <c r="AA38" s="25" t="str">
        <f t="shared" si="45"/>
        <v>08OP-GW4</v>
      </c>
      <c r="AB38" s="25" t="s">
        <v>158</v>
      </c>
      <c r="AC38" s="47"/>
      <c r="AD38" s="25" t="str">
        <f t="shared" si="42"/>
        <v>OP-GW4</v>
      </c>
      <c r="AE38" s="62">
        <f t="shared" si="43"/>
        <v>22.186000000000003</v>
      </c>
    </row>
    <row r="39" spans="1:31" x14ac:dyDescent="0.25">
      <c r="A39" s="3">
        <f t="shared" si="36"/>
        <v>9</v>
      </c>
      <c r="B39" s="25" t="str">
        <f t="shared" si="44"/>
        <v>09OP-GW4</v>
      </c>
      <c r="C39" s="3" t="s">
        <v>152</v>
      </c>
      <c r="D39" s="47"/>
      <c r="E39" s="25" t="str">
        <f t="shared" si="38"/>
        <v>OP-GW4</v>
      </c>
      <c r="F39" s="62">
        <f t="shared" si="39"/>
        <v>8.2955000000000023</v>
      </c>
      <c r="Z39" s="3">
        <f t="shared" si="40"/>
        <v>9</v>
      </c>
      <c r="AA39" s="25" t="str">
        <f t="shared" si="45"/>
        <v>09GW1</v>
      </c>
      <c r="AB39" s="25" t="s">
        <v>110</v>
      </c>
      <c r="AC39" s="47"/>
      <c r="AD39" s="25" t="str">
        <f t="shared" si="42"/>
        <v>GW1</v>
      </c>
      <c r="AE39" s="62">
        <f t="shared" si="43"/>
        <v>22.170999999999996</v>
      </c>
    </row>
    <row r="40" spans="1:31" x14ac:dyDescent="0.25">
      <c r="A40" s="3">
        <f t="shared" si="36"/>
        <v>10</v>
      </c>
      <c r="B40" s="25" t="str">
        <f t="shared" si="44"/>
        <v>10OP-REP</v>
      </c>
      <c r="C40" s="25" t="s">
        <v>93</v>
      </c>
      <c r="D40" s="47"/>
      <c r="E40" s="25" t="str">
        <f t="shared" si="38"/>
        <v>OP-REP</v>
      </c>
      <c r="F40" s="62">
        <f t="shared" si="39"/>
        <v>8.2405000000000026</v>
      </c>
      <c r="Z40" s="3">
        <f t="shared" si="40"/>
        <v>10</v>
      </c>
      <c r="AA40" s="25" t="str">
        <f t="shared" si="45"/>
        <v>10RE-1c</v>
      </c>
      <c r="AB40" s="25" t="s">
        <v>107</v>
      </c>
      <c r="AC40" s="47"/>
      <c r="AD40" s="25" t="str">
        <f t="shared" si="42"/>
        <v>RE-1c</v>
      </c>
      <c r="AE40" s="62">
        <f t="shared" si="43"/>
        <v>22.169333333333338</v>
      </c>
    </row>
    <row r="41" spans="1:31" x14ac:dyDescent="0.25">
      <c r="A41" s="3">
        <f t="shared" si="36"/>
        <v>11</v>
      </c>
      <c r="B41" s="25" t="str">
        <f t="shared" si="44"/>
        <v>11GW3</v>
      </c>
      <c r="C41" s="25" t="s">
        <v>153</v>
      </c>
      <c r="D41" s="47"/>
      <c r="E41" s="25" t="str">
        <f t="shared" si="38"/>
        <v>GW3</v>
      </c>
      <c r="F41" s="62">
        <f t="shared" si="39"/>
        <v>8.2115000000000009</v>
      </c>
      <c r="Z41" s="3">
        <f t="shared" si="40"/>
        <v>11</v>
      </c>
      <c r="AA41" s="25" t="str">
        <f t="shared" si="45"/>
        <v>11RE-2</v>
      </c>
      <c r="AB41" s="25" t="s">
        <v>144</v>
      </c>
      <c r="AC41" s="47"/>
      <c r="AD41" s="25" t="str">
        <f t="shared" si="42"/>
        <v>RE-2</v>
      </c>
      <c r="AE41" s="62">
        <f t="shared" si="43"/>
        <v>21.908833333333334</v>
      </c>
    </row>
    <row r="42" spans="1:31" x14ac:dyDescent="0.25">
      <c r="A42" s="3">
        <f t="shared" si="36"/>
        <v>13</v>
      </c>
      <c r="B42" s="25" t="str">
        <f t="shared" si="44"/>
        <v>13FR-2</v>
      </c>
      <c r="C42" s="25" t="s">
        <v>134</v>
      </c>
      <c r="D42" s="47"/>
      <c r="E42" s="25" t="str">
        <f t="shared" si="38"/>
        <v>FR-2</v>
      </c>
      <c r="F42" s="62">
        <f t="shared" si="39"/>
        <v>0</v>
      </c>
      <c r="Z42" s="3">
        <f t="shared" si="40"/>
        <v>12</v>
      </c>
      <c r="AA42" s="25" t="str">
        <f t="shared" si="45"/>
        <v>12FR-2</v>
      </c>
      <c r="AB42" s="25" t="s">
        <v>134</v>
      </c>
      <c r="AC42" s="48"/>
      <c r="AD42" s="49" t="str">
        <f t="shared" si="42"/>
        <v>FR-2</v>
      </c>
      <c r="AE42" s="63">
        <f t="shared" si="43"/>
        <v>0</v>
      </c>
    </row>
    <row r="43" spans="1:31" x14ac:dyDescent="0.25">
      <c r="A43" s="3">
        <f t="shared" si="36"/>
        <v>13</v>
      </c>
      <c r="B43" s="25" t="str">
        <f t="shared" si="44"/>
        <v>13RE-1a</v>
      </c>
      <c r="C43" s="25" t="s">
        <v>154</v>
      </c>
      <c r="D43" s="47"/>
      <c r="E43" s="25" t="str">
        <f t="shared" si="38"/>
        <v>RE-1a</v>
      </c>
      <c r="F43" s="62">
        <f t="shared" si="39"/>
        <v>0</v>
      </c>
      <c r="Z43" s="3">
        <f t="shared" ref="Z43:Z54" si="46">_xlfn.RANK.AVG(AE43,$AE$43:$AE$54)</f>
        <v>1</v>
      </c>
      <c r="AA43" s="3" t="str">
        <f t="shared" ref="AA43" si="47">RIGHT("0" &amp; Z43,2) &amp; AD43</f>
        <v>01DLC1</v>
      </c>
      <c r="AB43" s="3" t="s">
        <v>130</v>
      </c>
      <c r="AC43" s="47" t="s">
        <v>171</v>
      </c>
      <c r="AD43" s="25" t="str">
        <f t="shared" si="42"/>
        <v>DLC1</v>
      </c>
      <c r="AE43" s="62">
        <f t="shared" ref="AE43:AE54" si="48">VLOOKUP(AD43,$Z$10:$AJ$245,4,FALSE)</f>
        <v>23.848499999999998</v>
      </c>
    </row>
    <row r="44" spans="1:31" x14ac:dyDescent="0.25">
      <c r="A44" s="3">
        <f t="shared" si="36"/>
        <v>13</v>
      </c>
      <c r="B44" s="49" t="str">
        <f t="shared" si="44"/>
        <v>13RE-1b</v>
      </c>
      <c r="C44" s="49" t="s">
        <v>155</v>
      </c>
      <c r="D44" s="48"/>
      <c r="E44" s="49" t="str">
        <f t="shared" si="38"/>
        <v>RE-1b</v>
      </c>
      <c r="F44" s="63">
        <f t="shared" si="39"/>
        <v>0</v>
      </c>
      <c r="Z44" s="3">
        <f t="shared" si="46"/>
        <v>2</v>
      </c>
      <c r="AA44" s="3" t="str">
        <f t="shared" si="45"/>
        <v>02FR-1</v>
      </c>
      <c r="AB44" s="3" t="s">
        <v>129</v>
      </c>
      <c r="AC44" s="47"/>
      <c r="AD44" s="25" t="str">
        <f t="shared" si="42"/>
        <v>FR-1</v>
      </c>
      <c r="AE44" s="62">
        <f t="shared" si="48"/>
        <v>23.256500000000003</v>
      </c>
    </row>
    <row r="45" spans="1:31" x14ac:dyDescent="0.25">
      <c r="A45" s="3">
        <f t="shared" ref="A45:A56" si="49">_xlfn.RANK.AVG(F45,$F$45:$F$56)</f>
        <v>1</v>
      </c>
      <c r="B45" s="3" t="str">
        <f t="shared" ref="B45" si="50">RIGHT("0" &amp; A45,2) &amp; E45</f>
        <v>01DLC1</v>
      </c>
      <c r="C45" s="3" t="s">
        <v>130</v>
      </c>
      <c r="D45" s="47" t="s">
        <v>171</v>
      </c>
      <c r="E45" s="25" t="str">
        <f t="shared" si="38"/>
        <v>DLC1</v>
      </c>
      <c r="F45" s="62">
        <f t="shared" ref="F45:F56" si="51">VLOOKUP(E45,$B$10:$L$23,4,FALSE)</f>
        <v>9.9765000000000015</v>
      </c>
      <c r="Z45" s="3">
        <f t="shared" si="46"/>
        <v>3</v>
      </c>
      <c r="AA45" s="3" t="str">
        <f t="shared" si="45"/>
        <v>03OP-NT3</v>
      </c>
      <c r="AB45" s="3" t="s">
        <v>121</v>
      </c>
      <c r="AC45" s="47"/>
      <c r="AD45" s="25" t="str">
        <f t="shared" si="42"/>
        <v>OP-NT3</v>
      </c>
      <c r="AE45" s="62">
        <f t="shared" si="48"/>
        <v>23.111333333333327</v>
      </c>
    </row>
    <row r="46" spans="1:31" x14ac:dyDescent="0.25">
      <c r="A46" s="3">
        <f t="shared" si="49"/>
        <v>2</v>
      </c>
      <c r="B46" s="3" t="str">
        <f t="shared" si="44"/>
        <v>02FR-1</v>
      </c>
      <c r="C46" s="3" t="s">
        <v>129</v>
      </c>
      <c r="D46" s="47"/>
      <c r="E46" s="25" t="str">
        <f t="shared" si="38"/>
        <v>FR-1</v>
      </c>
      <c r="F46" s="62">
        <f t="shared" si="51"/>
        <v>9.5470000000000006</v>
      </c>
      <c r="Z46" s="3">
        <f t="shared" si="46"/>
        <v>4</v>
      </c>
      <c r="AA46" s="3" t="str">
        <f t="shared" si="45"/>
        <v>04GW4</v>
      </c>
      <c r="AB46" s="3" t="s">
        <v>119</v>
      </c>
      <c r="AC46" s="47"/>
      <c r="AD46" s="25" t="str">
        <f t="shared" si="42"/>
        <v>GW4</v>
      </c>
      <c r="AE46" s="62">
        <f t="shared" si="48"/>
        <v>23.001999999999999</v>
      </c>
    </row>
    <row r="47" spans="1:31" x14ac:dyDescent="0.25">
      <c r="A47" s="3">
        <f t="shared" si="49"/>
        <v>3</v>
      </c>
      <c r="B47" s="3" t="str">
        <f t="shared" si="44"/>
        <v>03OP-NT3</v>
      </c>
      <c r="C47" s="3" t="s">
        <v>121</v>
      </c>
      <c r="D47" s="47"/>
      <c r="E47" s="25" t="str">
        <f t="shared" si="38"/>
        <v>OP-NT3</v>
      </c>
      <c r="F47" s="62">
        <f t="shared" si="51"/>
        <v>9.265500000000003</v>
      </c>
      <c r="Z47" s="3">
        <f t="shared" si="46"/>
        <v>5</v>
      </c>
      <c r="AA47" s="3" t="str">
        <f t="shared" si="45"/>
        <v>05OP-REP</v>
      </c>
      <c r="AB47" s="3" t="s">
        <v>147</v>
      </c>
      <c r="AC47" s="47"/>
      <c r="AD47" s="25" t="str">
        <f t="shared" si="42"/>
        <v>OP-REP</v>
      </c>
      <c r="AE47" s="62">
        <f t="shared" si="48"/>
        <v>22.745333333333335</v>
      </c>
    </row>
    <row r="48" spans="1:31" x14ac:dyDescent="0.25">
      <c r="A48" s="3">
        <f t="shared" si="49"/>
        <v>4</v>
      </c>
      <c r="B48" s="3" t="str">
        <f t="shared" si="44"/>
        <v>04GW2</v>
      </c>
      <c r="C48" s="3" t="s">
        <v>137</v>
      </c>
      <c r="D48" s="47"/>
      <c r="E48" s="25" t="str">
        <f t="shared" si="38"/>
        <v>GW2</v>
      </c>
      <c r="F48" s="62">
        <f t="shared" si="51"/>
        <v>8.890500000000003</v>
      </c>
      <c r="Z48" s="3">
        <f t="shared" si="46"/>
        <v>6</v>
      </c>
      <c r="AA48" s="3" t="str">
        <f t="shared" si="45"/>
        <v>06GW2</v>
      </c>
      <c r="AB48" s="3" t="s">
        <v>111</v>
      </c>
      <c r="AC48" s="47"/>
      <c r="AD48" s="25" t="str">
        <f t="shared" si="42"/>
        <v>GW2</v>
      </c>
      <c r="AE48" s="62">
        <f t="shared" si="48"/>
        <v>22.487333333333329</v>
      </c>
    </row>
    <row r="49" spans="1:31" x14ac:dyDescent="0.25">
      <c r="A49" s="3">
        <f t="shared" si="49"/>
        <v>5</v>
      </c>
      <c r="B49" s="3" t="str">
        <f t="shared" si="44"/>
        <v>05GW1</v>
      </c>
      <c r="C49" s="3" t="s">
        <v>136</v>
      </c>
      <c r="D49" s="47"/>
      <c r="E49" s="25" t="str">
        <f t="shared" si="38"/>
        <v>GW1</v>
      </c>
      <c r="F49" s="62">
        <f t="shared" si="51"/>
        <v>8.463000000000001</v>
      </c>
      <c r="Z49" s="3">
        <f t="shared" si="46"/>
        <v>7</v>
      </c>
      <c r="AA49" s="3" t="str">
        <f t="shared" si="45"/>
        <v>07GW3</v>
      </c>
      <c r="AB49" s="3" t="s">
        <v>146</v>
      </c>
      <c r="AC49" s="47"/>
      <c r="AD49" s="25" t="str">
        <f t="shared" si="42"/>
        <v>GW3</v>
      </c>
      <c r="AE49" s="62">
        <f t="shared" si="48"/>
        <v>22.332999999999998</v>
      </c>
    </row>
    <row r="50" spans="1:31" x14ac:dyDescent="0.25">
      <c r="A50" s="3">
        <f t="shared" si="49"/>
        <v>6</v>
      </c>
      <c r="B50" s="3" t="str">
        <f t="shared" si="44"/>
        <v>06RE-2</v>
      </c>
      <c r="C50" s="3" t="s">
        <v>135</v>
      </c>
      <c r="D50" s="47"/>
      <c r="E50" s="25" t="str">
        <f t="shared" si="38"/>
        <v>RE-2</v>
      </c>
      <c r="F50" s="62">
        <f t="shared" si="51"/>
        <v>8.3590000000000018</v>
      </c>
      <c r="Z50" s="3">
        <f t="shared" si="46"/>
        <v>8</v>
      </c>
      <c r="AA50" s="3" t="str">
        <f t="shared" si="45"/>
        <v>08OP-GW4</v>
      </c>
      <c r="AB50" s="3" t="s">
        <v>152</v>
      </c>
      <c r="AC50" s="47"/>
      <c r="AD50" s="25" t="str">
        <f t="shared" si="42"/>
        <v>OP-GW4</v>
      </c>
      <c r="AE50" s="62">
        <f t="shared" si="48"/>
        <v>22.275166666666667</v>
      </c>
    </row>
    <row r="51" spans="1:31" x14ac:dyDescent="0.25">
      <c r="A51" s="3">
        <f t="shared" si="49"/>
        <v>7</v>
      </c>
      <c r="B51" s="3" t="str">
        <f t="shared" si="44"/>
        <v>07RE-1c</v>
      </c>
      <c r="C51" s="3" t="s">
        <v>86</v>
      </c>
      <c r="D51" s="47"/>
      <c r="E51" s="25" t="str">
        <f t="shared" si="38"/>
        <v>RE-1c</v>
      </c>
      <c r="F51" s="62">
        <f t="shared" si="51"/>
        <v>8.3070000000000022</v>
      </c>
      <c r="Z51" s="3">
        <f t="shared" si="46"/>
        <v>9</v>
      </c>
      <c r="AA51" s="3" t="str">
        <f t="shared" si="45"/>
        <v>09GW1</v>
      </c>
      <c r="AB51" s="3" t="s">
        <v>168</v>
      </c>
      <c r="AC51" s="47"/>
      <c r="AD51" s="25" t="str">
        <f t="shared" si="42"/>
        <v>GW1</v>
      </c>
      <c r="AE51" s="62">
        <f t="shared" si="48"/>
        <v>22.261166666666668</v>
      </c>
    </row>
    <row r="52" spans="1:31" x14ac:dyDescent="0.25">
      <c r="A52" s="3">
        <f t="shared" si="49"/>
        <v>8</v>
      </c>
      <c r="B52" s="3" t="str">
        <f t="shared" si="44"/>
        <v>08OP-GW4</v>
      </c>
      <c r="C52" s="3" t="s">
        <v>152</v>
      </c>
      <c r="D52" s="47"/>
      <c r="E52" s="25" t="str">
        <f t="shared" si="38"/>
        <v>OP-GW4</v>
      </c>
      <c r="F52" s="62">
        <f t="shared" si="51"/>
        <v>8.2865000000000038</v>
      </c>
      <c r="Z52" s="3">
        <f t="shared" si="46"/>
        <v>10</v>
      </c>
      <c r="AA52" s="3" t="str">
        <f t="shared" si="45"/>
        <v>10RE-1c</v>
      </c>
      <c r="AB52" s="3" t="s">
        <v>166</v>
      </c>
      <c r="AC52" s="47"/>
      <c r="AD52" s="25" t="str">
        <f t="shared" si="42"/>
        <v>RE-1c</v>
      </c>
      <c r="AE52" s="62">
        <f t="shared" si="48"/>
        <v>22.24666666666667</v>
      </c>
    </row>
    <row r="53" spans="1:31" x14ac:dyDescent="0.25">
      <c r="A53" s="3">
        <f t="shared" si="49"/>
        <v>9</v>
      </c>
      <c r="B53" s="3" t="str">
        <f t="shared" si="44"/>
        <v>09GW4</v>
      </c>
      <c r="C53" s="3" t="s">
        <v>103</v>
      </c>
      <c r="D53" s="47"/>
      <c r="E53" s="25" t="str">
        <f t="shared" si="38"/>
        <v>GW4</v>
      </c>
      <c r="F53" s="62">
        <f t="shared" si="51"/>
        <v>8.2669999999999995</v>
      </c>
      <c r="Z53" s="3">
        <f t="shared" si="46"/>
        <v>11</v>
      </c>
      <c r="AA53" s="3" t="str">
        <f t="shared" si="45"/>
        <v>11RE-2</v>
      </c>
      <c r="AB53" s="3" t="s">
        <v>167</v>
      </c>
      <c r="AC53" s="47"/>
      <c r="AD53" s="25" t="str">
        <f t="shared" si="42"/>
        <v>RE-2</v>
      </c>
      <c r="AE53" s="62">
        <f t="shared" si="48"/>
        <v>22.060833333333335</v>
      </c>
    </row>
    <row r="54" spans="1:31" x14ac:dyDescent="0.25">
      <c r="A54" s="3">
        <f t="shared" si="49"/>
        <v>10</v>
      </c>
      <c r="B54" s="3" t="str">
        <f t="shared" si="44"/>
        <v>10GW3</v>
      </c>
      <c r="C54" s="3" t="s">
        <v>153</v>
      </c>
      <c r="D54" s="47"/>
      <c r="E54" s="25" t="str">
        <f t="shared" si="38"/>
        <v>GW3</v>
      </c>
      <c r="F54" s="62">
        <f t="shared" si="51"/>
        <v>8.2034999999999982</v>
      </c>
      <c r="Z54" s="3">
        <f t="shared" si="46"/>
        <v>12</v>
      </c>
      <c r="AA54" s="3" t="str">
        <f t="shared" si="45"/>
        <v>12FR-2</v>
      </c>
      <c r="AB54" s="3" t="s">
        <v>156</v>
      </c>
      <c r="AC54" s="48"/>
      <c r="AD54" s="49" t="str">
        <f t="shared" si="42"/>
        <v>FR-2</v>
      </c>
      <c r="AE54" s="63">
        <f t="shared" si="48"/>
        <v>0</v>
      </c>
    </row>
    <row r="55" spans="1:31" x14ac:dyDescent="0.25">
      <c r="A55" s="3">
        <f t="shared" si="49"/>
        <v>11</v>
      </c>
      <c r="B55" s="3" t="str">
        <f t="shared" si="44"/>
        <v>11OP-REP</v>
      </c>
      <c r="C55" s="3" t="s">
        <v>78</v>
      </c>
      <c r="D55" s="47"/>
      <c r="E55" s="25" t="str">
        <f t="shared" si="38"/>
        <v>OP-REP</v>
      </c>
      <c r="F55" s="62">
        <f t="shared" si="51"/>
        <v>8.129999999999999</v>
      </c>
      <c r="Z55" s="3">
        <f t="shared" ref="Z55:Z66" si="52">_xlfn.RANK.AVG(AE55,$AE$55:$AE$66)</f>
        <v>1</v>
      </c>
      <c r="AA55" s="3" t="str">
        <f t="shared" ref="AA55" si="53">RIGHT("0" &amp; Z55,2) &amp; AD55</f>
        <v>01DLC1</v>
      </c>
      <c r="AB55" s="3" t="s">
        <v>130</v>
      </c>
      <c r="AC55" s="47" t="s">
        <v>47</v>
      </c>
      <c r="AD55" s="25" t="str">
        <f t="shared" si="42"/>
        <v>DLC1</v>
      </c>
      <c r="AE55" s="62">
        <f t="shared" ref="AE55:AE66" si="54">VLOOKUP(AD55,$Z$10:$AJ$23,10,FALSE)</f>
        <v>24.04750000000001</v>
      </c>
    </row>
    <row r="56" spans="1:31" x14ac:dyDescent="0.25">
      <c r="A56" s="3">
        <f t="shared" si="49"/>
        <v>12</v>
      </c>
      <c r="B56" s="3" t="str">
        <f t="shared" si="44"/>
        <v>12FR-2</v>
      </c>
      <c r="C56" s="3" t="s">
        <v>156</v>
      </c>
      <c r="D56" s="48"/>
      <c r="E56" s="49" t="str">
        <f t="shared" si="38"/>
        <v>FR-2</v>
      </c>
      <c r="F56" s="63">
        <f t="shared" si="51"/>
        <v>0</v>
      </c>
      <c r="Z56" s="3">
        <f t="shared" si="52"/>
        <v>3</v>
      </c>
      <c r="AA56" s="3" t="str">
        <f t="shared" si="45"/>
        <v>03FR-1</v>
      </c>
      <c r="AB56" s="3" t="s">
        <v>129</v>
      </c>
      <c r="AC56" s="47"/>
      <c r="AD56" s="25" t="str">
        <f t="shared" si="42"/>
        <v>FR-1</v>
      </c>
      <c r="AE56" s="62">
        <f t="shared" si="54"/>
        <v>23.25416666666667</v>
      </c>
    </row>
    <row r="57" spans="1:31" x14ac:dyDescent="0.25">
      <c r="A57" s="3">
        <f t="shared" ref="A57:A70" si="55">_xlfn.RANK.AVG(F57,$F$57:$F$70)</f>
        <v>1</v>
      </c>
      <c r="B57" s="3" t="str">
        <f t="shared" si="44"/>
        <v>01DLC1</v>
      </c>
      <c r="C57" s="3" t="s">
        <v>130</v>
      </c>
      <c r="D57" s="47" t="s">
        <v>47</v>
      </c>
      <c r="E57" s="25" t="str">
        <f t="shared" si="38"/>
        <v>DLC1</v>
      </c>
      <c r="F57" s="62">
        <f t="shared" ref="F57:F70" si="56">VLOOKUP(E57,$B$10:$L$23,10,FALSE)</f>
        <v>10.735500000000002</v>
      </c>
      <c r="Z57" s="3">
        <f t="shared" si="52"/>
        <v>5</v>
      </c>
      <c r="AA57" s="3" t="str">
        <f t="shared" si="45"/>
        <v>05OP-NT3</v>
      </c>
      <c r="AB57" s="3" t="s">
        <v>121</v>
      </c>
      <c r="AC57" s="47"/>
      <c r="AD57" s="25" t="str">
        <f t="shared" si="42"/>
        <v>OP-NT3</v>
      </c>
      <c r="AE57" s="62">
        <f t="shared" si="54"/>
        <v>23.150999999999996</v>
      </c>
    </row>
    <row r="58" spans="1:31" x14ac:dyDescent="0.25">
      <c r="A58" s="3">
        <f t="shared" si="55"/>
        <v>2</v>
      </c>
      <c r="B58" s="3" t="str">
        <f t="shared" si="44"/>
        <v>02FR-1</v>
      </c>
      <c r="C58" s="3" t="s">
        <v>129</v>
      </c>
      <c r="D58" s="47"/>
      <c r="E58" s="25" t="str">
        <f t="shared" si="38"/>
        <v>FR-1</v>
      </c>
      <c r="F58" s="62">
        <f t="shared" si="56"/>
        <v>10.122</v>
      </c>
      <c r="Z58" s="3">
        <f t="shared" si="52"/>
        <v>4</v>
      </c>
      <c r="AA58" s="3" t="str">
        <f t="shared" si="45"/>
        <v>04GW4</v>
      </c>
      <c r="AB58" s="3" t="s">
        <v>119</v>
      </c>
      <c r="AC58" s="47"/>
      <c r="AD58" s="25" t="str">
        <f t="shared" si="42"/>
        <v>GW4</v>
      </c>
      <c r="AE58" s="62">
        <f t="shared" si="54"/>
        <v>23.166500000000006</v>
      </c>
    </row>
    <row r="59" spans="1:31" x14ac:dyDescent="0.25">
      <c r="A59" s="3">
        <f t="shared" si="55"/>
        <v>3</v>
      </c>
      <c r="B59" s="3" t="str">
        <f t="shared" si="44"/>
        <v>03OP-NT3</v>
      </c>
      <c r="C59" s="3" t="s">
        <v>95</v>
      </c>
      <c r="D59" s="47"/>
      <c r="E59" s="25" t="str">
        <f t="shared" si="38"/>
        <v>OP-NT3</v>
      </c>
      <c r="F59" s="62">
        <f t="shared" si="56"/>
        <v>10.073</v>
      </c>
      <c r="Z59" s="3">
        <f t="shared" si="52"/>
        <v>6</v>
      </c>
      <c r="AA59" s="3" t="str">
        <f t="shared" si="45"/>
        <v>06OP-REP</v>
      </c>
      <c r="AB59" s="3" t="s">
        <v>147</v>
      </c>
      <c r="AC59" s="47"/>
      <c r="AD59" s="25" t="str">
        <f t="shared" si="42"/>
        <v>OP-REP</v>
      </c>
      <c r="AE59" s="62">
        <f t="shared" si="54"/>
        <v>22.903000000000002</v>
      </c>
    </row>
    <row r="60" spans="1:31" x14ac:dyDescent="0.25">
      <c r="A60" s="3">
        <f t="shared" si="55"/>
        <v>4</v>
      </c>
      <c r="B60" s="3" t="str">
        <f t="shared" si="44"/>
        <v>04GW2</v>
      </c>
      <c r="C60" s="3" t="s">
        <v>88</v>
      </c>
      <c r="D60" s="47"/>
      <c r="E60" s="25" t="str">
        <f t="shared" si="38"/>
        <v>GW2</v>
      </c>
      <c r="F60" s="62">
        <f t="shared" si="56"/>
        <v>9.616500000000002</v>
      </c>
      <c r="Z60" s="3">
        <f t="shared" si="52"/>
        <v>2</v>
      </c>
      <c r="AA60" s="3" t="str">
        <f t="shared" si="45"/>
        <v>02GW2</v>
      </c>
      <c r="AB60" s="3" t="s">
        <v>111</v>
      </c>
      <c r="AC60" s="47"/>
      <c r="AD60" s="25" t="str">
        <f t="shared" si="42"/>
        <v>GW2</v>
      </c>
      <c r="AE60" s="62">
        <f t="shared" si="54"/>
        <v>23.300500000000007</v>
      </c>
    </row>
    <row r="61" spans="1:31" x14ac:dyDescent="0.25">
      <c r="A61" s="3">
        <f t="shared" si="55"/>
        <v>5</v>
      </c>
      <c r="B61" s="3" t="str">
        <f t="shared" si="44"/>
        <v>05GW1</v>
      </c>
      <c r="C61" s="3" t="s">
        <v>139</v>
      </c>
      <c r="D61" s="47"/>
      <c r="E61" s="25" t="str">
        <f t="shared" si="38"/>
        <v>GW1</v>
      </c>
      <c r="F61" s="62">
        <f t="shared" si="56"/>
        <v>9.224499999999999</v>
      </c>
      <c r="Z61" s="3">
        <f t="shared" si="52"/>
        <v>8</v>
      </c>
      <c r="AA61" s="3" t="str">
        <f t="shared" si="45"/>
        <v>08GW3</v>
      </c>
      <c r="AB61" s="3" t="s">
        <v>146</v>
      </c>
      <c r="AC61" s="47"/>
      <c r="AD61" s="25" t="str">
        <f t="shared" si="42"/>
        <v>GW3</v>
      </c>
      <c r="AE61" s="62">
        <f t="shared" si="54"/>
        <v>22.353999999999999</v>
      </c>
    </row>
    <row r="62" spans="1:31" x14ac:dyDescent="0.25">
      <c r="A62" s="3">
        <f t="shared" si="55"/>
        <v>6</v>
      </c>
      <c r="B62" s="3" t="str">
        <f t="shared" si="44"/>
        <v>06OP-GW4</v>
      </c>
      <c r="C62" s="3" t="s">
        <v>157</v>
      </c>
      <c r="D62" s="47"/>
      <c r="E62" s="25" t="str">
        <f t="shared" si="38"/>
        <v>OP-GW4</v>
      </c>
      <c r="F62" s="62">
        <f t="shared" si="56"/>
        <v>9.1135000000000019</v>
      </c>
      <c r="Z62" s="3">
        <f t="shared" si="52"/>
        <v>7</v>
      </c>
      <c r="AA62" s="3" t="str">
        <f t="shared" si="45"/>
        <v>07GW1</v>
      </c>
      <c r="AB62" s="3" t="s">
        <v>168</v>
      </c>
      <c r="AC62" s="47"/>
      <c r="AD62" s="25" t="str">
        <f t="shared" si="42"/>
        <v>GW1</v>
      </c>
      <c r="AE62" s="62">
        <f t="shared" si="54"/>
        <v>22.384333333333331</v>
      </c>
    </row>
    <row r="63" spans="1:31" x14ac:dyDescent="0.25">
      <c r="A63" s="3">
        <f t="shared" si="55"/>
        <v>7</v>
      </c>
      <c r="B63" s="3" t="str">
        <f t="shared" si="44"/>
        <v>07RE-2</v>
      </c>
      <c r="C63" s="3" t="s">
        <v>135</v>
      </c>
      <c r="D63" s="47"/>
      <c r="E63" s="25" t="str">
        <f t="shared" si="38"/>
        <v>RE-2</v>
      </c>
      <c r="F63" s="62">
        <f t="shared" si="56"/>
        <v>9.0885000000000034</v>
      </c>
      <c r="Z63" s="3">
        <f t="shared" si="52"/>
        <v>9</v>
      </c>
      <c r="AA63" s="3" t="str">
        <f t="shared" si="45"/>
        <v>09RE-1c</v>
      </c>
      <c r="AB63" s="3" t="s">
        <v>166</v>
      </c>
      <c r="AC63" s="47"/>
      <c r="AD63" s="25" t="str">
        <f t="shared" si="42"/>
        <v>RE-1c</v>
      </c>
      <c r="AE63" s="62">
        <f t="shared" si="54"/>
        <v>22.297833333333326</v>
      </c>
    </row>
    <row r="64" spans="1:31" x14ac:dyDescent="0.25">
      <c r="A64" s="3">
        <f t="shared" si="55"/>
        <v>8</v>
      </c>
      <c r="B64" s="3" t="str">
        <f t="shared" si="44"/>
        <v>08RE-1c</v>
      </c>
      <c r="C64" s="3" t="s">
        <v>86</v>
      </c>
      <c r="D64" s="47"/>
      <c r="E64" s="25" t="str">
        <f t="shared" si="38"/>
        <v>RE-1c</v>
      </c>
      <c r="F64" s="62">
        <f t="shared" si="56"/>
        <v>9.0655000000000001</v>
      </c>
      <c r="Z64" s="3">
        <f t="shared" si="52"/>
        <v>10</v>
      </c>
      <c r="AA64" s="3" t="str">
        <f t="shared" si="45"/>
        <v>10OP-GW4</v>
      </c>
      <c r="AB64" s="3" t="s">
        <v>152</v>
      </c>
      <c r="AC64" s="47"/>
      <c r="AD64" s="25" t="str">
        <f t="shared" si="42"/>
        <v>OP-GW4</v>
      </c>
      <c r="AE64" s="62">
        <f t="shared" si="54"/>
        <v>22.272833333333331</v>
      </c>
    </row>
    <row r="65" spans="1:31" x14ac:dyDescent="0.25">
      <c r="A65" s="3">
        <f t="shared" si="55"/>
        <v>9</v>
      </c>
      <c r="B65" s="3" t="str">
        <f t="shared" si="44"/>
        <v>09GW4</v>
      </c>
      <c r="C65" s="3" t="s">
        <v>138</v>
      </c>
      <c r="D65" s="47"/>
      <c r="E65" s="25" t="str">
        <f t="shared" si="38"/>
        <v>GW4</v>
      </c>
      <c r="F65" s="62">
        <f t="shared" si="56"/>
        <v>9.0500000000000007</v>
      </c>
      <c r="Z65" s="3">
        <f t="shared" si="52"/>
        <v>11</v>
      </c>
      <c r="AA65" s="3" t="str">
        <f t="shared" si="45"/>
        <v>11RE-2</v>
      </c>
      <c r="AB65" s="3" t="s">
        <v>167</v>
      </c>
      <c r="AC65" s="47"/>
      <c r="AD65" s="25" t="str">
        <f t="shared" si="42"/>
        <v>RE-2</v>
      </c>
      <c r="AE65" s="62">
        <f t="shared" si="54"/>
        <v>22.112499999999997</v>
      </c>
    </row>
    <row r="66" spans="1:31" x14ac:dyDescent="0.25">
      <c r="A66" s="3">
        <f t="shared" si="55"/>
        <v>10</v>
      </c>
      <c r="B66" s="3" t="str">
        <f t="shared" si="44"/>
        <v>10OP-REP</v>
      </c>
      <c r="C66" s="3" t="s">
        <v>93</v>
      </c>
      <c r="D66" s="47"/>
      <c r="E66" s="25" t="str">
        <f t="shared" si="38"/>
        <v>OP-REP</v>
      </c>
      <c r="F66" s="62">
        <f t="shared" si="56"/>
        <v>9.008499999999998</v>
      </c>
      <c r="Z66" s="3">
        <f t="shared" si="52"/>
        <v>12</v>
      </c>
      <c r="AA66" s="3" t="str">
        <f t="shared" si="45"/>
        <v>12FR-2</v>
      </c>
      <c r="AB66" s="3" t="s">
        <v>156</v>
      </c>
      <c r="AC66" s="47"/>
      <c r="AD66" s="25" t="str">
        <f t="shared" si="42"/>
        <v>FR-2</v>
      </c>
      <c r="AE66" s="62">
        <f t="shared" si="54"/>
        <v>0</v>
      </c>
    </row>
    <row r="67" spans="1:31" x14ac:dyDescent="0.25">
      <c r="A67" s="3">
        <f t="shared" si="55"/>
        <v>11</v>
      </c>
      <c r="B67" s="3" t="str">
        <f t="shared" si="44"/>
        <v>11GW3</v>
      </c>
      <c r="C67" s="3" t="s">
        <v>153</v>
      </c>
      <c r="D67" s="47"/>
      <c r="E67" s="25" t="str">
        <f t="shared" si="38"/>
        <v>GW3</v>
      </c>
      <c r="F67" s="62">
        <f t="shared" si="56"/>
        <v>8.9610000000000021</v>
      </c>
      <c r="AC67" s="64" t="s">
        <v>48</v>
      </c>
      <c r="AD67" s="64"/>
      <c r="AE67" s="65"/>
    </row>
    <row r="68" spans="1:31" x14ac:dyDescent="0.25">
      <c r="A68" s="3">
        <f t="shared" si="55"/>
        <v>13</v>
      </c>
      <c r="B68" s="3" t="str">
        <f t="shared" si="44"/>
        <v>13FR-2</v>
      </c>
      <c r="C68" s="3" t="s">
        <v>134</v>
      </c>
      <c r="D68" s="47"/>
      <c r="E68" s="25" t="str">
        <f t="shared" si="38"/>
        <v>FR-2</v>
      </c>
      <c r="F68" s="62">
        <f t="shared" si="56"/>
        <v>0</v>
      </c>
      <c r="Z68" s="3">
        <f t="shared" ref="Z68:Z79" si="57">_xlfn.RANK.AVG(AE68,$AE$68:$AE$79)</f>
        <v>1</v>
      </c>
      <c r="AA68" s="3" t="str">
        <f t="shared" ref="AA68" si="58">RIGHT("0" &amp; Z68,2) &amp; AD68</f>
        <v>01DLC1</v>
      </c>
      <c r="AB68" s="3" t="s">
        <v>130</v>
      </c>
      <c r="AC68" s="45" t="s">
        <v>45</v>
      </c>
      <c r="AD68" s="51" t="str">
        <f t="shared" si="42"/>
        <v>DLC1</v>
      </c>
      <c r="AE68" s="61">
        <f t="shared" ref="AE68:AE79" si="59">VLOOKUP(AD68,$Z$10:$AW$23,17,FALSE)</f>
        <v>23.888999999999996</v>
      </c>
    </row>
    <row r="69" spans="1:31" x14ac:dyDescent="0.25">
      <c r="A69" s="3">
        <f t="shared" si="55"/>
        <v>13</v>
      </c>
      <c r="B69" s="3" t="str">
        <f t="shared" si="44"/>
        <v>13RE-1a</v>
      </c>
      <c r="C69" s="3" t="s">
        <v>154</v>
      </c>
      <c r="D69" s="47"/>
      <c r="E69" s="25" t="str">
        <f t="shared" si="38"/>
        <v>RE-1a</v>
      </c>
      <c r="F69" s="62">
        <f t="shared" si="56"/>
        <v>0</v>
      </c>
      <c r="Z69" s="3">
        <f t="shared" si="57"/>
        <v>2</v>
      </c>
      <c r="AA69" s="3" t="str">
        <f t="shared" ref="AA69:AA103" si="60">RIGHT("0" &amp; Z69,2) &amp; AD69</f>
        <v>02FR-1</v>
      </c>
      <c r="AB69" s="3" t="s">
        <v>129</v>
      </c>
      <c r="AC69" s="47"/>
      <c r="AD69" s="25" t="str">
        <f t="shared" si="42"/>
        <v>FR-1</v>
      </c>
      <c r="AE69" s="62">
        <f t="shared" si="59"/>
        <v>23.232500000000002</v>
      </c>
    </row>
    <row r="70" spans="1:31" x14ac:dyDescent="0.25">
      <c r="A70" s="3">
        <f t="shared" si="55"/>
        <v>13</v>
      </c>
      <c r="B70" s="3" t="str">
        <f t="shared" si="44"/>
        <v>13RE-1b</v>
      </c>
      <c r="C70" s="3" t="s">
        <v>155</v>
      </c>
      <c r="D70" s="48"/>
      <c r="E70" s="49" t="str">
        <f t="shared" si="38"/>
        <v>RE-1b</v>
      </c>
      <c r="F70" s="63">
        <f t="shared" si="56"/>
        <v>0</v>
      </c>
      <c r="Z70" s="3">
        <f t="shared" si="57"/>
        <v>3</v>
      </c>
      <c r="AA70" s="3" t="str">
        <f t="shared" si="60"/>
        <v>03OP-NT3</v>
      </c>
      <c r="AB70" s="3" t="s">
        <v>95</v>
      </c>
      <c r="AC70" s="47"/>
      <c r="AD70" s="25" t="str">
        <f t="shared" si="42"/>
        <v>OP-NT3</v>
      </c>
      <c r="AE70" s="62">
        <f t="shared" si="59"/>
        <v>23.178500000000003</v>
      </c>
    </row>
    <row r="71" spans="1:31" x14ac:dyDescent="0.25">
      <c r="D71" s="3" t="s">
        <v>48</v>
      </c>
      <c r="E71" s="3" t="str">
        <f t="shared" si="38"/>
        <v/>
      </c>
      <c r="F71" s="66"/>
      <c r="Z71" s="3">
        <f t="shared" si="57"/>
        <v>4</v>
      </c>
      <c r="AA71" s="3" t="str">
        <f t="shared" si="60"/>
        <v>04GW4</v>
      </c>
      <c r="AB71" s="3" t="s">
        <v>142</v>
      </c>
      <c r="AC71" s="47"/>
      <c r="AD71" s="25" t="str">
        <f t="shared" si="42"/>
        <v>GW4</v>
      </c>
      <c r="AE71" s="62">
        <f t="shared" si="59"/>
        <v>22.862166666666671</v>
      </c>
    </row>
    <row r="72" spans="1:31" x14ac:dyDescent="0.25">
      <c r="A72" s="3">
        <f t="shared" ref="A72:A85" si="61">_xlfn.RANK.AVG(F72,$F$72:$F$85)</f>
        <v>1</v>
      </c>
      <c r="B72" s="3" t="str">
        <f t="shared" ref="B72" si="62">RIGHT("0" &amp; A72,2) &amp; E72</f>
        <v>01DLC1</v>
      </c>
      <c r="C72" s="3" t="s">
        <v>130</v>
      </c>
      <c r="D72" s="45" t="s">
        <v>45</v>
      </c>
      <c r="E72" s="51" t="str">
        <f t="shared" si="38"/>
        <v>DLC1</v>
      </c>
      <c r="F72" s="61">
        <f t="shared" ref="F72:F85" si="63">VLOOKUP(E72,$B$10:$Y$23,17,FALSE)</f>
        <v>9.989499999999996</v>
      </c>
      <c r="Z72" s="3">
        <f t="shared" si="57"/>
        <v>5</v>
      </c>
      <c r="AA72" s="3" t="str">
        <f t="shared" si="60"/>
        <v>05OP-REP</v>
      </c>
      <c r="AB72" s="3" t="s">
        <v>96</v>
      </c>
      <c r="AC72" s="47"/>
      <c r="AD72" s="25" t="str">
        <f t="shared" si="42"/>
        <v>OP-REP</v>
      </c>
      <c r="AE72" s="62">
        <f t="shared" si="59"/>
        <v>22.703833333333339</v>
      </c>
    </row>
    <row r="73" spans="1:31" x14ac:dyDescent="0.25">
      <c r="A73" s="3">
        <f t="shared" si="61"/>
        <v>2</v>
      </c>
      <c r="B73" s="3" t="str">
        <f t="shared" ref="B73:B111" si="64">RIGHT("0" &amp; A73,2) &amp; E73</f>
        <v>02FR-1</v>
      </c>
      <c r="C73" s="3" t="s">
        <v>129</v>
      </c>
      <c r="D73" s="47"/>
      <c r="E73" s="25" t="str">
        <f t="shared" si="38"/>
        <v>FR-1</v>
      </c>
      <c r="F73" s="62">
        <f t="shared" si="63"/>
        <v>9.5715000000000003</v>
      </c>
      <c r="Z73" s="3">
        <f t="shared" si="57"/>
        <v>6</v>
      </c>
      <c r="AA73" s="3" t="str">
        <f t="shared" si="60"/>
        <v>06GW2</v>
      </c>
      <c r="AB73" s="3" t="s">
        <v>140</v>
      </c>
      <c r="AC73" s="47"/>
      <c r="AD73" s="25" t="str">
        <f t="shared" si="42"/>
        <v>GW2</v>
      </c>
      <c r="AE73" s="62">
        <f t="shared" si="59"/>
        <v>22.454833333333337</v>
      </c>
    </row>
    <row r="74" spans="1:31" x14ac:dyDescent="0.25">
      <c r="A74" s="3">
        <f t="shared" si="61"/>
        <v>3</v>
      </c>
      <c r="B74" s="3" t="str">
        <f t="shared" si="64"/>
        <v>03OP-NT3</v>
      </c>
      <c r="C74" s="3" t="s">
        <v>95</v>
      </c>
      <c r="D74" s="47"/>
      <c r="E74" s="25" t="str">
        <f t="shared" si="38"/>
        <v>OP-NT3</v>
      </c>
      <c r="F74" s="62">
        <f t="shared" si="63"/>
        <v>9.2880000000000003</v>
      </c>
      <c r="Z74" s="3">
        <f t="shared" si="57"/>
        <v>7</v>
      </c>
      <c r="AA74" s="3" t="str">
        <f t="shared" si="60"/>
        <v>07RE-1c</v>
      </c>
      <c r="AB74" s="3" t="s">
        <v>99</v>
      </c>
      <c r="AC74" s="47"/>
      <c r="AD74" s="25" t="str">
        <f t="shared" si="42"/>
        <v>RE-1c</v>
      </c>
      <c r="AE74" s="62">
        <f t="shared" si="59"/>
        <v>22.393500000000003</v>
      </c>
    </row>
    <row r="75" spans="1:31" x14ac:dyDescent="0.25">
      <c r="A75" s="3">
        <f t="shared" si="61"/>
        <v>4</v>
      </c>
      <c r="B75" s="3" t="str">
        <f t="shared" si="64"/>
        <v>04GW2</v>
      </c>
      <c r="C75" s="3" t="s">
        <v>88</v>
      </c>
      <c r="D75" s="47"/>
      <c r="E75" s="25" t="str">
        <f t="shared" si="38"/>
        <v>GW2</v>
      </c>
      <c r="F75" s="62">
        <f t="shared" si="63"/>
        <v>8.8130000000000024</v>
      </c>
      <c r="Z75" s="3">
        <f t="shared" si="57"/>
        <v>8</v>
      </c>
      <c r="AA75" s="3" t="str">
        <f t="shared" si="60"/>
        <v>08GW1</v>
      </c>
      <c r="AB75" s="3" t="s">
        <v>141</v>
      </c>
      <c r="AC75" s="47"/>
      <c r="AD75" s="25" t="str">
        <f t="shared" si="42"/>
        <v>GW1</v>
      </c>
      <c r="AE75" s="62">
        <f t="shared" si="59"/>
        <v>22.256500000000003</v>
      </c>
    </row>
    <row r="76" spans="1:31" x14ac:dyDescent="0.25">
      <c r="A76" s="3">
        <f t="shared" si="61"/>
        <v>5</v>
      </c>
      <c r="B76" s="3" t="str">
        <f t="shared" si="64"/>
        <v>05GW1</v>
      </c>
      <c r="C76" s="3" t="s">
        <v>89</v>
      </c>
      <c r="D76" s="47"/>
      <c r="E76" s="25" t="str">
        <f t="shared" si="38"/>
        <v>GW1</v>
      </c>
      <c r="F76" s="62">
        <f t="shared" si="63"/>
        <v>8.3850000000000016</v>
      </c>
      <c r="Z76" s="3">
        <f t="shared" si="57"/>
        <v>9</v>
      </c>
      <c r="AA76" s="3" t="str">
        <f t="shared" si="60"/>
        <v>09GW3</v>
      </c>
      <c r="AB76" s="3" t="s">
        <v>146</v>
      </c>
      <c r="AC76" s="47"/>
      <c r="AD76" s="25" t="str">
        <f t="shared" si="42"/>
        <v>GW3</v>
      </c>
      <c r="AE76" s="62">
        <f t="shared" si="59"/>
        <v>22.161500000000004</v>
      </c>
    </row>
    <row r="77" spans="1:31" x14ac:dyDescent="0.25">
      <c r="A77" s="3">
        <f t="shared" si="61"/>
        <v>6</v>
      </c>
      <c r="B77" s="3" t="str">
        <f t="shared" si="64"/>
        <v>06RE-1c</v>
      </c>
      <c r="C77" s="3" t="s">
        <v>99</v>
      </c>
      <c r="D77" s="47"/>
      <c r="E77" s="25" t="str">
        <f t="shared" si="38"/>
        <v>RE-1c</v>
      </c>
      <c r="F77" s="62">
        <f t="shared" si="63"/>
        <v>8.3640000000000008</v>
      </c>
      <c r="Z77" s="3">
        <f t="shared" si="57"/>
        <v>10</v>
      </c>
      <c r="AA77" s="3" t="str">
        <f t="shared" si="60"/>
        <v>10OP-GW4</v>
      </c>
      <c r="AB77" s="3" t="s">
        <v>169</v>
      </c>
      <c r="AC77" s="47"/>
      <c r="AD77" s="25" t="str">
        <f t="shared" si="42"/>
        <v>OP-GW4</v>
      </c>
      <c r="AE77" s="62">
        <f t="shared" si="59"/>
        <v>22.135999999999996</v>
      </c>
    </row>
    <row r="78" spans="1:31" x14ac:dyDescent="0.25">
      <c r="A78" s="3">
        <f t="shared" si="61"/>
        <v>7</v>
      </c>
      <c r="B78" s="3" t="str">
        <f t="shared" si="64"/>
        <v>07RE-2</v>
      </c>
      <c r="C78" s="3" t="s">
        <v>135</v>
      </c>
      <c r="D78" s="47"/>
      <c r="E78" s="25" t="str">
        <f t="shared" si="38"/>
        <v>RE-2</v>
      </c>
      <c r="F78" s="62">
        <f t="shared" si="63"/>
        <v>8.3514999999999979</v>
      </c>
      <c r="Z78" s="3">
        <f t="shared" si="57"/>
        <v>11</v>
      </c>
      <c r="AA78" s="3" t="str">
        <f t="shared" si="60"/>
        <v>11RE-2</v>
      </c>
      <c r="AB78" s="3" t="s">
        <v>144</v>
      </c>
      <c r="AC78" s="47"/>
      <c r="AD78" s="25" t="str">
        <f t="shared" si="42"/>
        <v>RE-2</v>
      </c>
      <c r="AE78" s="62">
        <f t="shared" si="59"/>
        <v>22.05083333333333</v>
      </c>
    </row>
    <row r="79" spans="1:31" x14ac:dyDescent="0.25">
      <c r="A79" s="3">
        <f t="shared" si="61"/>
        <v>8</v>
      </c>
      <c r="B79" s="3" t="str">
        <f t="shared" si="64"/>
        <v>08GW4</v>
      </c>
      <c r="C79" s="3" t="s">
        <v>132</v>
      </c>
      <c r="D79" s="47"/>
      <c r="E79" s="25" t="str">
        <f t="shared" si="38"/>
        <v>GW4</v>
      </c>
      <c r="F79" s="62">
        <f t="shared" si="63"/>
        <v>8.1860000000000035</v>
      </c>
      <c r="Z79" s="3">
        <f t="shared" si="57"/>
        <v>12</v>
      </c>
      <c r="AA79" s="3" t="str">
        <f t="shared" si="60"/>
        <v>12FR-2</v>
      </c>
      <c r="AB79" s="3" t="s">
        <v>134</v>
      </c>
      <c r="AC79" s="47"/>
      <c r="AD79" s="25" t="str">
        <f t="shared" si="42"/>
        <v>FR-2</v>
      </c>
      <c r="AE79" s="62">
        <f t="shared" si="59"/>
        <v>0</v>
      </c>
    </row>
    <row r="80" spans="1:31" x14ac:dyDescent="0.25">
      <c r="A80" s="3">
        <f t="shared" si="61"/>
        <v>9</v>
      </c>
      <c r="B80" s="3" t="str">
        <f t="shared" si="64"/>
        <v>09OP-GW4</v>
      </c>
      <c r="C80" s="3" t="s">
        <v>152</v>
      </c>
      <c r="D80" s="47"/>
      <c r="E80" s="25" t="str">
        <f t="shared" si="38"/>
        <v>OP-GW4</v>
      </c>
      <c r="F80" s="62">
        <f t="shared" si="63"/>
        <v>8.1739999999999995</v>
      </c>
      <c r="Z80" s="3">
        <f t="shared" ref="Z80:Z91" si="65">_xlfn.RANK.AVG(AE80,$AE$80:$AE$91)</f>
        <v>1</v>
      </c>
      <c r="AA80" s="3" t="str">
        <f t="shared" ref="AA80" si="66">RIGHT("0" &amp; Z80,2) &amp; AD80</f>
        <v>01DLC1</v>
      </c>
      <c r="AB80" s="3" t="s">
        <v>130</v>
      </c>
      <c r="AC80" s="45" t="s">
        <v>171</v>
      </c>
      <c r="AD80" s="51" t="str">
        <f t="shared" ref="AD80:AD103" si="67">MID(AB80,3,25)</f>
        <v>DLC1</v>
      </c>
      <c r="AE80" s="61">
        <f t="shared" ref="AE80:AE91" si="68">VLOOKUP(AD80,$Z$10:$AW$23,13,FALSE)</f>
        <v>23.623333333333331</v>
      </c>
    </row>
    <row r="81" spans="1:31" x14ac:dyDescent="0.25">
      <c r="A81" s="3">
        <f t="shared" si="61"/>
        <v>10</v>
      </c>
      <c r="B81" s="3" t="str">
        <f t="shared" si="64"/>
        <v>10OP-REP</v>
      </c>
      <c r="C81" s="3" t="s">
        <v>93</v>
      </c>
      <c r="D81" s="47"/>
      <c r="E81" s="25" t="str">
        <f t="shared" si="38"/>
        <v>OP-REP</v>
      </c>
      <c r="F81" s="62">
        <f t="shared" si="63"/>
        <v>8.1359999999999992</v>
      </c>
      <c r="Z81" s="3">
        <f t="shared" si="65"/>
        <v>2</v>
      </c>
      <c r="AA81" s="3" t="str">
        <f t="shared" si="60"/>
        <v>02FR-1</v>
      </c>
      <c r="AB81" s="3" t="s">
        <v>129</v>
      </c>
      <c r="AC81" s="47"/>
      <c r="AD81" s="25" t="str">
        <f t="shared" si="67"/>
        <v>FR-1</v>
      </c>
      <c r="AE81" s="62">
        <f t="shared" si="68"/>
        <v>23.075500000000002</v>
      </c>
    </row>
    <row r="82" spans="1:31" x14ac:dyDescent="0.25">
      <c r="A82" s="3">
        <f t="shared" si="61"/>
        <v>11</v>
      </c>
      <c r="B82" s="3" t="str">
        <f t="shared" si="64"/>
        <v>11GW3</v>
      </c>
      <c r="C82" s="3" t="s">
        <v>153</v>
      </c>
      <c r="D82" s="47"/>
      <c r="E82" s="25" t="str">
        <f t="shared" si="38"/>
        <v>GW3</v>
      </c>
      <c r="F82" s="62">
        <f t="shared" si="63"/>
        <v>8.1015000000000015</v>
      </c>
      <c r="Z82" s="3">
        <f t="shared" si="65"/>
        <v>3</v>
      </c>
      <c r="AA82" s="3" t="str">
        <f t="shared" si="60"/>
        <v>03OP-NT3</v>
      </c>
      <c r="AB82" s="3" t="s">
        <v>95</v>
      </c>
      <c r="AC82" s="47"/>
      <c r="AD82" s="25" t="str">
        <f t="shared" si="67"/>
        <v>OP-NT3</v>
      </c>
      <c r="AE82" s="62">
        <f t="shared" si="68"/>
        <v>22.973333333333333</v>
      </c>
    </row>
    <row r="83" spans="1:31" x14ac:dyDescent="0.25">
      <c r="A83" s="3">
        <f t="shared" si="61"/>
        <v>13</v>
      </c>
      <c r="B83" s="3" t="str">
        <f t="shared" si="64"/>
        <v>13FR-2</v>
      </c>
      <c r="C83" s="3" t="s">
        <v>134</v>
      </c>
      <c r="D83" s="47"/>
      <c r="E83" s="25" t="str">
        <f t="shared" si="38"/>
        <v>FR-2</v>
      </c>
      <c r="F83" s="62">
        <f t="shared" si="63"/>
        <v>0</v>
      </c>
      <c r="Z83" s="3">
        <f t="shared" si="65"/>
        <v>4</v>
      </c>
      <c r="AA83" s="3" t="str">
        <f t="shared" si="60"/>
        <v>04GW4</v>
      </c>
      <c r="AB83" s="3" t="s">
        <v>142</v>
      </c>
      <c r="AC83" s="47"/>
      <c r="AD83" s="25" t="str">
        <f t="shared" si="67"/>
        <v>GW4</v>
      </c>
      <c r="AE83" s="62">
        <f t="shared" si="68"/>
        <v>22.645000000000007</v>
      </c>
    </row>
    <row r="84" spans="1:31" x14ac:dyDescent="0.25">
      <c r="A84" s="3">
        <f t="shared" si="61"/>
        <v>13</v>
      </c>
      <c r="B84" s="3" t="str">
        <f t="shared" si="64"/>
        <v>13RE-1a</v>
      </c>
      <c r="C84" s="3" t="s">
        <v>154</v>
      </c>
      <c r="D84" s="47"/>
      <c r="E84" s="25" t="str">
        <f t="shared" si="38"/>
        <v>RE-1a</v>
      </c>
      <c r="F84" s="62">
        <f t="shared" si="63"/>
        <v>0</v>
      </c>
      <c r="Z84" s="3">
        <f t="shared" si="65"/>
        <v>5</v>
      </c>
      <c r="AA84" s="3" t="str">
        <f t="shared" si="60"/>
        <v>05OP-REP</v>
      </c>
      <c r="AB84" s="3" t="s">
        <v>96</v>
      </c>
      <c r="AC84" s="47"/>
      <c r="AD84" s="25" t="str">
        <f t="shared" si="67"/>
        <v>OP-REP</v>
      </c>
      <c r="AE84" s="62">
        <f t="shared" si="68"/>
        <v>22.623333333333331</v>
      </c>
    </row>
    <row r="85" spans="1:31" x14ac:dyDescent="0.25">
      <c r="A85" s="3">
        <f t="shared" si="61"/>
        <v>13</v>
      </c>
      <c r="B85" s="3" t="str">
        <f t="shared" si="64"/>
        <v>13RE-1b</v>
      </c>
      <c r="C85" s="3" t="s">
        <v>155</v>
      </c>
      <c r="D85" s="48"/>
      <c r="E85" s="49" t="str">
        <f t="shared" si="38"/>
        <v>RE-1b</v>
      </c>
      <c r="F85" s="63">
        <f t="shared" si="63"/>
        <v>0</v>
      </c>
      <c r="Z85" s="3">
        <f t="shared" si="65"/>
        <v>6</v>
      </c>
      <c r="AA85" s="3" t="str">
        <f t="shared" si="60"/>
        <v>06GW2</v>
      </c>
      <c r="AB85" s="3" t="s">
        <v>140</v>
      </c>
      <c r="AC85" s="47"/>
      <c r="AD85" s="25" t="str">
        <f t="shared" si="67"/>
        <v>GW2</v>
      </c>
      <c r="AE85" s="62">
        <f t="shared" si="68"/>
        <v>22.213166666666663</v>
      </c>
    </row>
    <row r="86" spans="1:31" x14ac:dyDescent="0.25">
      <c r="A86" s="3">
        <f t="shared" ref="A86:A97" si="69">_xlfn.RANK.AVG(F86,$F$86:$F$97)</f>
        <v>1</v>
      </c>
      <c r="B86" s="3" t="str">
        <f t="shared" ref="B86" si="70">RIGHT("0" &amp; A86,2) &amp; E86</f>
        <v>01DLC1</v>
      </c>
      <c r="C86" s="3" t="s">
        <v>130</v>
      </c>
      <c r="D86" s="47" t="s">
        <v>171</v>
      </c>
      <c r="E86" s="25" t="str">
        <f t="shared" ref="E86:E111" si="71">MID(C86,3,25)</f>
        <v>DLC1</v>
      </c>
      <c r="F86" s="62">
        <f t="shared" ref="F86:F97" si="72">VLOOKUP(E86,$B$10:$Y$23,13,FALSE)</f>
        <v>9.6790000000000003</v>
      </c>
      <c r="Z86" s="3">
        <f t="shared" si="65"/>
        <v>7</v>
      </c>
      <c r="AA86" s="3" t="str">
        <f t="shared" si="60"/>
        <v>07RE-1c</v>
      </c>
      <c r="AB86" s="3" t="s">
        <v>79</v>
      </c>
      <c r="AC86" s="47"/>
      <c r="AD86" s="25" t="str">
        <f t="shared" si="67"/>
        <v>RE-1c</v>
      </c>
      <c r="AE86" s="62">
        <f t="shared" si="68"/>
        <v>22.1035</v>
      </c>
    </row>
    <row r="87" spans="1:31" x14ac:dyDescent="0.25">
      <c r="A87" s="3">
        <f t="shared" si="69"/>
        <v>2</v>
      </c>
      <c r="B87" s="3" t="str">
        <f t="shared" si="64"/>
        <v>02FR-1</v>
      </c>
      <c r="C87" s="3" t="s">
        <v>129</v>
      </c>
      <c r="D87" s="47"/>
      <c r="E87" s="25" t="str">
        <f t="shared" si="71"/>
        <v>FR-1</v>
      </c>
      <c r="F87" s="62">
        <f t="shared" si="72"/>
        <v>9.2445000000000022</v>
      </c>
      <c r="Z87" s="3">
        <f t="shared" si="65"/>
        <v>8</v>
      </c>
      <c r="AA87" s="3" t="str">
        <f t="shared" si="60"/>
        <v>08GW3</v>
      </c>
      <c r="AB87" s="3" t="s">
        <v>146</v>
      </c>
      <c r="AC87" s="47"/>
      <c r="AD87" s="25" t="str">
        <f t="shared" si="67"/>
        <v>GW3</v>
      </c>
      <c r="AE87" s="62">
        <f t="shared" si="68"/>
        <v>22.025499999999997</v>
      </c>
    </row>
    <row r="88" spans="1:31" x14ac:dyDescent="0.25">
      <c r="A88" s="3">
        <f t="shared" si="69"/>
        <v>3</v>
      </c>
      <c r="B88" s="3" t="str">
        <f t="shared" si="64"/>
        <v>03OP-NT3</v>
      </c>
      <c r="C88" s="3" t="s">
        <v>95</v>
      </c>
      <c r="D88" s="47"/>
      <c r="E88" s="25" t="str">
        <f t="shared" si="71"/>
        <v>OP-NT3</v>
      </c>
      <c r="F88" s="62">
        <f t="shared" si="72"/>
        <v>9.0034999999999972</v>
      </c>
      <c r="Z88" s="3">
        <f t="shared" si="65"/>
        <v>9</v>
      </c>
      <c r="AA88" s="3" t="str">
        <f t="shared" si="60"/>
        <v>09GW1</v>
      </c>
      <c r="AB88" s="3" t="s">
        <v>101</v>
      </c>
      <c r="AC88" s="47"/>
      <c r="AD88" s="25" t="str">
        <f t="shared" si="67"/>
        <v>GW1</v>
      </c>
      <c r="AE88" s="62">
        <f t="shared" si="68"/>
        <v>22.011333333333333</v>
      </c>
    </row>
    <row r="89" spans="1:31" x14ac:dyDescent="0.25">
      <c r="A89" s="3">
        <f t="shared" si="69"/>
        <v>4</v>
      </c>
      <c r="B89" s="3" t="str">
        <f t="shared" si="64"/>
        <v>04GW2</v>
      </c>
      <c r="C89" s="3" t="s">
        <v>88</v>
      </c>
      <c r="D89" s="47"/>
      <c r="E89" s="25" t="str">
        <f t="shared" si="71"/>
        <v>GW2</v>
      </c>
      <c r="F89" s="62">
        <f t="shared" si="72"/>
        <v>8.6219999999999999</v>
      </c>
      <c r="Z89" s="3">
        <f t="shared" si="65"/>
        <v>10</v>
      </c>
      <c r="AA89" s="3" t="str">
        <f t="shared" si="60"/>
        <v>10OP-GW4</v>
      </c>
      <c r="AB89" s="3" t="s">
        <v>169</v>
      </c>
      <c r="AC89" s="47"/>
      <c r="AD89" s="25" t="str">
        <f t="shared" si="67"/>
        <v>OP-GW4</v>
      </c>
      <c r="AE89" s="62">
        <f t="shared" si="68"/>
        <v>21.96083333333333</v>
      </c>
    </row>
    <row r="90" spans="1:31" x14ac:dyDescent="0.25">
      <c r="A90" s="3">
        <f t="shared" si="69"/>
        <v>5</v>
      </c>
      <c r="B90" s="3" t="str">
        <f t="shared" si="64"/>
        <v>05GW1</v>
      </c>
      <c r="C90" s="3" t="s">
        <v>89</v>
      </c>
      <c r="D90" s="47"/>
      <c r="E90" s="25" t="str">
        <f t="shared" si="71"/>
        <v>GW1</v>
      </c>
      <c r="F90" s="62">
        <f t="shared" si="72"/>
        <v>8.1989999999999998</v>
      </c>
      <c r="Z90" s="3">
        <f t="shared" si="65"/>
        <v>11</v>
      </c>
      <c r="AA90" s="3" t="str">
        <f t="shared" si="60"/>
        <v>11RE-2</v>
      </c>
      <c r="AB90" s="3" t="s">
        <v>144</v>
      </c>
      <c r="AC90" s="47"/>
      <c r="AD90" s="25" t="str">
        <f t="shared" si="67"/>
        <v>RE-2</v>
      </c>
      <c r="AE90" s="62">
        <f t="shared" si="68"/>
        <v>21.871833333333335</v>
      </c>
    </row>
    <row r="91" spans="1:31" x14ac:dyDescent="0.25">
      <c r="A91" s="3">
        <f t="shared" si="69"/>
        <v>6</v>
      </c>
      <c r="B91" s="3" t="str">
        <f t="shared" si="64"/>
        <v>06RE-2</v>
      </c>
      <c r="C91" s="3" t="s">
        <v>115</v>
      </c>
      <c r="D91" s="47"/>
      <c r="E91" s="25" t="str">
        <f t="shared" si="71"/>
        <v>RE-2</v>
      </c>
      <c r="F91" s="62">
        <f t="shared" si="72"/>
        <v>8.0609999999999999</v>
      </c>
      <c r="Z91" s="3">
        <f t="shared" si="65"/>
        <v>12</v>
      </c>
      <c r="AA91" s="3" t="str">
        <f t="shared" si="60"/>
        <v>12FR-2</v>
      </c>
      <c r="AB91" s="3" t="s">
        <v>134</v>
      </c>
      <c r="AC91" s="48"/>
      <c r="AD91" s="49" t="str">
        <f t="shared" si="67"/>
        <v>FR-2</v>
      </c>
      <c r="AE91" s="63">
        <f t="shared" si="68"/>
        <v>0</v>
      </c>
    </row>
    <row r="92" spans="1:31" x14ac:dyDescent="0.25">
      <c r="A92" s="3">
        <f t="shared" si="69"/>
        <v>7</v>
      </c>
      <c r="B92" s="3" t="str">
        <f t="shared" si="64"/>
        <v>07OP-GW4</v>
      </c>
      <c r="C92" s="3" t="s">
        <v>158</v>
      </c>
      <c r="D92" s="47"/>
      <c r="E92" s="25" t="str">
        <f t="shared" si="71"/>
        <v>OP-GW4</v>
      </c>
      <c r="F92" s="62">
        <f t="shared" si="72"/>
        <v>8.0444999999999993</v>
      </c>
      <c r="Z92" s="3">
        <f t="shared" ref="Z92:Z103" si="73">_xlfn.RANK.AVG(AE92,$AE$92:$AE$103)</f>
        <v>1</v>
      </c>
      <c r="AA92" s="3" t="str">
        <f t="shared" ref="AA92" si="74">RIGHT("0" &amp; Z92,2) &amp; AD92</f>
        <v>01DLC1</v>
      </c>
      <c r="AB92" s="3" t="s">
        <v>130</v>
      </c>
      <c r="AC92" s="47" t="s">
        <v>47</v>
      </c>
      <c r="AD92" s="25" t="str">
        <f t="shared" si="67"/>
        <v>DLC1</v>
      </c>
      <c r="AE92" s="62">
        <f t="shared" ref="AE92:AE103" si="75">VLOOKUP(AD92,$Z$10:$AW$23,20,FALSE)</f>
        <v>23.927333333333337</v>
      </c>
    </row>
    <row r="93" spans="1:31" x14ac:dyDescent="0.25">
      <c r="A93" s="3">
        <f t="shared" si="69"/>
        <v>8</v>
      </c>
      <c r="B93" s="3" t="str">
        <f t="shared" si="64"/>
        <v>08RE-1c</v>
      </c>
      <c r="C93" s="3" t="s">
        <v>86</v>
      </c>
      <c r="D93" s="47"/>
      <c r="E93" s="25" t="str">
        <f t="shared" si="71"/>
        <v>RE-1c</v>
      </c>
      <c r="F93" s="62">
        <f t="shared" si="72"/>
        <v>8.0434999999999999</v>
      </c>
      <c r="Z93" s="3">
        <f t="shared" si="73"/>
        <v>2</v>
      </c>
      <c r="AA93" s="3" t="str">
        <f t="shared" si="60"/>
        <v>02FR-1</v>
      </c>
      <c r="AB93" s="3" t="s">
        <v>129</v>
      </c>
      <c r="AC93" s="47"/>
      <c r="AD93" s="25" t="str">
        <f t="shared" si="67"/>
        <v>FR-1</v>
      </c>
      <c r="AE93" s="62">
        <f t="shared" si="75"/>
        <v>23.346499999999999</v>
      </c>
    </row>
    <row r="94" spans="1:31" x14ac:dyDescent="0.25">
      <c r="A94" s="3">
        <f t="shared" si="69"/>
        <v>9</v>
      </c>
      <c r="B94" s="3" t="str">
        <f t="shared" si="64"/>
        <v>09GW4</v>
      </c>
      <c r="C94" s="3" t="s">
        <v>138</v>
      </c>
      <c r="D94" s="47"/>
      <c r="E94" s="25" t="str">
        <f t="shared" si="71"/>
        <v>GW4</v>
      </c>
      <c r="F94" s="62">
        <f t="shared" si="72"/>
        <v>8.0100000000000016</v>
      </c>
      <c r="Z94" s="3">
        <f t="shared" si="73"/>
        <v>3</v>
      </c>
      <c r="AA94" s="3" t="str">
        <f t="shared" si="60"/>
        <v>03OP-NT3</v>
      </c>
      <c r="AB94" s="3" t="s">
        <v>95</v>
      </c>
      <c r="AC94" s="47"/>
      <c r="AD94" s="25" t="str">
        <f t="shared" si="67"/>
        <v>OP-NT3</v>
      </c>
      <c r="AE94" s="62">
        <f t="shared" si="75"/>
        <v>23.095499999999994</v>
      </c>
    </row>
    <row r="95" spans="1:31" x14ac:dyDescent="0.25">
      <c r="A95" s="3">
        <f t="shared" si="69"/>
        <v>10</v>
      </c>
      <c r="B95" s="3" t="str">
        <f t="shared" si="64"/>
        <v>10GW3</v>
      </c>
      <c r="C95" s="3" t="s">
        <v>131</v>
      </c>
      <c r="D95" s="47"/>
      <c r="E95" s="25" t="str">
        <f t="shared" si="71"/>
        <v>GW3</v>
      </c>
      <c r="F95" s="62">
        <f t="shared" si="72"/>
        <v>7.9405000000000001</v>
      </c>
      <c r="Z95" s="3">
        <f t="shared" si="73"/>
        <v>4</v>
      </c>
      <c r="AA95" s="3" t="str">
        <f t="shared" si="60"/>
        <v>04GW4</v>
      </c>
      <c r="AB95" s="3" t="s">
        <v>142</v>
      </c>
      <c r="AC95" s="47"/>
      <c r="AD95" s="25" t="str">
        <f t="shared" si="67"/>
        <v>GW4</v>
      </c>
      <c r="AE95" s="62">
        <f t="shared" si="75"/>
        <v>23.014499999999998</v>
      </c>
    </row>
    <row r="96" spans="1:31" x14ac:dyDescent="0.25">
      <c r="A96" s="3">
        <f t="shared" si="69"/>
        <v>11</v>
      </c>
      <c r="B96" s="3" t="str">
        <f t="shared" si="64"/>
        <v>11OP-REP</v>
      </c>
      <c r="C96" s="3" t="s">
        <v>133</v>
      </c>
      <c r="D96" s="47"/>
      <c r="E96" s="25" t="str">
        <f t="shared" si="71"/>
        <v>OP-REP</v>
      </c>
      <c r="F96" s="62">
        <f t="shared" si="72"/>
        <v>7.8815000000000026</v>
      </c>
      <c r="Z96" s="3">
        <f t="shared" si="73"/>
        <v>5</v>
      </c>
      <c r="AA96" s="3" t="str">
        <f t="shared" si="60"/>
        <v>05OP-REP</v>
      </c>
      <c r="AB96" s="3" t="s">
        <v>96</v>
      </c>
      <c r="AC96" s="47"/>
      <c r="AD96" s="25" t="str">
        <f t="shared" si="67"/>
        <v>OP-REP</v>
      </c>
      <c r="AE96" s="62">
        <f t="shared" si="75"/>
        <v>22.877833333333335</v>
      </c>
    </row>
    <row r="97" spans="1:31" x14ac:dyDescent="0.25">
      <c r="A97" s="3">
        <f t="shared" si="69"/>
        <v>12</v>
      </c>
      <c r="B97" s="3" t="str">
        <f t="shared" si="64"/>
        <v>12FR-2</v>
      </c>
      <c r="C97" s="3" t="s">
        <v>134</v>
      </c>
      <c r="D97" s="47"/>
      <c r="E97" s="25" t="str">
        <f t="shared" si="71"/>
        <v>FR-2</v>
      </c>
      <c r="F97" s="62">
        <f t="shared" si="72"/>
        <v>0</v>
      </c>
      <c r="Z97" s="3">
        <f t="shared" si="73"/>
        <v>6</v>
      </c>
      <c r="AA97" s="3" t="str">
        <f t="shared" si="60"/>
        <v>06GW2</v>
      </c>
      <c r="AB97" s="3" t="s">
        <v>140</v>
      </c>
      <c r="AC97" s="47"/>
      <c r="AD97" s="25" t="str">
        <f t="shared" si="67"/>
        <v>GW2</v>
      </c>
      <c r="AE97" s="62">
        <f t="shared" si="75"/>
        <v>22.871833333333335</v>
      </c>
    </row>
    <row r="98" spans="1:31" x14ac:dyDescent="0.25">
      <c r="A98" s="3">
        <f t="shared" ref="A98:A111" si="76">_xlfn.RANK.AVG(F98,$F$98:$F$111)</f>
        <v>1</v>
      </c>
      <c r="B98" s="3" t="str">
        <f t="shared" ref="B98" si="77">RIGHT("0" &amp; A98,2) &amp; E98</f>
        <v>01DLC1</v>
      </c>
      <c r="C98" s="3" t="s">
        <v>130</v>
      </c>
      <c r="D98" s="45" t="s">
        <v>47</v>
      </c>
      <c r="E98" s="51" t="str">
        <f t="shared" si="71"/>
        <v>DLC1</v>
      </c>
      <c r="F98" s="61">
        <f t="shared" ref="F98:F111" si="78">VLOOKUP(E98,$B$10:$Y$23,20,FALSE)</f>
        <v>10.593</v>
      </c>
      <c r="Z98" s="3">
        <f t="shared" si="73"/>
        <v>7</v>
      </c>
      <c r="AA98" s="3" t="str">
        <f t="shared" si="60"/>
        <v>07GW1</v>
      </c>
      <c r="AB98" s="3" t="s">
        <v>141</v>
      </c>
      <c r="AC98" s="47"/>
      <c r="AD98" s="25" t="str">
        <f t="shared" si="67"/>
        <v>GW1</v>
      </c>
      <c r="AE98" s="62">
        <f t="shared" si="75"/>
        <v>22.333500000000001</v>
      </c>
    </row>
    <row r="99" spans="1:31" x14ac:dyDescent="0.25">
      <c r="A99" s="3">
        <f t="shared" si="76"/>
        <v>2</v>
      </c>
      <c r="B99" s="3" t="str">
        <f t="shared" si="64"/>
        <v>02FR-1</v>
      </c>
      <c r="C99" s="3" t="s">
        <v>129</v>
      </c>
      <c r="D99" s="47"/>
      <c r="E99" s="25" t="str">
        <f t="shared" si="71"/>
        <v>FR-1</v>
      </c>
      <c r="F99" s="62">
        <f t="shared" si="78"/>
        <v>10.0335</v>
      </c>
      <c r="Z99" s="3">
        <f t="shared" si="73"/>
        <v>8</v>
      </c>
      <c r="AA99" s="3" t="str">
        <f t="shared" si="60"/>
        <v>08GW3</v>
      </c>
      <c r="AB99" s="3" t="s">
        <v>146</v>
      </c>
      <c r="AC99" s="47"/>
      <c r="AD99" s="25" t="str">
        <f t="shared" si="67"/>
        <v>GW3</v>
      </c>
      <c r="AE99" s="62">
        <f t="shared" si="75"/>
        <v>22.307166666666667</v>
      </c>
    </row>
    <row r="100" spans="1:31" x14ac:dyDescent="0.25">
      <c r="A100" s="3">
        <f t="shared" si="76"/>
        <v>3</v>
      </c>
      <c r="B100" s="3" t="str">
        <f t="shared" si="64"/>
        <v>03OP-NT3</v>
      </c>
      <c r="C100" s="3" t="s">
        <v>95</v>
      </c>
      <c r="D100" s="47"/>
      <c r="E100" s="25" t="str">
        <f t="shared" si="71"/>
        <v>OP-NT3</v>
      </c>
      <c r="F100" s="62">
        <f t="shared" si="78"/>
        <v>9.8539999999999992</v>
      </c>
      <c r="Z100" s="3">
        <f t="shared" si="73"/>
        <v>9</v>
      </c>
      <c r="AA100" s="3" t="str">
        <f t="shared" si="60"/>
        <v>09RE-1c</v>
      </c>
      <c r="AB100" s="3" t="s">
        <v>107</v>
      </c>
      <c r="AC100" s="47"/>
      <c r="AD100" s="25" t="str">
        <f t="shared" si="67"/>
        <v>RE-1c</v>
      </c>
      <c r="AE100" s="62">
        <f t="shared" si="75"/>
        <v>22.298666666666662</v>
      </c>
    </row>
    <row r="101" spans="1:31" x14ac:dyDescent="0.25">
      <c r="A101" s="3">
        <f t="shared" si="76"/>
        <v>4</v>
      </c>
      <c r="B101" s="3" t="str">
        <f t="shared" si="64"/>
        <v>04GW2</v>
      </c>
      <c r="C101" s="3" t="s">
        <v>88</v>
      </c>
      <c r="D101" s="47"/>
      <c r="E101" s="25" t="str">
        <f t="shared" si="71"/>
        <v>GW2</v>
      </c>
      <c r="F101" s="62">
        <f t="shared" si="78"/>
        <v>9.4205000000000005</v>
      </c>
      <c r="Z101" s="3">
        <f t="shared" si="73"/>
        <v>10</v>
      </c>
      <c r="AA101" s="3" t="str">
        <f t="shared" si="60"/>
        <v>10OP-GW4</v>
      </c>
      <c r="AB101" s="3" t="s">
        <v>169</v>
      </c>
      <c r="AC101" s="47"/>
      <c r="AD101" s="25" t="str">
        <f t="shared" si="67"/>
        <v>OP-GW4</v>
      </c>
      <c r="AE101" s="62">
        <f t="shared" si="75"/>
        <v>22.293500000000002</v>
      </c>
    </row>
    <row r="102" spans="1:31" x14ac:dyDescent="0.25">
      <c r="A102" s="3">
        <f t="shared" si="76"/>
        <v>9</v>
      </c>
      <c r="B102" s="3" t="str">
        <f t="shared" si="64"/>
        <v>09GW4</v>
      </c>
      <c r="C102" s="3" t="s">
        <v>119</v>
      </c>
      <c r="D102" s="47"/>
      <c r="E102" s="25" t="str">
        <f t="shared" si="71"/>
        <v>GW4</v>
      </c>
      <c r="F102" s="62">
        <f t="shared" si="78"/>
        <v>8.8504999999999985</v>
      </c>
      <c r="Z102" s="3">
        <f t="shared" si="73"/>
        <v>11</v>
      </c>
      <c r="AA102" s="3" t="str">
        <f t="shared" si="60"/>
        <v>11RE-2</v>
      </c>
      <c r="AB102" s="3" t="s">
        <v>144</v>
      </c>
      <c r="AC102" s="47"/>
      <c r="AD102" s="25" t="str">
        <f t="shared" si="67"/>
        <v>RE-2</v>
      </c>
      <c r="AE102" s="62">
        <f t="shared" si="75"/>
        <v>21.98983333333333</v>
      </c>
    </row>
    <row r="103" spans="1:31" x14ac:dyDescent="0.25">
      <c r="A103" s="3">
        <f t="shared" si="76"/>
        <v>5</v>
      </c>
      <c r="B103" s="3" t="str">
        <f t="shared" si="64"/>
        <v>05GW1</v>
      </c>
      <c r="C103" s="3" t="s">
        <v>136</v>
      </c>
      <c r="D103" s="47"/>
      <c r="E103" s="25" t="str">
        <f t="shared" si="71"/>
        <v>GW1</v>
      </c>
      <c r="F103" s="62">
        <f t="shared" si="78"/>
        <v>9.0220000000000002</v>
      </c>
      <c r="Z103" s="3">
        <f t="shared" si="73"/>
        <v>12</v>
      </c>
      <c r="AA103" s="3" t="str">
        <f t="shared" si="60"/>
        <v>12FR-2</v>
      </c>
      <c r="AB103" s="3" t="s">
        <v>134</v>
      </c>
      <c r="AC103" s="48"/>
      <c r="AD103" s="49" t="str">
        <f t="shared" si="67"/>
        <v>FR-2</v>
      </c>
      <c r="AE103" s="63">
        <f t="shared" si="75"/>
        <v>0</v>
      </c>
    </row>
    <row r="104" spans="1:31" x14ac:dyDescent="0.25">
      <c r="A104" s="3">
        <f t="shared" si="76"/>
        <v>6</v>
      </c>
      <c r="B104" s="3" t="str">
        <f t="shared" si="64"/>
        <v>06OP-GW4</v>
      </c>
      <c r="C104" s="3" t="s">
        <v>158</v>
      </c>
      <c r="D104" s="47"/>
      <c r="E104" s="25" t="str">
        <f t="shared" si="71"/>
        <v>OP-GW4</v>
      </c>
      <c r="F104" s="62">
        <f t="shared" si="78"/>
        <v>8.9189999999999987</v>
      </c>
    </row>
    <row r="105" spans="1:31" x14ac:dyDescent="0.25">
      <c r="A105" s="3">
        <f t="shared" si="76"/>
        <v>7</v>
      </c>
      <c r="B105" s="3" t="str">
        <f t="shared" si="64"/>
        <v>07RE-2</v>
      </c>
      <c r="C105" s="3" t="s">
        <v>80</v>
      </c>
      <c r="D105" s="47"/>
      <c r="E105" s="25" t="str">
        <f t="shared" si="71"/>
        <v>RE-2</v>
      </c>
      <c r="F105" s="62">
        <f t="shared" si="78"/>
        <v>8.9185000000000016</v>
      </c>
    </row>
    <row r="106" spans="1:31" x14ac:dyDescent="0.25">
      <c r="A106" s="3">
        <f t="shared" si="76"/>
        <v>8</v>
      </c>
      <c r="B106" s="3" t="str">
        <f t="shared" si="64"/>
        <v>08RE-1c</v>
      </c>
      <c r="C106" s="3" t="s">
        <v>107</v>
      </c>
      <c r="D106" s="47"/>
      <c r="E106" s="25" t="str">
        <f t="shared" si="71"/>
        <v>RE-1c</v>
      </c>
      <c r="F106" s="62">
        <f t="shared" si="78"/>
        <v>8.9000000000000021</v>
      </c>
    </row>
    <row r="107" spans="1:31" x14ac:dyDescent="0.25">
      <c r="A107" s="3">
        <f t="shared" si="76"/>
        <v>10</v>
      </c>
      <c r="B107" s="3" t="str">
        <f t="shared" si="64"/>
        <v>10GW3</v>
      </c>
      <c r="C107" s="3" t="s">
        <v>131</v>
      </c>
      <c r="D107" s="47"/>
      <c r="E107" s="25" t="str">
        <f t="shared" si="71"/>
        <v>GW3</v>
      </c>
      <c r="F107" s="62">
        <f t="shared" si="78"/>
        <v>8.7944999999999993</v>
      </c>
    </row>
    <row r="108" spans="1:31" x14ac:dyDescent="0.25">
      <c r="A108" s="3">
        <f t="shared" si="76"/>
        <v>11</v>
      </c>
      <c r="B108" s="3" t="str">
        <f t="shared" si="64"/>
        <v>11OP-REP</v>
      </c>
      <c r="C108" s="3" t="s">
        <v>133</v>
      </c>
      <c r="D108" s="47"/>
      <c r="E108" s="25" t="str">
        <f t="shared" si="71"/>
        <v>OP-REP</v>
      </c>
      <c r="F108" s="62">
        <f t="shared" si="78"/>
        <v>8.7259999999999991</v>
      </c>
    </row>
    <row r="109" spans="1:31" x14ac:dyDescent="0.25">
      <c r="A109" s="3">
        <f t="shared" si="76"/>
        <v>13</v>
      </c>
      <c r="B109" s="3" t="str">
        <f t="shared" si="64"/>
        <v>13FR-2</v>
      </c>
      <c r="C109" s="3" t="s">
        <v>134</v>
      </c>
      <c r="D109" s="47"/>
      <c r="E109" s="25" t="str">
        <f t="shared" si="71"/>
        <v>FR-2</v>
      </c>
      <c r="F109" s="62">
        <f t="shared" si="78"/>
        <v>0</v>
      </c>
    </row>
    <row r="110" spans="1:31" x14ac:dyDescent="0.25">
      <c r="A110" s="3">
        <f t="shared" si="76"/>
        <v>13</v>
      </c>
      <c r="B110" s="3" t="str">
        <f t="shared" si="64"/>
        <v>13RE-1a</v>
      </c>
      <c r="C110" s="3" t="s">
        <v>154</v>
      </c>
      <c r="D110" s="47"/>
      <c r="E110" s="25" t="str">
        <f t="shared" si="71"/>
        <v>RE-1a</v>
      </c>
      <c r="F110" s="62">
        <f t="shared" si="78"/>
        <v>0</v>
      </c>
    </row>
    <row r="111" spans="1:31" x14ac:dyDescent="0.25">
      <c r="A111" s="3">
        <f t="shared" si="76"/>
        <v>13</v>
      </c>
      <c r="B111" s="3" t="str">
        <f t="shared" si="64"/>
        <v>13RE-1b</v>
      </c>
      <c r="C111" s="3" t="s">
        <v>155</v>
      </c>
      <c r="D111" s="48"/>
      <c r="E111" s="49" t="str">
        <f t="shared" si="71"/>
        <v>RE-1b</v>
      </c>
      <c r="F111" s="63">
        <f t="shared" si="78"/>
        <v>0</v>
      </c>
    </row>
  </sheetData>
  <sortState ref="C33:C48">
    <sortCondition ref="C33:C48"/>
  </sortState>
  <mergeCells count="18">
    <mergeCell ref="AA8:AA9"/>
    <mergeCell ref="AB8:AD8"/>
    <mergeCell ref="AE8:AG8"/>
    <mergeCell ref="AH8:AJ8"/>
    <mergeCell ref="AU8:AW8"/>
    <mergeCell ref="AR8:AT8"/>
    <mergeCell ref="AK8:AM8"/>
    <mergeCell ref="AO8:AQ8"/>
    <mergeCell ref="AN8:AN9"/>
    <mergeCell ref="C8:C9"/>
    <mergeCell ref="D8:F8"/>
    <mergeCell ref="G8:I8"/>
    <mergeCell ref="J8:L8"/>
    <mergeCell ref="W8:Y8"/>
    <mergeCell ref="T8:V8"/>
    <mergeCell ref="M8:O8"/>
    <mergeCell ref="Q8:S8"/>
    <mergeCell ref="P8:P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6:Y130"/>
  <sheetViews>
    <sheetView showGridLines="0" zoomScaleNormal="100" workbookViewId="0"/>
  </sheetViews>
  <sheetFormatPr defaultRowHeight="15" x14ac:dyDescent="0.25"/>
  <cols>
    <col min="1" max="1" width="13.5703125" style="3" customWidth="1"/>
    <col min="2" max="2" width="10.42578125" style="3" customWidth="1"/>
    <col min="3" max="3" width="11.140625" style="3" customWidth="1"/>
    <col min="4" max="25" width="9.85546875" style="3" customWidth="1"/>
    <col min="26" max="16384" width="9.140625" style="3"/>
  </cols>
  <sheetData>
    <row r="6" spans="2:25" x14ac:dyDescent="0.25">
      <c r="T6" s="3">
        <v>5</v>
      </c>
    </row>
    <row r="8" spans="2:25" ht="30.75" customHeight="1" x14ac:dyDescent="0.25">
      <c r="C8" s="76" t="s">
        <v>4</v>
      </c>
      <c r="D8" s="73" t="s">
        <v>20</v>
      </c>
      <c r="E8" s="71"/>
      <c r="F8" s="72"/>
      <c r="G8" s="73" t="s">
        <v>29</v>
      </c>
      <c r="H8" s="71"/>
      <c r="I8" s="72"/>
      <c r="J8" s="73" t="s">
        <v>26</v>
      </c>
      <c r="K8" s="71"/>
      <c r="L8" s="72"/>
      <c r="M8" s="73" t="s">
        <v>23</v>
      </c>
      <c r="N8" s="71"/>
      <c r="O8" s="72"/>
      <c r="P8" s="76" t="s">
        <v>4</v>
      </c>
      <c r="Q8" s="73" t="s">
        <v>30</v>
      </c>
      <c r="R8" s="71"/>
      <c r="S8" s="72"/>
      <c r="T8" s="73" t="s">
        <v>25</v>
      </c>
      <c r="U8" s="71"/>
      <c r="V8" s="72"/>
      <c r="W8" s="70" t="s">
        <v>9</v>
      </c>
      <c r="X8" s="71"/>
      <c r="Y8" s="72"/>
    </row>
    <row r="9" spans="2:25" ht="75" x14ac:dyDescent="0.25">
      <c r="C9" s="77"/>
      <c r="D9" s="38" t="s">
        <v>28</v>
      </c>
      <c r="E9" s="10" t="s">
        <v>10</v>
      </c>
      <c r="F9" s="21" t="s">
        <v>5</v>
      </c>
      <c r="G9" s="38" t="s">
        <v>28</v>
      </c>
      <c r="H9" s="10" t="s">
        <v>10</v>
      </c>
      <c r="I9" s="21" t="s">
        <v>5</v>
      </c>
      <c r="J9" s="38" t="s">
        <v>28</v>
      </c>
      <c r="K9" s="10" t="s">
        <v>10</v>
      </c>
      <c r="L9" s="21" t="s">
        <v>5</v>
      </c>
      <c r="M9" s="38" t="s">
        <v>28</v>
      </c>
      <c r="N9" s="10" t="s">
        <v>10</v>
      </c>
      <c r="O9" s="21" t="s">
        <v>5</v>
      </c>
      <c r="P9" s="77"/>
      <c r="Q9" s="38" t="s">
        <v>28</v>
      </c>
      <c r="R9" s="10" t="s">
        <v>10</v>
      </c>
      <c r="S9" s="21" t="s">
        <v>5</v>
      </c>
      <c r="T9" s="38" t="s">
        <v>28</v>
      </c>
      <c r="U9" s="10" t="s">
        <v>10</v>
      </c>
      <c r="V9" s="21" t="s">
        <v>5</v>
      </c>
      <c r="W9" s="38" t="s">
        <v>28</v>
      </c>
      <c r="X9" s="10" t="s">
        <v>10</v>
      </c>
      <c r="Y9" s="21" t="s">
        <v>5</v>
      </c>
    </row>
    <row r="10" spans="2:25" x14ac:dyDescent="0.25">
      <c r="B10" s="3" t="s">
        <v>74</v>
      </c>
      <c r="C10" s="1" t="s">
        <v>62</v>
      </c>
      <c r="D10" s="2">
        <v>755897.92</v>
      </c>
      <c r="E10" s="53">
        <f t="shared" ref="E10:E23" si="0">IF(D10="","",D10-MIN(D$10:D$23))</f>
        <v>13000.749999999884</v>
      </c>
      <c r="F10" s="21">
        <f t="shared" ref="F10:F23" si="1">IF(D10="","",RANK(D10,D$10:D$23,2))</f>
        <v>11</v>
      </c>
      <c r="G10" s="2">
        <v>742449.25999999989</v>
      </c>
      <c r="H10" s="53">
        <f>IF(G10="","",G10-MIN(G$10:G$23))</f>
        <v>21892.309999999939</v>
      </c>
      <c r="I10" s="21">
        <f>IF(G10="","",RANK(G10,G$10:G$23,2))</f>
        <v>11</v>
      </c>
      <c r="J10" s="2">
        <v>798248.09000000008</v>
      </c>
      <c r="K10" s="53">
        <f>IF(J10="","",J10-MIN(J$10:J$23))</f>
        <v>11045.300000000047</v>
      </c>
      <c r="L10" s="21">
        <f>IF(J10="","",RANK(J10,J$10:J$23,2))</f>
        <v>7</v>
      </c>
      <c r="M10" s="2">
        <v>770090.5</v>
      </c>
      <c r="N10" s="53">
        <f>IF(M10="","",M10-MIN(M$10:M$23))</f>
        <v>15462.610000000102</v>
      </c>
      <c r="O10" s="21">
        <f>IF(M10="","",RANK(M10,M$10:M$23,2))</f>
        <v>10</v>
      </c>
      <c r="P10" s="1" t="str">
        <f t="shared" ref="P10:P23" si="2">C10</f>
        <v>OP-1c</v>
      </c>
      <c r="Q10" s="2">
        <v>752087.96999999974</v>
      </c>
      <c r="R10" s="53">
        <f>IF(Q10="","",Q10-MIN(Q$10:Q$23))</f>
        <v>23408.929999999702</v>
      </c>
      <c r="S10" s="21">
        <f>IF(Q10="","",RANK(Q10,Q$10:Q$23,2))</f>
        <v>11</v>
      </c>
      <c r="T10" s="2">
        <v>805130.15999999992</v>
      </c>
      <c r="U10" s="53">
        <f>IF(T10="","",T10-MIN(T$10:T$23))</f>
        <v>12668.579999999725</v>
      </c>
      <c r="V10" s="21">
        <f>IF(T10="","",RANK(T10,T$10:T$23,2))</f>
        <v>9</v>
      </c>
      <c r="W10" s="2">
        <f t="shared" ref="W10:W23" si="3">AVERAGE(D10,G10,J10,M10,Q10,T10)</f>
        <v>770650.64999999991</v>
      </c>
      <c r="X10" s="53">
        <f>IF(W10="","",W10-MIN(W$10:W$23))</f>
        <v>13323.446666666656</v>
      </c>
      <c r="Y10" s="21">
        <f>IF(W10="","",RANK(W10,W$10:W$23,2))</f>
        <v>10</v>
      </c>
    </row>
    <row r="11" spans="2:25" x14ac:dyDescent="0.25">
      <c r="B11" s="3" t="s">
        <v>75</v>
      </c>
      <c r="C11" s="1" t="s">
        <v>63</v>
      </c>
      <c r="D11" s="2">
        <v>756131.21000000008</v>
      </c>
      <c r="E11" s="53">
        <f t="shared" si="0"/>
        <v>13234.039999999921</v>
      </c>
      <c r="F11" s="21">
        <f t="shared" si="1"/>
        <v>12</v>
      </c>
      <c r="G11" s="2">
        <v>740165.38000000012</v>
      </c>
      <c r="H11" s="53">
        <f>IF(G11="","",G11-MIN(G$10:G$23))</f>
        <v>19608.430000000168</v>
      </c>
      <c r="I11" s="21">
        <f>IF(G11="","",RANK(G11,G$10:G$23,2))</f>
        <v>9</v>
      </c>
      <c r="J11" s="2">
        <v>800948.4800000001</v>
      </c>
      <c r="K11" s="53">
        <f>IF(J11="","",J11-MIN(J$10:J$23))</f>
        <v>13745.690000000061</v>
      </c>
      <c r="L11" s="21">
        <f>IF(J11="","",RANK(J11,J$10:J$23,2))</f>
        <v>10</v>
      </c>
      <c r="M11" s="2">
        <v>770912.34999999986</v>
      </c>
      <c r="N11" s="53">
        <f>IF(M11="","",M11-MIN(M$10:M$23))</f>
        <v>16284.459999999963</v>
      </c>
      <c r="O11" s="21">
        <f>IF(M11="","",RANK(M11,M$10:M$23,2))</f>
        <v>11</v>
      </c>
      <c r="P11" s="1" t="str">
        <f t="shared" si="2"/>
        <v>OP-1d</v>
      </c>
      <c r="Q11" s="2">
        <v>751414.02</v>
      </c>
      <c r="R11" s="53">
        <f>IF(Q11="","",Q11-MIN(Q$10:Q$23))</f>
        <v>22734.979999999981</v>
      </c>
      <c r="S11" s="21">
        <f>IF(Q11="","",RANK(Q11,Q$10:Q$23,2))</f>
        <v>10</v>
      </c>
      <c r="T11" s="2">
        <v>808128.0399999998</v>
      </c>
      <c r="U11" s="53">
        <f>IF(T11="","",T11-MIN(T$10:T$23))</f>
        <v>15666.459999999614</v>
      </c>
      <c r="V11" s="21">
        <f>IF(T11="","",RANK(T11,T$10:T$23,2))</f>
        <v>12</v>
      </c>
      <c r="W11" s="2">
        <f t="shared" si="3"/>
        <v>771283.24666666659</v>
      </c>
      <c r="X11" s="53">
        <f>IF(W11="","",W11-MIN(W$10:W$23))</f>
        <v>13956.043333333335</v>
      </c>
      <c r="Y11" s="21">
        <f>IF(W11="","",RANK(W11,W$10:W$23,2))</f>
        <v>11</v>
      </c>
    </row>
    <row r="12" spans="2:25" x14ac:dyDescent="0.25">
      <c r="B12" s="3" t="s">
        <v>150</v>
      </c>
      <c r="C12" s="1" t="s">
        <v>151</v>
      </c>
      <c r="D12" s="2">
        <v>742897.17000000016</v>
      </c>
      <c r="E12" s="53">
        <f t="shared" si="0"/>
        <v>0</v>
      </c>
      <c r="F12" s="21">
        <f t="shared" si="1"/>
        <v>1</v>
      </c>
      <c r="G12" s="2">
        <v>720897.59</v>
      </c>
      <c r="H12" s="53">
        <f>IF(G12="","",G12-MIN(G$10:G$23))</f>
        <v>340.64000000001397</v>
      </c>
      <c r="I12" s="21">
        <f>IF(G12="","",RANK(G12,G$10:G$23,2))</f>
        <v>2</v>
      </c>
      <c r="J12" s="2">
        <v>796751.7</v>
      </c>
      <c r="K12" s="53">
        <f>IF(J12="","",J12-MIN(J$10:J$23))</f>
        <v>9548.9099999999162</v>
      </c>
      <c r="L12" s="21">
        <f>IF(J12="","",RANK(J12,J$10:J$23,2))</f>
        <v>5</v>
      </c>
      <c r="M12" s="2">
        <v>754627.8899999999</v>
      </c>
      <c r="N12" s="53">
        <f>IF(M12="","",M12-MIN(M$10:M$23))</f>
        <v>0</v>
      </c>
      <c r="O12" s="21">
        <f>IF(M12="","",RANK(M12,M$10:M$23,2))</f>
        <v>1</v>
      </c>
      <c r="P12" s="1" t="str">
        <f t="shared" ref="P12" si="4">C12</f>
        <v>OP-1e</v>
      </c>
      <c r="Q12" s="2">
        <v>729099.5299999998</v>
      </c>
      <c r="R12" s="53">
        <f>IF(Q12="","",Q12-MIN(Q$10:Q$23))</f>
        <v>420.48999999975786</v>
      </c>
      <c r="S12" s="21">
        <f>IF(Q12="","",RANK(Q12,Q$10:Q$23,2))</f>
        <v>2</v>
      </c>
      <c r="T12" s="2">
        <v>799689.3400000002</v>
      </c>
      <c r="U12" s="53">
        <f>IF(T12="","",T12-MIN(T$10:T$23))</f>
        <v>7227.7600000000093</v>
      </c>
      <c r="V12" s="21">
        <f>IF(T12="","",RANK(T12,T$10:T$23,2))</f>
        <v>3</v>
      </c>
      <c r="W12" s="2">
        <f t="shared" ref="W12" si="5">AVERAGE(D12,G12,J12,M12,Q12,T12)</f>
        <v>757327.20333333325</v>
      </c>
      <c r="X12" s="53">
        <f>IF(W12="","",W12-MIN(W$10:W$23))</f>
        <v>0</v>
      </c>
      <c r="Y12" s="21">
        <f>IF(W12="","",RANK(W12,W$10:W$23,2))</f>
        <v>1</v>
      </c>
    </row>
    <row r="13" spans="2:25" x14ac:dyDescent="0.25">
      <c r="B13" s="3" t="s">
        <v>42</v>
      </c>
      <c r="C13" s="1" t="s">
        <v>42</v>
      </c>
      <c r="D13" s="2">
        <v>752704.8899999999</v>
      </c>
      <c r="E13" s="53">
        <f t="shared" si="0"/>
        <v>9807.7199999997392</v>
      </c>
      <c r="F13" s="21">
        <f t="shared" si="1"/>
        <v>8</v>
      </c>
      <c r="G13" s="2">
        <v>740030.52999999991</v>
      </c>
      <c r="H13" s="53">
        <f>IF(G13="","",G13-MIN(G$10:G$23))</f>
        <v>19473.579999999958</v>
      </c>
      <c r="I13" s="21">
        <f>IF(G13="","",RANK(G13,G$10:G$23,2))</f>
        <v>8</v>
      </c>
      <c r="J13" s="2">
        <v>791556.53000000026</v>
      </c>
      <c r="K13" s="53">
        <f>IF(J13="","",J13-MIN(J$10:J$23))</f>
        <v>4353.7400000002235</v>
      </c>
      <c r="L13" s="21">
        <f>IF(J13="","",RANK(J13,J$10:J$23,2))</f>
        <v>2</v>
      </c>
      <c r="M13" s="2">
        <v>767334.14999999991</v>
      </c>
      <c r="N13" s="53">
        <f>IF(M13="","",M13-MIN(M$10:M$23))</f>
        <v>12706.260000000009</v>
      </c>
      <c r="O13" s="21">
        <f>IF(M13="","",RANK(M13,M$10:M$23,2))</f>
        <v>8</v>
      </c>
      <c r="P13" s="1" t="str">
        <f t="shared" si="2"/>
        <v>FR-1</v>
      </c>
      <c r="Q13" s="2">
        <v>748948.8899999999</v>
      </c>
      <c r="R13" s="53">
        <f>IF(Q13="","",Q13-MIN(Q$10:Q$23))</f>
        <v>20269.84999999986</v>
      </c>
      <c r="S13" s="21">
        <f>IF(Q13="","",RANK(Q13,Q$10:Q$23,2))</f>
        <v>8</v>
      </c>
      <c r="T13" s="2">
        <v>797490.87999999989</v>
      </c>
      <c r="U13" s="53">
        <f>IF(T13="","",T13-MIN(T$10:T$23))</f>
        <v>5029.2999999996973</v>
      </c>
      <c r="V13" s="21">
        <f>IF(T13="","",RANK(T13,T$10:T$23,2))</f>
        <v>2</v>
      </c>
      <c r="W13" s="2">
        <f t="shared" si="3"/>
        <v>766344.31166666665</v>
      </c>
      <c r="X13" s="53">
        <f>IF(W13="","",W13-MIN(W$10:W$23))</f>
        <v>9017.1083333333954</v>
      </c>
      <c r="Y13" s="21">
        <f>IF(W13="","",RANK(W13,W$10:W$23,2))</f>
        <v>6</v>
      </c>
    </row>
    <row r="14" spans="2:25" x14ac:dyDescent="0.25">
      <c r="B14" s="3" t="s">
        <v>43</v>
      </c>
      <c r="C14" s="1" t="s">
        <v>43</v>
      </c>
      <c r="D14" s="2">
        <v>761925.70000000007</v>
      </c>
      <c r="E14" s="53">
        <f t="shared" si="0"/>
        <v>19028.529999999912</v>
      </c>
      <c r="F14" s="21">
        <f t="shared" si="1"/>
        <v>14</v>
      </c>
      <c r="G14" s="2">
        <v>749934.2799999998</v>
      </c>
      <c r="H14" s="53">
        <f>IF(G14="","",G14-MIN(G$10:G$23))</f>
        <v>29377.329999999842</v>
      </c>
      <c r="I14" s="21">
        <f>IF(G14="","",RANK(G14,G$10:G$23,2))</f>
        <v>12</v>
      </c>
      <c r="J14" s="2">
        <v>796269.48</v>
      </c>
      <c r="K14" s="53">
        <f>IF(J14="","",J14-MIN(J$10:J$23))</f>
        <v>9066.6899999999441</v>
      </c>
      <c r="L14" s="21">
        <f>IF(J14="","",RANK(J14,J$10:J$23,2))</f>
        <v>4</v>
      </c>
      <c r="M14" s="2">
        <v>776901.34999999986</v>
      </c>
      <c r="N14" s="53">
        <f>IF(M14="","",M14-MIN(M$10:M$23))</f>
        <v>22273.459999999963</v>
      </c>
      <c r="O14" s="21">
        <f>IF(M14="","",RANK(M14,M$10:M$23,2))</f>
        <v>12</v>
      </c>
      <c r="P14" s="1" t="str">
        <f t="shared" si="2"/>
        <v>FR-2</v>
      </c>
      <c r="Q14" s="2">
        <v>758937.86999999988</v>
      </c>
      <c r="R14" s="53">
        <f>IF(Q14="","",Q14-MIN(Q$10:Q$23))</f>
        <v>30258.829999999842</v>
      </c>
      <c r="S14" s="21">
        <f>IF(Q14="","",RANK(Q14,Q$10:Q$23,2))</f>
        <v>12</v>
      </c>
      <c r="T14" s="2">
        <v>803494.33000000019</v>
      </c>
      <c r="U14" s="53">
        <f>IF(T14="","",T14-MIN(T$10:T$23))</f>
        <v>11032.75</v>
      </c>
      <c r="V14" s="21">
        <f>IF(T14="","",RANK(T14,T$10:T$23,2))</f>
        <v>7</v>
      </c>
      <c r="W14" s="2">
        <f t="shared" si="3"/>
        <v>774577.16833333333</v>
      </c>
      <c r="X14" s="53">
        <f>IF(W14="","",W14-MIN(W$10:W$23))</f>
        <v>17249.965000000084</v>
      </c>
      <c r="Y14" s="21">
        <f>IF(W14="","",RANK(W14,W$10:W$23,2))</f>
        <v>12</v>
      </c>
    </row>
    <row r="15" spans="2:25" x14ac:dyDescent="0.25">
      <c r="B15" s="3" t="s">
        <v>64</v>
      </c>
      <c r="C15" s="1" t="s">
        <v>64</v>
      </c>
      <c r="D15" s="2">
        <v>748176.9099999998</v>
      </c>
      <c r="E15" s="53">
        <f t="shared" si="0"/>
        <v>5279.7399999996414</v>
      </c>
      <c r="F15" s="21">
        <f t="shared" si="1"/>
        <v>5</v>
      </c>
      <c r="G15" s="2"/>
      <c r="H15" s="53"/>
      <c r="I15" s="21"/>
      <c r="J15" s="2"/>
      <c r="K15" s="53"/>
      <c r="L15" s="21"/>
      <c r="M15" s="2"/>
      <c r="N15" s="53"/>
      <c r="O15" s="21"/>
      <c r="P15" s="1" t="str">
        <f t="shared" si="2"/>
        <v>RE-1a</v>
      </c>
      <c r="Q15" s="2"/>
      <c r="R15" s="53"/>
      <c r="S15" s="21"/>
      <c r="T15" s="2"/>
      <c r="U15" s="53"/>
      <c r="V15" s="21"/>
      <c r="W15" s="2"/>
      <c r="X15" s="53"/>
      <c r="Y15" s="21"/>
    </row>
    <row r="16" spans="2:25" x14ac:dyDescent="0.25">
      <c r="B16" s="3" t="s">
        <v>65</v>
      </c>
      <c r="C16" s="1" t="s">
        <v>65</v>
      </c>
      <c r="D16" s="2">
        <v>756734.12000000011</v>
      </c>
      <c r="E16" s="53">
        <f t="shared" si="0"/>
        <v>13836.949999999953</v>
      </c>
      <c r="F16" s="21">
        <f t="shared" si="1"/>
        <v>13</v>
      </c>
      <c r="G16" s="2"/>
      <c r="H16" s="53"/>
      <c r="I16" s="21"/>
      <c r="J16" s="2"/>
      <c r="K16" s="53"/>
      <c r="L16" s="21"/>
      <c r="M16" s="2"/>
      <c r="N16" s="53"/>
      <c r="O16" s="21"/>
      <c r="P16" s="1" t="str">
        <f t="shared" si="2"/>
        <v>RE-1b</v>
      </c>
      <c r="Q16" s="2"/>
      <c r="R16" s="53"/>
      <c r="S16" s="21"/>
      <c r="T16" s="2"/>
      <c r="U16" s="53"/>
      <c r="V16" s="21"/>
      <c r="W16" s="2"/>
      <c r="X16" s="53"/>
      <c r="Y16" s="21"/>
    </row>
    <row r="17" spans="1:25" x14ac:dyDescent="0.25">
      <c r="B17" s="3" t="s">
        <v>66</v>
      </c>
      <c r="C17" s="1" t="s">
        <v>66</v>
      </c>
      <c r="D17" s="2">
        <v>751817.8</v>
      </c>
      <c r="E17" s="53">
        <f t="shared" si="0"/>
        <v>8920.6299999998882</v>
      </c>
      <c r="F17" s="21">
        <f t="shared" si="1"/>
        <v>6</v>
      </c>
      <c r="G17" s="2">
        <v>737728.03999999992</v>
      </c>
      <c r="H17" s="53">
        <f t="shared" ref="H17:H23" si="6">IF(G17="","",G17-MIN(G$10:G$23))</f>
        <v>17171.089999999967</v>
      </c>
      <c r="I17" s="21">
        <f t="shared" ref="I17:I23" si="7">IF(G17="","",RANK(G17,G$10:G$23,2))</f>
        <v>7</v>
      </c>
      <c r="J17" s="2">
        <v>793790.55</v>
      </c>
      <c r="K17" s="53">
        <f t="shared" ref="K17:K23" si="8">IF(J17="","",J17-MIN(J$10:J$23))</f>
        <v>6587.7600000000093</v>
      </c>
      <c r="L17" s="21">
        <f t="shared" ref="L17:L23" si="9">IF(J17="","",RANK(J17,J$10:J$23,2))</f>
        <v>3</v>
      </c>
      <c r="M17" s="2">
        <v>766005.59</v>
      </c>
      <c r="N17" s="53">
        <f t="shared" ref="N17:N23" si="10">IF(M17="","",M17-MIN(M$10:M$23))</f>
        <v>11377.70000000007</v>
      </c>
      <c r="O17" s="21">
        <f t="shared" ref="O17:O23" si="11">IF(M17="","",RANK(M17,M$10:M$23,2))</f>
        <v>7</v>
      </c>
      <c r="P17" s="1" t="str">
        <f t="shared" si="2"/>
        <v>RE-1c</v>
      </c>
      <c r="Q17" s="2">
        <v>747266.6</v>
      </c>
      <c r="R17" s="53">
        <f t="shared" ref="R17:R23" si="12">IF(Q17="","",Q17-MIN(Q$10:Q$23))</f>
        <v>18587.559999999939</v>
      </c>
      <c r="S17" s="21">
        <f t="shared" ref="S17:S23" si="13">IF(Q17="","",RANK(Q17,Q$10:Q$23,2))</f>
        <v>7</v>
      </c>
      <c r="T17" s="2">
        <v>800317.04</v>
      </c>
      <c r="U17" s="53">
        <f t="shared" ref="U17:U23" si="14">IF(T17="","",T17-MIN(T$10:T$23))</f>
        <v>7855.4599999998463</v>
      </c>
      <c r="V17" s="21">
        <f t="shared" ref="V17:V23" si="15">IF(T17="","",RANK(T17,T$10:T$23,2))</f>
        <v>4</v>
      </c>
      <c r="W17" s="2">
        <f t="shared" si="3"/>
        <v>766154.2699999999</v>
      </c>
      <c r="X17" s="53">
        <f t="shared" ref="X17:X23" si="16">IF(W17="","",W17-MIN(W$10:W$23))</f>
        <v>8827.0666666666511</v>
      </c>
      <c r="Y17" s="21">
        <f t="shared" ref="Y17:Y23" si="17">IF(W17="","",RANK(W17,W$10:W$23,2))</f>
        <v>5</v>
      </c>
    </row>
    <row r="18" spans="1:25" x14ac:dyDescent="0.25">
      <c r="B18" s="3" t="s">
        <v>67</v>
      </c>
      <c r="C18" s="1" t="s">
        <v>67</v>
      </c>
      <c r="D18" s="2">
        <v>755065.89</v>
      </c>
      <c r="E18" s="53">
        <f t="shared" si="0"/>
        <v>12168.719999999856</v>
      </c>
      <c r="F18" s="21">
        <f t="shared" si="1"/>
        <v>10</v>
      </c>
      <c r="G18" s="2">
        <v>741245.05999999982</v>
      </c>
      <c r="H18" s="53">
        <f t="shared" si="6"/>
        <v>20688.10999999987</v>
      </c>
      <c r="I18" s="21">
        <f t="shared" si="7"/>
        <v>10</v>
      </c>
      <c r="J18" s="2">
        <v>797293.99000000011</v>
      </c>
      <c r="K18" s="53">
        <f t="shared" si="8"/>
        <v>10091.20000000007</v>
      </c>
      <c r="L18" s="21">
        <f t="shared" si="9"/>
        <v>6</v>
      </c>
      <c r="M18" s="2">
        <v>769348.47</v>
      </c>
      <c r="N18" s="53">
        <f t="shared" si="10"/>
        <v>14720.580000000075</v>
      </c>
      <c r="O18" s="21">
        <f t="shared" si="11"/>
        <v>9</v>
      </c>
      <c r="P18" s="1" t="str">
        <f t="shared" si="2"/>
        <v>RE-2</v>
      </c>
      <c r="Q18" s="2">
        <v>751162.02000000014</v>
      </c>
      <c r="R18" s="53">
        <f t="shared" si="12"/>
        <v>22482.980000000098</v>
      </c>
      <c r="S18" s="21">
        <f t="shared" si="13"/>
        <v>9</v>
      </c>
      <c r="T18" s="2">
        <v>804313.57999999984</v>
      </c>
      <c r="U18" s="53">
        <f t="shared" si="14"/>
        <v>11851.999999999651</v>
      </c>
      <c r="V18" s="21">
        <f t="shared" si="15"/>
        <v>8</v>
      </c>
      <c r="W18" s="2">
        <f t="shared" si="3"/>
        <v>769738.16833333333</v>
      </c>
      <c r="X18" s="53">
        <f t="shared" si="16"/>
        <v>12410.965000000084</v>
      </c>
      <c r="Y18" s="21">
        <f t="shared" si="17"/>
        <v>9</v>
      </c>
    </row>
    <row r="19" spans="1:25" x14ac:dyDescent="0.25">
      <c r="B19" s="3" t="s">
        <v>68</v>
      </c>
      <c r="C19" s="1" t="s">
        <v>68</v>
      </c>
      <c r="D19" s="2">
        <v>747386.54999999993</v>
      </c>
      <c r="E19" s="53">
        <f t="shared" si="0"/>
        <v>4489.3799999997718</v>
      </c>
      <c r="F19" s="21">
        <f t="shared" si="1"/>
        <v>4</v>
      </c>
      <c r="G19" s="2">
        <v>734533.13</v>
      </c>
      <c r="H19" s="53">
        <f t="shared" si="6"/>
        <v>13976.180000000051</v>
      </c>
      <c r="I19" s="21">
        <f t="shared" si="7"/>
        <v>6</v>
      </c>
      <c r="J19" s="2">
        <v>787202.79</v>
      </c>
      <c r="K19" s="53">
        <f t="shared" si="8"/>
        <v>0</v>
      </c>
      <c r="L19" s="21">
        <f t="shared" si="9"/>
        <v>1</v>
      </c>
      <c r="M19" s="2">
        <v>761665.12</v>
      </c>
      <c r="N19" s="53">
        <f t="shared" si="10"/>
        <v>7037.2300000000978</v>
      </c>
      <c r="O19" s="21">
        <f t="shared" si="11"/>
        <v>4</v>
      </c>
      <c r="P19" s="1" t="str">
        <f t="shared" si="2"/>
        <v>DLC1</v>
      </c>
      <c r="Q19" s="2">
        <v>743322.72999999986</v>
      </c>
      <c r="R19" s="53">
        <f t="shared" si="12"/>
        <v>14643.689999999828</v>
      </c>
      <c r="S19" s="21">
        <f t="shared" si="13"/>
        <v>6</v>
      </c>
      <c r="T19" s="2">
        <v>792461.58000000019</v>
      </c>
      <c r="U19" s="53">
        <f t="shared" si="14"/>
        <v>0</v>
      </c>
      <c r="V19" s="21">
        <f t="shared" si="15"/>
        <v>1</v>
      </c>
      <c r="W19" s="2">
        <f t="shared" si="3"/>
        <v>761095.31666666677</v>
      </c>
      <c r="X19" s="53">
        <f t="shared" si="16"/>
        <v>3768.1133333335165</v>
      </c>
      <c r="Y19" s="21">
        <f t="shared" si="17"/>
        <v>4</v>
      </c>
    </row>
    <row r="20" spans="1:25" x14ac:dyDescent="0.25">
      <c r="B20" s="3" t="s">
        <v>69</v>
      </c>
      <c r="C20" s="1" t="s">
        <v>69</v>
      </c>
      <c r="D20" s="2">
        <v>752041.04999999993</v>
      </c>
      <c r="E20" s="53">
        <f t="shared" si="0"/>
        <v>9143.8799999997718</v>
      </c>
      <c r="F20" s="21">
        <f t="shared" si="1"/>
        <v>7</v>
      </c>
      <c r="G20" s="2">
        <v>733199.79999999981</v>
      </c>
      <c r="H20" s="53">
        <f t="shared" si="6"/>
        <v>12642.84999999986</v>
      </c>
      <c r="I20" s="21">
        <f t="shared" si="7"/>
        <v>4</v>
      </c>
      <c r="J20" s="2">
        <v>802801.04</v>
      </c>
      <c r="K20" s="53">
        <f t="shared" si="8"/>
        <v>15598.25</v>
      </c>
      <c r="L20" s="21">
        <f t="shared" si="9"/>
        <v>11</v>
      </c>
      <c r="M20" s="2">
        <v>764747.61999999988</v>
      </c>
      <c r="N20" s="53">
        <f t="shared" si="10"/>
        <v>10119.729999999981</v>
      </c>
      <c r="O20" s="21">
        <f t="shared" si="11"/>
        <v>5</v>
      </c>
      <c r="P20" s="1" t="str">
        <f t="shared" si="2"/>
        <v>GW1</v>
      </c>
      <c r="Q20" s="2">
        <v>741559.73999999987</v>
      </c>
      <c r="R20" s="53">
        <f t="shared" si="12"/>
        <v>12880.699999999837</v>
      </c>
      <c r="S20" s="21">
        <f t="shared" si="13"/>
        <v>4</v>
      </c>
      <c r="T20" s="2">
        <v>806382.3600000001</v>
      </c>
      <c r="U20" s="53">
        <f t="shared" si="14"/>
        <v>13920.779999999912</v>
      </c>
      <c r="V20" s="21">
        <f t="shared" si="15"/>
        <v>10</v>
      </c>
      <c r="W20" s="2">
        <f t="shared" si="3"/>
        <v>766788.60166666657</v>
      </c>
      <c r="X20" s="53">
        <f t="shared" si="16"/>
        <v>9461.3983333333163</v>
      </c>
      <c r="Y20" s="21">
        <f t="shared" si="17"/>
        <v>7</v>
      </c>
    </row>
    <row r="21" spans="1:25" x14ac:dyDescent="0.25">
      <c r="B21" s="3" t="s">
        <v>70</v>
      </c>
      <c r="C21" s="1" t="s">
        <v>70</v>
      </c>
      <c r="D21" s="2">
        <v>752953.53</v>
      </c>
      <c r="E21" s="53">
        <f t="shared" si="0"/>
        <v>10056.35999999987</v>
      </c>
      <c r="F21" s="21">
        <f t="shared" si="1"/>
        <v>9</v>
      </c>
      <c r="G21" s="2">
        <v>734339.28</v>
      </c>
      <c r="H21" s="53">
        <f t="shared" si="6"/>
        <v>13782.330000000075</v>
      </c>
      <c r="I21" s="21">
        <f t="shared" si="7"/>
        <v>5</v>
      </c>
      <c r="J21" s="2">
        <v>803467.31999999983</v>
      </c>
      <c r="K21" s="53">
        <f t="shared" si="8"/>
        <v>16264.529999999795</v>
      </c>
      <c r="L21" s="21">
        <f t="shared" si="9"/>
        <v>12</v>
      </c>
      <c r="M21" s="2">
        <v>765924.79000000015</v>
      </c>
      <c r="N21" s="53">
        <f t="shared" si="10"/>
        <v>11296.900000000256</v>
      </c>
      <c r="O21" s="21">
        <f t="shared" si="11"/>
        <v>6</v>
      </c>
      <c r="P21" s="1" t="str">
        <f t="shared" si="2"/>
        <v>GW2</v>
      </c>
      <c r="Q21" s="2">
        <v>742726.22000000009</v>
      </c>
      <c r="R21" s="53">
        <f t="shared" si="12"/>
        <v>14047.180000000051</v>
      </c>
      <c r="S21" s="21">
        <f t="shared" si="13"/>
        <v>5</v>
      </c>
      <c r="T21" s="2">
        <v>807537.6100000001</v>
      </c>
      <c r="U21" s="53">
        <f t="shared" si="14"/>
        <v>15076.029999999912</v>
      </c>
      <c r="V21" s="21">
        <f t="shared" si="15"/>
        <v>11</v>
      </c>
      <c r="W21" s="2">
        <f t="shared" si="3"/>
        <v>767824.79166666663</v>
      </c>
      <c r="X21" s="53">
        <f t="shared" si="16"/>
        <v>10497.588333333377</v>
      </c>
      <c r="Y21" s="21">
        <f t="shared" si="17"/>
        <v>8</v>
      </c>
    </row>
    <row r="22" spans="1:25" x14ac:dyDescent="0.25">
      <c r="B22" s="3" t="s">
        <v>71</v>
      </c>
      <c r="C22" s="1" t="s">
        <v>71</v>
      </c>
      <c r="D22" s="2">
        <v>743121.8600000001</v>
      </c>
      <c r="E22" s="53">
        <f t="shared" si="0"/>
        <v>224.68999999994412</v>
      </c>
      <c r="F22" s="21">
        <f t="shared" si="1"/>
        <v>2</v>
      </c>
      <c r="G22" s="2">
        <v>720556.95</v>
      </c>
      <c r="H22" s="53">
        <f t="shared" si="6"/>
        <v>0</v>
      </c>
      <c r="I22" s="21">
        <f t="shared" si="7"/>
        <v>1</v>
      </c>
      <c r="J22" s="2">
        <v>798560.59000000008</v>
      </c>
      <c r="K22" s="53">
        <f t="shared" si="8"/>
        <v>11357.800000000047</v>
      </c>
      <c r="L22" s="21">
        <f t="shared" si="9"/>
        <v>9</v>
      </c>
      <c r="M22" s="2">
        <v>754859.87999999989</v>
      </c>
      <c r="N22" s="53">
        <f t="shared" si="10"/>
        <v>231.98999999999069</v>
      </c>
      <c r="O22" s="21">
        <f t="shared" si="11"/>
        <v>2</v>
      </c>
      <c r="P22" s="1" t="str">
        <f t="shared" si="2"/>
        <v>GW3</v>
      </c>
      <c r="Q22" s="2">
        <v>728679.04</v>
      </c>
      <c r="R22" s="53">
        <f t="shared" si="12"/>
        <v>0</v>
      </c>
      <c r="S22" s="21">
        <f t="shared" si="13"/>
        <v>1</v>
      </c>
      <c r="T22" s="2">
        <v>801056.88000000012</v>
      </c>
      <c r="U22" s="53">
        <f t="shared" si="14"/>
        <v>8595.2999999999302</v>
      </c>
      <c r="V22" s="21">
        <f t="shared" si="15"/>
        <v>5</v>
      </c>
      <c r="W22" s="2">
        <f t="shared" si="3"/>
        <v>757805.8666666667</v>
      </c>
      <c r="X22" s="53">
        <f t="shared" si="16"/>
        <v>478.66333333344664</v>
      </c>
      <c r="Y22" s="21">
        <f t="shared" si="17"/>
        <v>2</v>
      </c>
    </row>
    <row r="23" spans="1:25" x14ac:dyDescent="0.25">
      <c r="B23" s="3" t="s">
        <v>72</v>
      </c>
      <c r="C23" s="1" t="s">
        <v>72</v>
      </c>
      <c r="D23" s="2">
        <v>745566.87000000011</v>
      </c>
      <c r="E23" s="53">
        <f t="shared" si="0"/>
        <v>2669.6999999999534</v>
      </c>
      <c r="F23" s="21">
        <f t="shared" si="1"/>
        <v>3</v>
      </c>
      <c r="G23" s="2">
        <v>724538.17000000016</v>
      </c>
      <c r="H23" s="53">
        <f t="shared" si="6"/>
        <v>3981.2200000002049</v>
      </c>
      <c r="I23" s="21">
        <f t="shared" si="7"/>
        <v>3</v>
      </c>
      <c r="J23" s="2">
        <v>798312.67</v>
      </c>
      <c r="K23" s="53">
        <f t="shared" si="8"/>
        <v>11109.880000000005</v>
      </c>
      <c r="L23" s="21">
        <f t="shared" si="9"/>
        <v>8</v>
      </c>
      <c r="M23" s="2">
        <v>757438.65999999992</v>
      </c>
      <c r="N23" s="53">
        <f t="shared" si="10"/>
        <v>2810.7700000000186</v>
      </c>
      <c r="O23" s="21">
        <f t="shared" si="11"/>
        <v>3</v>
      </c>
      <c r="P23" s="1" t="str">
        <f t="shared" si="2"/>
        <v>GW4</v>
      </c>
      <c r="Q23" s="2">
        <v>732725.59</v>
      </c>
      <c r="R23" s="53">
        <f t="shared" si="12"/>
        <v>4046.5499999999302</v>
      </c>
      <c r="S23" s="21">
        <f t="shared" si="13"/>
        <v>3</v>
      </c>
      <c r="T23" s="2">
        <v>801200.02</v>
      </c>
      <c r="U23" s="53">
        <f t="shared" si="14"/>
        <v>8738.4399999998277</v>
      </c>
      <c r="V23" s="21">
        <f t="shared" si="15"/>
        <v>6</v>
      </c>
      <c r="W23" s="2">
        <f t="shared" si="3"/>
        <v>759963.66333333345</v>
      </c>
      <c r="X23" s="53">
        <f t="shared" si="16"/>
        <v>2636.4600000001956</v>
      </c>
      <c r="Y23" s="21">
        <f t="shared" si="17"/>
        <v>3</v>
      </c>
    </row>
    <row r="24" spans="1:25" x14ac:dyDescent="0.25">
      <c r="R24" s="39"/>
    </row>
    <row r="28" spans="1:25" x14ac:dyDescent="0.25">
      <c r="H28" s="16" t="s">
        <v>185</v>
      </c>
    </row>
    <row r="30" spans="1:25" x14ac:dyDescent="0.25">
      <c r="A30" s="3" t="s">
        <v>5</v>
      </c>
      <c r="D30" s="3" t="s">
        <v>44</v>
      </c>
    </row>
    <row r="31" spans="1:25" x14ac:dyDescent="0.25">
      <c r="A31" s="3">
        <f t="shared" ref="A31:A44" si="18">_xlfn.RANK.AVG(F31,$F$31:$F$44)</f>
        <v>1</v>
      </c>
      <c r="B31" s="51" t="str">
        <f>RIGHT("0" &amp; A31,2) &amp; E31</f>
        <v>01FR-2</v>
      </c>
      <c r="C31" s="51" t="s">
        <v>98</v>
      </c>
      <c r="D31" s="45" t="s">
        <v>45</v>
      </c>
      <c r="E31" s="51" t="str">
        <f>MID(C31,3,25)</f>
        <v>FR-2</v>
      </c>
      <c r="F31" s="54">
        <f t="shared" ref="F31:F44" si="19">VLOOKUP(E31,$B$10:$L$23,7,FALSE)</f>
        <v>29377.329999999842</v>
      </c>
    </row>
    <row r="32" spans="1:25" x14ac:dyDescent="0.25">
      <c r="A32" s="3">
        <f t="shared" si="18"/>
        <v>2</v>
      </c>
      <c r="B32" s="25" t="str">
        <f t="shared" ref="B32" si="20">RIGHT("0" &amp; A32,2) &amp; E32</f>
        <v>02OP-NT3</v>
      </c>
      <c r="C32" s="25" t="s">
        <v>95</v>
      </c>
      <c r="D32" s="47"/>
      <c r="E32" s="25" t="str">
        <f t="shared" ref="E32:E85" si="21">MID(C32,3,25)</f>
        <v>OP-NT3</v>
      </c>
      <c r="F32" s="55">
        <f t="shared" si="19"/>
        <v>21892.309999999939</v>
      </c>
    </row>
    <row r="33" spans="1:6" x14ac:dyDescent="0.25">
      <c r="A33" s="3">
        <f t="shared" si="18"/>
        <v>3</v>
      </c>
      <c r="B33" s="25" t="str">
        <f t="shared" ref="B33:B70" si="22">RIGHT("0" &amp; A33,2) &amp; E33</f>
        <v>03RE-2</v>
      </c>
      <c r="C33" s="25" t="s">
        <v>100</v>
      </c>
      <c r="D33" s="47"/>
      <c r="E33" s="25" t="str">
        <f t="shared" si="21"/>
        <v>RE-2</v>
      </c>
      <c r="F33" s="55">
        <f t="shared" si="19"/>
        <v>20688.10999999987</v>
      </c>
    </row>
    <row r="34" spans="1:6" x14ac:dyDescent="0.25">
      <c r="A34" s="3">
        <f t="shared" si="18"/>
        <v>4</v>
      </c>
      <c r="B34" s="25" t="str">
        <f t="shared" si="22"/>
        <v>04OP-REP</v>
      </c>
      <c r="C34" s="25" t="s">
        <v>96</v>
      </c>
      <c r="D34" s="47"/>
      <c r="E34" s="25" t="str">
        <f t="shared" si="21"/>
        <v>OP-REP</v>
      </c>
      <c r="F34" s="55">
        <f t="shared" si="19"/>
        <v>19608.430000000168</v>
      </c>
    </row>
    <row r="35" spans="1:6" x14ac:dyDescent="0.25">
      <c r="A35" s="3">
        <f t="shared" si="18"/>
        <v>5</v>
      </c>
      <c r="B35" s="25" t="str">
        <f t="shared" si="22"/>
        <v>05FR-1</v>
      </c>
      <c r="C35" s="25" t="s">
        <v>97</v>
      </c>
      <c r="D35" s="47"/>
      <c r="E35" s="25" t="str">
        <f t="shared" si="21"/>
        <v>FR-1</v>
      </c>
      <c r="F35" s="55">
        <f t="shared" si="19"/>
        <v>19473.579999999958</v>
      </c>
    </row>
    <row r="36" spans="1:6" x14ac:dyDescent="0.25">
      <c r="A36" s="3">
        <f t="shared" si="18"/>
        <v>6</v>
      </c>
      <c r="B36" s="25" t="str">
        <f t="shared" si="22"/>
        <v>06RE-1c</v>
      </c>
      <c r="C36" s="25" t="s">
        <v>99</v>
      </c>
      <c r="D36" s="47"/>
      <c r="E36" s="25" t="str">
        <f t="shared" si="21"/>
        <v>RE-1c</v>
      </c>
      <c r="F36" s="55">
        <f t="shared" si="19"/>
        <v>17171.089999999967</v>
      </c>
    </row>
    <row r="37" spans="1:6" x14ac:dyDescent="0.25">
      <c r="A37" s="3">
        <f t="shared" si="18"/>
        <v>7</v>
      </c>
      <c r="B37" s="25" t="str">
        <f t="shared" si="22"/>
        <v>07DLC1</v>
      </c>
      <c r="C37" s="25" t="s">
        <v>92</v>
      </c>
      <c r="D37" s="47"/>
      <c r="E37" s="25" t="str">
        <f t="shared" si="21"/>
        <v>DLC1</v>
      </c>
      <c r="F37" s="55">
        <f t="shared" si="19"/>
        <v>13976.180000000051</v>
      </c>
    </row>
    <row r="38" spans="1:6" x14ac:dyDescent="0.25">
      <c r="A38" s="3">
        <f t="shared" si="18"/>
        <v>8</v>
      </c>
      <c r="B38" s="25" t="str">
        <f t="shared" si="22"/>
        <v>08GW2</v>
      </c>
      <c r="C38" s="25" t="s">
        <v>102</v>
      </c>
      <c r="D38" s="47"/>
      <c r="E38" s="25" t="str">
        <f t="shared" si="21"/>
        <v>GW2</v>
      </c>
      <c r="F38" s="55">
        <f t="shared" si="19"/>
        <v>13782.330000000075</v>
      </c>
    </row>
    <row r="39" spans="1:6" x14ac:dyDescent="0.25">
      <c r="A39" s="3">
        <f t="shared" si="18"/>
        <v>9</v>
      </c>
      <c r="B39" s="25" t="str">
        <f t="shared" si="22"/>
        <v>09GW1</v>
      </c>
      <c r="C39" s="25" t="s">
        <v>101</v>
      </c>
      <c r="D39" s="47"/>
      <c r="E39" s="25" t="str">
        <f t="shared" si="21"/>
        <v>GW1</v>
      </c>
      <c r="F39" s="55">
        <f t="shared" si="19"/>
        <v>12642.84999999986</v>
      </c>
    </row>
    <row r="40" spans="1:6" x14ac:dyDescent="0.25">
      <c r="A40" s="3">
        <f t="shared" si="18"/>
        <v>10</v>
      </c>
      <c r="B40" s="25" t="str">
        <f t="shared" si="22"/>
        <v>10GW4</v>
      </c>
      <c r="C40" s="25" t="s">
        <v>103</v>
      </c>
      <c r="D40" s="47"/>
      <c r="E40" s="25" t="str">
        <f t="shared" si="21"/>
        <v>GW4</v>
      </c>
      <c r="F40" s="55">
        <f t="shared" si="19"/>
        <v>3981.2200000002049</v>
      </c>
    </row>
    <row r="41" spans="1:6" x14ac:dyDescent="0.25">
      <c r="A41" s="3">
        <f t="shared" si="18"/>
        <v>11</v>
      </c>
      <c r="B41" s="25" t="str">
        <f t="shared" si="22"/>
        <v>11OP-GW4</v>
      </c>
      <c r="C41" s="25" t="s">
        <v>159</v>
      </c>
      <c r="D41" s="47"/>
      <c r="E41" s="25" t="str">
        <f t="shared" si="21"/>
        <v>OP-GW4</v>
      </c>
      <c r="F41" s="55">
        <f t="shared" si="19"/>
        <v>340.64000000001397</v>
      </c>
    </row>
    <row r="42" spans="1:6" x14ac:dyDescent="0.25">
      <c r="A42" s="3">
        <f t="shared" si="18"/>
        <v>13</v>
      </c>
      <c r="B42" s="25" t="str">
        <f t="shared" si="22"/>
        <v>13GW3</v>
      </c>
      <c r="C42" s="25" t="s">
        <v>112</v>
      </c>
      <c r="D42" s="47"/>
      <c r="E42" s="25" t="str">
        <f t="shared" si="21"/>
        <v>GW3</v>
      </c>
      <c r="F42" s="55">
        <f t="shared" si="19"/>
        <v>0</v>
      </c>
    </row>
    <row r="43" spans="1:6" x14ac:dyDescent="0.25">
      <c r="A43" s="3">
        <f t="shared" si="18"/>
        <v>13</v>
      </c>
      <c r="B43" s="25" t="str">
        <f t="shared" si="22"/>
        <v>13RE-1a</v>
      </c>
      <c r="C43" s="25" t="s">
        <v>154</v>
      </c>
      <c r="D43" s="47"/>
      <c r="E43" s="25" t="str">
        <f t="shared" si="21"/>
        <v>RE-1a</v>
      </c>
      <c r="F43" s="55">
        <f t="shared" si="19"/>
        <v>0</v>
      </c>
    </row>
    <row r="44" spans="1:6" x14ac:dyDescent="0.25">
      <c r="A44" s="3">
        <f t="shared" si="18"/>
        <v>13</v>
      </c>
      <c r="B44" s="49" t="str">
        <f t="shared" si="22"/>
        <v>13RE-1b</v>
      </c>
      <c r="C44" s="49" t="s">
        <v>155</v>
      </c>
      <c r="D44" s="48"/>
      <c r="E44" s="49" t="str">
        <f t="shared" si="21"/>
        <v>RE-1b</v>
      </c>
      <c r="F44" s="56">
        <f t="shared" si="19"/>
        <v>0</v>
      </c>
    </row>
    <row r="45" spans="1:6" x14ac:dyDescent="0.25">
      <c r="A45" s="3">
        <f t="shared" ref="A45:A56" si="23">_xlfn.RANK.AVG(F45,$F$45:$F$56)</f>
        <v>1</v>
      </c>
      <c r="B45" s="3" t="str">
        <f t="shared" si="22"/>
        <v>01FR-2</v>
      </c>
      <c r="C45" s="3" t="s">
        <v>87</v>
      </c>
      <c r="D45" s="47" t="s">
        <v>171</v>
      </c>
      <c r="E45" s="25" t="str">
        <f t="shared" si="21"/>
        <v>FR-2</v>
      </c>
      <c r="F45" s="55">
        <f t="shared" ref="F45:F56" si="24">VLOOKUP(E45,$B$10:$L$23,4,FALSE)</f>
        <v>19028.529999999912</v>
      </c>
    </row>
    <row r="46" spans="1:6" x14ac:dyDescent="0.25">
      <c r="A46" s="3">
        <f t="shared" si="23"/>
        <v>2</v>
      </c>
      <c r="B46" s="3" t="str">
        <f t="shared" si="22"/>
        <v>02OP-REP</v>
      </c>
      <c r="C46" s="3" t="s">
        <v>105</v>
      </c>
      <c r="D46" s="47"/>
      <c r="E46" s="25" t="str">
        <f t="shared" si="21"/>
        <v>OP-REP</v>
      </c>
      <c r="F46" s="55">
        <f t="shared" si="24"/>
        <v>13234.039999999921</v>
      </c>
    </row>
    <row r="47" spans="1:6" x14ac:dyDescent="0.25">
      <c r="A47" s="3">
        <f t="shared" si="23"/>
        <v>3</v>
      </c>
      <c r="B47" s="3" t="str">
        <f t="shared" ref="B47" si="25">RIGHT("0" &amp; A47,2) &amp; E47</f>
        <v>03OP-NT3</v>
      </c>
      <c r="C47" s="3" t="s">
        <v>104</v>
      </c>
      <c r="D47" s="47"/>
      <c r="E47" s="25" t="str">
        <f t="shared" si="21"/>
        <v>OP-NT3</v>
      </c>
      <c r="F47" s="55">
        <f t="shared" si="24"/>
        <v>13000.749999999884</v>
      </c>
    </row>
    <row r="48" spans="1:6" x14ac:dyDescent="0.25">
      <c r="A48" s="3">
        <f t="shared" si="23"/>
        <v>4</v>
      </c>
      <c r="B48" s="3" t="str">
        <f t="shared" si="22"/>
        <v>04RE-2</v>
      </c>
      <c r="C48" s="3" t="s">
        <v>108</v>
      </c>
      <c r="D48" s="47"/>
      <c r="E48" s="25" t="str">
        <f t="shared" si="21"/>
        <v>RE-2</v>
      </c>
      <c r="F48" s="55">
        <f t="shared" si="24"/>
        <v>12168.719999999856</v>
      </c>
    </row>
    <row r="49" spans="1:6" x14ac:dyDescent="0.25">
      <c r="A49" s="3">
        <f t="shared" si="23"/>
        <v>5</v>
      </c>
      <c r="B49" s="3" t="str">
        <f t="shared" si="22"/>
        <v>05GW2</v>
      </c>
      <c r="C49" s="3" t="s">
        <v>111</v>
      </c>
      <c r="D49" s="47"/>
      <c r="E49" s="25" t="str">
        <f t="shared" si="21"/>
        <v>GW2</v>
      </c>
      <c r="F49" s="55">
        <f t="shared" si="24"/>
        <v>10056.35999999987</v>
      </c>
    </row>
    <row r="50" spans="1:6" x14ac:dyDescent="0.25">
      <c r="A50" s="3">
        <f t="shared" si="23"/>
        <v>6</v>
      </c>
      <c r="B50" s="3" t="str">
        <f t="shared" si="22"/>
        <v>06FR-1</v>
      </c>
      <c r="C50" s="3" t="s">
        <v>106</v>
      </c>
      <c r="D50" s="47"/>
      <c r="E50" s="25" t="str">
        <f t="shared" si="21"/>
        <v>FR-1</v>
      </c>
      <c r="F50" s="55">
        <f t="shared" si="24"/>
        <v>9807.7199999997392</v>
      </c>
    </row>
    <row r="51" spans="1:6" x14ac:dyDescent="0.25">
      <c r="A51" s="3">
        <f t="shared" si="23"/>
        <v>7</v>
      </c>
      <c r="B51" s="3" t="str">
        <f t="shared" si="22"/>
        <v>07GW1</v>
      </c>
      <c r="C51" s="3" t="s">
        <v>110</v>
      </c>
      <c r="D51" s="47"/>
      <c r="E51" s="25" t="str">
        <f t="shared" si="21"/>
        <v>GW1</v>
      </c>
      <c r="F51" s="55">
        <f t="shared" si="24"/>
        <v>9143.8799999997718</v>
      </c>
    </row>
    <row r="52" spans="1:6" x14ac:dyDescent="0.25">
      <c r="A52" s="3">
        <f t="shared" si="23"/>
        <v>8</v>
      </c>
      <c r="B52" s="3" t="str">
        <f t="shared" si="22"/>
        <v>08RE-1c</v>
      </c>
      <c r="C52" s="3" t="s">
        <v>107</v>
      </c>
      <c r="D52" s="47"/>
      <c r="E52" s="25" t="str">
        <f t="shared" si="21"/>
        <v>RE-1c</v>
      </c>
      <c r="F52" s="55">
        <f t="shared" si="24"/>
        <v>8920.6299999998882</v>
      </c>
    </row>
    <row r="53" spans="1:6" x14ac:dyDescent="0.25">
      <c r="A53" s="3">
        <f t="shared" si="23"/>
        <v>9</v>
      </c>
      <c r="B53" s="3" t="str">
        <f t="shared" si="22"/>
        <v>09DLC1</v>
      </c>
      <c r="C53" s="3" t="s">
        <v>109</v>
      </c>
      <c r="D53" s="47"/>
      <c r="E53" s="25" t="str">
        <f t="shared" si="21"/>
        <v>DLC1</v>
      </c>
      <c r="F53" s="55">
        <f t="shared" si="24"/>
        <v>4489.3799999997718</v>
      </c>
    </row>
    <row r="54" spans="1:6" x14ac:dyDescent="0.25">
      <c r="A54" s="3">
        <f t="shared" si="23"/>
        <v>10</v>
      </c>
      <c r="B54" s="3" t="str">
        <f t="shared" si="22"/>
        <v>10GW4</v>
      </c>
      <c r="C54" s="3" t="s">
        <v>91</v>
      </c>
      <c r="D54" s="47"/>
      <c r="E54" s="25" t="str">
        <f t="shared" si="21"/>
        <v>GW4</v>
      </c>
      <c r="F54" s="55">
        <f t="shared" si="24"/>
        <v>2669.6999999999534</v>
      </c>
    </row>
    <row r="55" spans="1:6" x14ac:dyDescent="0.25">
      <c r="A55" s="3">
        <f t="shared" si="23"/>
        <v>11</v>
      </c>
      <c r="B55" s="3" t="str">
        <f t="shared" si="22"/>
        <v>11GW3</v>
      </c>
      <c r="C55" s="3" t="s">
        <v>112</v>
      </c>
      <c r="D55" s="47"/>
      <c r="E55" s="25" t="str">
        <f t="shared" si="21"/>
        <v>GW3</v>
      </c>
      <c r="F55" s="55">
        <f t="shared" si="24"/>
        <v>224.68999999994412</v>
      </c>
    </row>
    <row r="56" spans="1:6" x14ac:dyDescent="0.25">
      <c r="A56" s="3">
        <f t="shared" si="23"/>
        <v>12</v>
      </c>
      <c r="B56" s="3" t="str">
        <f t="shared" si="22"/>
        <v>12OP-GW4</v>
      </c>
      <c r="C56" s="3" t="s">
        <v>160</v>
      </c>
      <c r="D56" s="48"/>
      <c r="E56" s="49" t="str">
        <f t="shared" si="21"/>
        <v>OP-GW4</v>
      </c>
      <c r="F56" s="56">
        <f t="shared" si="24"/>
        <v>0</v>
      </c>
    </row>
    <row r="57" spans="1:6" x14ac:dyDescent="0.25">
      <c r="A57" s="3">
        <f t="shared" ref="A57:A70" si="26">_xlfn.RANK.AVG(F57,$F$57:$F$70)</f>
        <v>1</v>
      </c>
      <c r="B57" s="3" t="str">
        <f t="shared" si="22"/>
        <v>01GW2</v>
      </c>
      <c r="C57" s="3" t="s">
        <v>117</v>
      </c>
      <c r="D57" s="45" t="s">
        <v>47</v>
      </c>
      <c r="E57" s="51" t="str">
        <f t="shared" si="21"/>
        <v>GW2</v>
      </c>
      <c r="F57" s="54">
        <f t="shared" ref="F57:F70" si="27">VLOOKUP(E57,$B$10:$L$23,10,FALSE)</f>
        <v>16264.529999999795</v>
      </c>
    </row>
    <row r="58" spans="1:6" x14ac:dyDescent="0.25">
      <c r="A58" s="3">
        <f t="shared" si="26"/>
        <v>2</v>
      </c>
      <c r="B58" s="3" t="str">
        <f t="shared" si="22"/>
        <v>02GW1</v>
      </c>
      <c r="C58" s="3" t="s">
        <v>116</v>
      </c>
      <c r="D58" s="47"/>
      <c r="E58" s="25" t="str">
        <f t="shared" si="21"/>
        <v>GW1</v>
      </c>
      <c r="F58" s="55">
        <f t="shared" si="27"/>
        <v>15598.25</v>
      </c>
    </row>
    <row r="59" spans="1:6" x14ac:dyDescent="0.25">
      <c r="A59" s="3">
        <f t="shared" si="26"/>
        <v>3</v>
      </c>
      <c r="B59" s="3" t="str">
        <f t="shared" si="22"/>
        <v>03OP-REP</v>
      </c>
      <c r="C59" s="3" t="s">
        <v>114</v>
      </c>
      <c r="D59" s="47"/>
      <c r="E59" s="25" t="str">
        <f t="shared" si="21"/>
        <v>OP-REP</v>
      </c>
      <c r="F59" s="55">
        <f t="shared" si="27"/>
        <v>13745.690000000061</v>
      </c>
    </row>
    <row r="60" spans="1:6" x14ac:dyDescent="0.25">
      <c r="A60" s="3">
        <f t="shared" si="26"/>
        <v>4</v>
      </c>
      <c r="B60" s="3" t="str">
        <f t="shared" ref="B60" si="28">RIGHT("0" &amp; A60,2) &amp; E60</f>
        <v>04GW3</v>
      </c>
      <c r="C60" s="3" t="s">
        <v>118</v>
      </c>
      <c r="D60" s="47"/>
      <c r="E60" s="25" t="str">
        <f t="shared" si="21"/>
        <v>GW3</v>
      </c>
      <c r="F60" s="55">
        <f t="shared" si="27"/>
        <v>11357.800000000047</v>
      </c>
    </row>
    <row r="61" spans="1:6" x14ac:dyDescent="0.25">
      <c r="A61" s="3">
        <f t="shared" si="26"/>
        <v>5</v>
      </c>
      <c r="B61" s="3" t="str">
        <f t="shared" si="22"/>
        <v>05GW4</v>
      </c>
      <c r="C61" s="3" t="s">
        <v>119</v>
      </c>
      <c r="D61" s="47"/>
      <c r="E61" s="25" t="str">
        <f t="shared" si="21"/>
        <v>GW4</v>
      </c>
      <c r="F61" s="55">
        <f t="shared" si="27"/>
        <v>11109.880000000005</v>
      </c>
    </row>
    <row r="62" spans="1:6" x14ac:dyDescent="0.25">
      <c r="A62" s="3">
        <f t="shared" si="26"/>
        <v>6</v>
      </c>
      <c r="B62" s="3" t="str">
        <f t="shared" si="22"/>
        <v>06OP-NT3</v>
      </c>
      <c r="C62" s="3" t="s">
        <v>113</v>
      </c>
      <c r="D62" s="47"/>
      <c r="E62" s="25" t="str">
        <f t="shared" si="21"/>
        <v>OP-NT3</v>
      </c>
      <c r="F62" s="55">
        <f t="shared" si="27"/>
        <v>11045.300000000047</v>
      </c>
    </row>
    <row r="63" spans="1:6" x14ac:dyDescent="0.25">
      <c r="A63" s="3">
        <f t="shared" si="26"/>
        <v>7</v>
      </c>
      <c r="B63" s="3" t="str">
        <f t="shared" si="22"/>
        <v>07RE-2</v>
      </c>
      <c r="C63" s="3" t="s">
        <v>115</v>
      </c>
      <c r="D63" s="47"/>
      <c r="E63" s="25" t="str">
        <f t="shared" si="21"/>
        <v>RE-2</v>
      </c>
      <c r="F63" s="55">
        <f t="shared" si="27"/>
        <v>10091.20000000007</v>
      </c>
    </row>
    <row r="64" spans="1:6" x14ac:dyDescent="0.25">
      <c r="A64" s="3">
        <f t="shared" si="26"/>
        <v>8</v>
      </c>
      <c r="B64" s="3" t="str">
        <f t="shared" si="22"/>
        <v>08OP-GW4</v>
      </c>
      <c r="C64" s="3" t="s">
        <v>161</v>
      </c>
      <c r="D64" s="47"/>
      <c r="E64" s="25" t="str">
        <f t="shared" si="21"/>
        <v>OP-GW4</v>
      </c>
      <c r="F64" s="55">
        <f t="shared" si="27"/>
        <v>9548.9099999999162</v>
      </c>
    </row>
    <row r="65" spans="1:6" x14ac:dyDescent="0.25">
      <c r="A65" s="3">
        <f t="shared" si="26"/>
        <v>9</v>
      </c>
      <c r="B65" s="3" t="str">
        <f t="shared" si="22"/>
        <v>09FR-2</v>
      </c>
      <c r="C65" s="3" t="s">
        <v>163</v>
      </c>
      <c r="D65" s="47"/>
      <c r="E65" s="25" t="str">
        <f t="shared" si="21"/>
        <v>FR-2</v>
      </c>
      <c r="F65" s="55">
        <f t="shared" si="27"/>
        <v>9066.6899999999441</v>
      </c>
    </row>
    <row r="66" spans="1:6" x14ac:dyDescent="0.25">
      <c r="A66" s="3">
        <f t="shared" si="26"/>
        <v>10</v>
      </c>
      <c r="B66" s="3" t="str">
        <f t="shared" si="22"/>
        <v>10RE-1c</v>
      </c>
      <c r="C66" s="3" t="s">
        <v>145</v>
      </c>
      <c r="D66" s="47"/>
      <c r="E66" s="25" t="str">
        <f t="shared" si="21"/>
        <v>RE-1c</v>
      </c>
      <c r="F66" s="55">
        <f t="shared" si="27"/>
        <v>6587.7600000000093</v>
      </c>
    </row>
    <row r="67" spans="1:6" x14ac:dyDescent="0.25">
      <c r="A67" s="3">
        <f t="shared" si="26"/>
        <v>11</v>
      </c>
      <c r="B67" s="3" t="str">
        <f t="shared" si="22"/>
        <v>11FR-1</v>
      </c>
      <c r="C67" s="3" t="s">
        <v>162</v>
      </c>
      <c r="D67" s="47"/>
      <c r="E67" s="25" t="str">
        <f t="shared" si="21"/>
        <v>FR-1</v>
      </c>
      <c r="F67" s="55">
        <f t="shared" si="27"/>
        <v>4353.7400000002235</v>
      </c>
    </row>
    <row r="68" spans="1:6" x14ac:dyDescent="0.25">
      <c r="A68" s="3">
        <f t="shared" si="26"/>
        <v>13</v>
      </c>
      <c r="B68" s="3" t="str">
        <f t="shared" si="22"/>
        <v>13DLC1</v>
      </c>
      <c r="C68" s="3" t="s">
        <v>164</v>
      </c>
      <c r="D68" s="47"/>
      <c r="E68" s="25" t="str">
        <f t="shared" si="21"/>
        <v>DLC1</v>
      </c>
      <c r="F68" s="55">
        <f t="shared" si="27"/>
        <v>0</v>
      </c>
    </row>
    <row r="69" spans="1:6" x14ac:dyDescent="0.25">
      <c r="A69" s="3">
        <f t="shared" si="26"/>
        <v>13</v>
      </c>
      <c r="B69" s="3" t="str">
        <f t="shared" si="22"/>
        <v>13RE-1a</v>
      </c>
      <c r="C69" s="3" t="s">
        <v>154</v>
      </c>
      <c r="D69" s="47"/>
      <c r="E69" s="25" t="str">
        <f t="shared" si="21"/>
        <v>RE-1a</v>
      </c>
      <c r="F69" s="55">
        <f t="shared" si="27"/>
        <v>0</v>
      </c>
    </row>
    <row r="70" spans="1:6" x14ac:dyDescent="0.25">
      <c r="A70" s="3">
        <f t="shared" si="26"/>
        <v>13</v>
      </c>
      <c r="B70" s="3" t="str">
        <f t="shared" si="22"/>
        <v>13RE-1b</v>
      </c>
      <c r="C70" s="3" t="s">
        <v>155</v>
      </c>
      <c r="D70" s="48"/>
      <c r="E70" s="49" t="str">
        <f t="shared" si="21"/>
        <v>RE-1b</v>
      </c>
      <c r="F70" s="56">
        <f t="shared" si="27"/>
        <v>0</v>
      </c>
    </row>
    <row r="71" spans="1:6" x14ac:dyDescent="0.25">
      <c r="D71" s="3" t="s">
        <v>48</v>
      </c>
      <c r="E71" s="3" t="str">
        <f t="shared" si="21"/>
        <v/>
      </c>
      <c r="F71" s="39"/>
    </row>
    <row r="72" spans="1:6" x14ac:dyDescent="0.25">
      <c r="A72" s="3">
        <f t="shared" ref="A72:A85" si="29">_xlfn.RANK.AVG(F72,$F$72:$F$85)</f>
        <v>1</v>
      </c>
      <c r="B72" s="3" t="str">
        <f t="shared" ref="B72:B111" si="30">RIGHT("0" &amp; A72,2) &amp; E72</f>
        <v>01FR-2</v>
      </c>
      <c r="C72" s="3" t="s">
        <v>87</v>
      </c>
      <c r="D72" s="45" t="s">
        <v>171</v>
      </c>
      <c r="E72" s="51" t="str">
        <f t="shared" si="21"/>
        <v>FR-2</v>
      </c>
      <c r="F72" s="54">
        <f t="shared" ref="F72:F85" si="31">VLOOKUP(E72,$B$10:$Y$23,17,FALSE)</f>
        <v>30258.829999999842</v>
      </c>
    </row>
    <row r="73" spans="1:6" x14ac:dyDescent="0.25">
      <c r="A73" s="3">
        <f t="shared" si="29"/>
        <v>2</v>
      </c>
      <c r="B73" s="3" t="str">
        <f t="shared" si="30"/>
        <v>02OP-NT3</v>
      </c>
      <c r="C73" s="3" t="s">
        <v>95</v>
      </c>
      <c r="D73" s="47"/>
      <c r="E73" s="25" t="str">
        <f t="shared" si="21"/>
        <v>OP-NT3</v>
      </c>
      <c r="F73" s="55">
        <f t="shared" si="31"/>
        <v>23408.929999999702</v>
      </c>
    </row>
    <row r="74" spans="1:6" x14ac:dyDescent="0.25">
      <c r="A74" s="3">
        <f t="shared" si="29"/>
        <v>3</v>
      </c>
      <c r="B74" s="3" t="str">
        <f t="shared" ref="B74" si="32">RIGHT("0" &amp; A74,2) &amp; E74</f>
        <v>03OP-REP</v>
      </c>
      <c r="C74" s="3" t="s">
        <v>105</v>
      </c>
      <c r="D74" s="47"/>
      <c r="E74" s="25" t="str">
        <f t="shared" si="21"/>
        <v>OP-REP</v>
      </c>
      <c r="F74" s="55">
        <f t="shared" si="31"/>
        <v>22734.979999999981</v>
      </c>
    </row>
    <row r="75" spans="1:6" x14ac:dyDescent="0.25">
      <c r="A75" s="3">
        <f t="shared" si="29"/>
        <v>4</v>
      </c>
      <c r="B75" s="3" t="str">
        <f t="shared" si="30"/>
        <v>04RE-2</v>
      </c>
      <c r="C75" s="3" t="s">
        <v>120</v>
      </c>
      <c r="D75" s="47"/>
      <c r="E75" s="25" t="str">
        <f t="shared" si="21"/>
        <v>RE-2</v>
      </c>
      <c r="F75" s="55">
        <f t="shared" si="31"/>
        <v>22482.980000000098</v>
      </c>
    </row>
    <row r="76" spans="1:6" x14ac:dyDescent="0.25">
      <c r="A76" s="3">
        <f t="shared" si="29"/>
        <v>5</v>
      </c>
      <c r="B76" s="3" t="str">
        <f t="shared" si="30"/>
        <v>05FR-1</v>
      </c>
      <c r="C76" s="3" t="s">
        <v>97</v>
      </c>
      <c r="D76" s="47"/>
      <c r="E76" s="25" t="str">
        <f t="shared" si="21"/>
        <v>FR-1</v>
      </c>
      <c r="F76" s="55">
        <f t="shared" si="31"/>
        <v>20269.84999999986</v>
      </c>
    </row>
    <row r="77" spans="1:6" x14ac:dyDescent="0.25">
      <c r="A77" s="3">
        <f t="shared" si="29"/>
        <v>6</v>
      </c>
      <c r="B77" s="3" t="str">
        <f t="shared" si="30"/>
        <v>06RE-1c</v>
      </c>
      <c r="C77" s="3" t="s">
        <v>99</v>
      </c>
      <c r="D77" s="47"/>
      <c r="E77" s="25" t="str">
        <f t="shared" si="21"/>
        <v>RE-1c</v>
      </c>
      <c r="F77" s="55">
        <f t="shared" si="31"/>
        <v>18587.559999999939</v>
      </c>
    </row>
    <row r="78" spans="1:6" x14ac:dyDescent="0.25">
      <c r="A78" s="3">
        <f t="shared" si="29"/>
        <v>7</v>
      </c>
      <c r="B78" s="3" t="str">
        <f t="shared" si="30"/>
        <v>07DLC1</v>
      </c>
      <c r="C78" s="3" t="s">
        <v>92</v>
      </c>
      <c r="D78" s="47"/>
      <c r="E78" s="25" t="str">
        <f t="shared" si="21"/>
        <v>DLC1</v>
      </c>
      <c r="F78" s="55">
        <f t="shared" si="31"/>
        <v>14643.689999999828</v>
      </c>
    </row>
    <row r="79" spans="1:6" x14ac:dyDescent="0.25">
      <c r="A79" s="3">
        <f t="shared" si="29"/>
        <v>8</v>
      </c>
      <c r="B79" s="3" t="str">
        <f t="shared" si="30"/>
        <v>08GW2</v>
      </c>
      <c r="C79" s="3" t="s">
        <v>102</v>
      </c>
      <c r="D79" s="47"/>
      <c r="E79" s="25" t="str">
        <f t="shared" si="21"/>
        <v>GW2</v>
      </c>
      <c r="F79" s="55">
        <f t="shared" si="31"/>
        <v>14047.180000000051</v>
      </c>
    </row>
    <row r="80" spans="1:6" x14ac:dyDescent="0.25">
      <c r="A80" s="3">
        <f t="shared" si="29"/>
        <v>9</v>
      </c>
      <c r="B80" s="3" t="str">
        <f t="shared" si="30"/>
        <v>09GW1</v>
      </c>
      <c r="C80" s="3" t="s">
        <v>101</v>
      </c>
      <c r="D80" s="47"/>
      <c r="E80" s="25" t="str">
        <f t="shared" si="21"/>
        <v>GW1</v>
      </c>
      <c r="F80" s="55">
        <f t="shared" si="31"/>
        <v>12880.699999999837</v>
      </c>
    </row>
    <row r="81" spans="1:6" x14ac:dyDescent="0.25">
      <c r="A81" s="3">
        <f t="shared" si="29"/>
        <v>10</v>
      </c>
      <c r="B81" s="3" t="str">
        <f t="shared" si="30"/>
        <v>10GW4</v>
      </c>
      <c r="C81" s="3" t="s">
        <v>103</v>
      </c>
      <c r="D81" s="47"/>
      <c r="E81" s="25" t="str">
        <f t="shared" si="21"/>
        <v>GW4</v>
      </c>
      <c r="F81" s="55">
        <f t="shared" si="31"/>
        <v>4046.5499999999302</v>
      </c>
    </row>
    <row r="82" spans="1:6" x14ac:dyDescent="0.25">
      <c r="A82" s="3">
        <f t="shared" si="29"/>
        <v>11</v>
      </c>
      <c r="B82" s="3" t="str">
        <f t="shared" si="30"/>
        <v>11OP-GW4</v>
      </c>
      <c r="C82" s="3" t="s">
        <v>159</v>
      </c>
      <c r="D82" s="47"/>
      <c r="E82" s="25" t="str">
        <f t="shared" si="21"/>
        <v>OP-GW4</v>
      </c>
      <c r="F82" s="55">
        <f t="shared" si="31"/>
        <v>420.48999999975786</v>
      </c>
    </row>
    <row r="83" spans="1:6" x14ac:dyDescent="0.25">
      <c r="A83" s="3">
        <f t="shared" si="29"/>
        <v>13</v>
      </c>
      <c r="B83" s="3" t="str">
        <f t="shared" si="30"/>
        <v>13GW3</v>
      </c>
      <c r="C83" s="3" t="s">
        <v>112</v>
      </c>
      <c r="D83" s="47"/>
      <c r="E83" s="25" t="str">
        <f t="shared" si="21"/>
        <v>GW3</v>
      </c>
      <c r="F83" s="55">
        <f t="shared" si="31"/>
        <v>0</v>
      </c>
    </row>
    <row r="84" spans="1:6" x14ac:dyDescent="0.25">
      <c r="A84" s="3">
        <f t="shared" si="29"/>
        <v>13</v>
      </c>
      <c r="B84" s="3" t="str">
        <f t="shared" si="30"/>
        <v>13RE-1a</v>
      </c>
      <c r="C84" s="3" t="s">
        <v>154</v>
      </c>
      <c r="D84" s="47"/>
      <c r="E84" s="25" t="str">
        <f t="shared" si="21"/>
        <v>RE-1a</v>
      </c>
      <c r="F84" s="55">
        <f t="shared" si="31"/>
        <v>0</v>
      </c>
    </row>
    <row r="85" spans="1:6" x14ac:dyDescent="0.25">
      <c r="A85" s="3">
        <f t="shared" si="29"/>
        <v>13</v>
      </c>
      <c r="B85" s="3" t="str">
        <f t="shared" si="30"/>
        <v>13RE-1b</v>
      </c>
      <c r="C85" s="3" t="s">
        <v>155</v>
      </c>
      <c r="D85" s="48"/>
      <c r="E85" s="49" t="str">
        <f t="shared" si="21"/>
        <v>RE-1b</v>
      </c>
      <c r="F85" s="56">
        <f t="shared" si="31"/>
        <v>0</v>
      </c>
    </row>
    <row r="86" spans="1:6" x14ac:dyDescent="0.25">
      <c r="A86" s="3">
        <f t="shared" ref="A86:A97" si="33">_xlfn.RANK.AVG(F86,$F$86:$F$97)</f>
        <v>1</v>
      </c>
      <c r="B86" s="3" t="str">
        <f t="shared" si="30"/>
        <v>01FR-2</v>
      </c>
      <c r="C86" s="3" t="s">
        <v>87</v>
      </c>
      <c r="D86" s="51" t="s">
        <v>171</v>
      </c>
      <c r="E86" s="25" t="str">
        <f t="shared" ref="E86:E111" si="34">MID(C86,3,25)</f>
        <v>FR-2</v>
      </c>
      <c r="F86" s="55">
        <f t="shared" ref="F86:F97" si="35">VLOOKUP(E86,$B$10:$Y$23,13,FALSE)</f>
        <v>22273.459999999963</v>
      </c>
    </row>
    <row r="87" spans="1:6" x14ac:dyDescent="0.25">
      <c r="A87" s="3">
        <f t="shared" si="33"/>
        <v>2</v>
      </c>
      <c r="B87" s="3" t="str">
        <f t="shared" si="30"/>
        <v>02OP-REP</v>
      </c>
      <c r="C87" s="3" t="s">
        <v>122</v>
      </c>
      <c r="D87" s="47"/>
      <c r="E87" s="25" t="str">
        <f t="shared" si="34"/>
        <v>OP-REP</v>
      </c>
      <c r="F87" s="55">
        <f t="shared" si="35"/>
        <v>16284.459999999963</v>
      </c>
    </row>
    <row r="88" spans="1:6" x14ac:dyDescent="0.25">
      <c r="A88" s="3">
        <f t="shared" si="33"/>
        <v>3</v>
      </c>
      <c r="B88" s="3" t="str">
        <f t="shared" ref="B88" si="36">RIGHT("0" &amp; A88,2) &amp; E88</f>
        <v>03OP-NT3</v>
      </c>
      <c r="C88" s="3" t="s">
        <v>121</v>
      </c>
      <c r="D88" s="47"/>
      <c r="E88" s="25" t="str">
        <f t="shared" si="34"/>
        <v>OP-NT3</v>
      </c>
      <c r="F88" s="55">
        <f t="shared" si="35"/>
        <v>15462.610000000102</v>
      </c>
    </row>
    <row r="89" spans="1:6" x14ac:dyDescent="0.25">
      <c r="A89" s="3">
        <f t="shared" si="33"/>
        <v>4</v>
      </c>
      <c r="B89" s="3" t="str">
        <f t="shared" si="30"/>
        <v>04RE-2</v>
      </c>
      <c r="C89" s="3" t="s">
        <v>120</v>
      </c>
      <c r="D89" s="47"/>
      <c r="E89" s="25" t="str">
        <f t="shared" si="34"/>
        <v>RE-2</v>
      </c>
      <c r="F89" s="55">
        <f t="shared" si="35"/>
        <v>14720.580000000075</v>
      </c>
    </row>
    <row r="90" spans="1:6" x14ac:dyDescent="0.25">
      <c r="A90" s="3">
        <f t="shared" si="33"/>
        <v>5</v>
      </c>
      <c r="B90" s="3" t="str">
        <f t="shared" si="30"/>
        <v>05FR-1</v>
      </c>
      <c r="C90" s="3" t="s">
        <v>97</v>
      </c>
      <c r="D90" s="47"/>
      <c r="E90" s="25" t="str">
        <f t="shared" si="34"/>
        <v>FR-1</v>
      </c>
      <c r="F90" s="55">
        <f t="shared" si="35"/>
        <v>12706.260000000009</v>
      </c>
    </row>
    <row r="91" spans="1:6" x14ac:dyDescent="0.25">
      <c r="A91" s="3">
        <f t="shared" si="33"/>
        <v>6</v>
      </c>
      <c r="B91" s="3" t="str">
        <f t="shared" si="30"/>
        <v>06RE-1c</v>
      </c>
      <c r="C91" s="3" t="s">
        <v>99</v>
      </c>
      <c r="D91" s="47"/>
      <c r="E91" s="25" t="str">
        <f t="shared" si="34"/>
        <v>RE-1c</v>
      </c>
      <c r="F91" s="55">
        <f t="shared" si="35"/>
        <v>11377.70000000007</v>
      </c>
    </row>
    <row r="92" spans="1:6" x14ac:dyDescent="0.25">
      <c r="A92" s="3">
        <f t="shared" si="33"/>
        <v>7</v>
      </c>
      <c r="B92" s="3" t="str">
        <f t="shared" si="30"/>
        <v>07GW2</v>
      </c>
      <c r="C92" s="3" t="s">
        <v>124</v>
      </c>
      <c r="D92" s="47"/>
      <c r="E92" s="25" t="str">
        <f t="shared" si="34"/>
        <v>GW2</v>
      </c>
      <c r="F92" s="55">
        <f t="shared" si="35"/>
        <v>11296.900000000256</v>
      </c>
    </row>
    <row r="93" spans="1:6" x14ac:dyDescent="0.25">
      <c r="A93" s="3">
        <f t="shared" si="33"/>
        <v>8</v>
      </c>
      <c r="B93" s="3" t="str">
        <f t="shared" si="30"/>
        <v>08GW1</v>
      </c>
      <c r="C93" s="3" t="s">
        <v>110</v>
      </c>
      <c r="D93" s="47"/>
      <c r="E93" s="25" t="str">
        <f t="shared" si="34"/>
        <v>GW1</v>
      </c>
      <c r="F93" s="55">
        <f t="shared" si="35"/>
        <v>10119.729999999981</v>
      </c>
    </row>
    <row r="94" spans="1:6" x14ac:dyDescent="0.25">
      <c r="A94" s="3">
        <f t="shared" si="33"/>
        <v>9</v>
      </c>
      <c r="B94" s="3" t="str">
        <f t="shared" si="30"/>
        <v>09DLC1</v>
      </c>
      <c r="C94" s="3" t="s">
        <v>123</v>
      </c>
      <c r="D94" s="47"/>
      <c r="E94" s="25" t="str">
        <f t="shared" si="34"/>
        <v>DLC1</v>
      </c>
      <c r="F94" s="55">
        <f t="shared" si="35"/>
        <v>7037.2300000000978</v>
      </c>
    </row>
    <row r="95" spans="1:6" x14ac:dyDescent="0.25">
      <c r="A95" s="3">
        <f t="shared" si="33"/>
        <v>10</v>
      </c>
      <c r="B95" s="3" t="str">
        <f t="shared" si="30"/>
        <v>10GW4</v>
      </c>
      <c r="C95" s="3" t="s">
        <v>103</v>
      </c>
      <c r="D95" s="47"/>
      <c r="E95" s="25" t="str">
        <f t="shared" si="34"/>
        <v>GW4</v>
      </c>
      <c r="F95" s="55">
        <f t="shared" si="35"/>
        <v>2810.7700000000186</v>
      </c>
    </row>
    <row r="96" spans="1:6" x14ac:dyDescent="0.25">
      <c r="A96" s="3">
        <f t="shared" si="33"/>
        <v>11</v>
      </c>
      <c r="B96" s="3" t="str">
        <f t="shared" si="30"/>
        <v>11GW3</v>
      </c>
      <c r="C96" s="3" t="s">
        <v>153</v>
      </c>
      <c r="D96" s="47"/>
      <c r="E96" s="25" t="str">
        <f t="shared" si="34"/>
        <v>GW3</v>
      </c>
      <c r="F96" s="55">
        <f t="shared" si="35"/>
        <v>231.98999999999069</v>
      </c>
    </row>
    <row r="97" spans="1:6" x14ac:dyDescent="0.25">
      <c r="A97" s="3">
        <f t="shared" si="33"/>
        <v>12</v>
      </c>
      <c r="B97" s="3" t="str">
        <f t="shared" si="30"/>
        <v>12OP-GW4</v>
      </c>
      <c r="C97" s="3" t="s">
        <v>165</v>
      </c>
      <c r="D97" s="47"/>
      <c r="E97" s="25" t="str">
        <f t="shared" si="34"/>
        <v>OP-GW4</v>
      </c>
      <c r="F97" s="55">
        <f t="shared" si="35"/>
        <v>0</v>
      </c>
    </row>
    <row r="98" spans="1:6" x14ac:dyDescent="0.25">
      <c r="A98" s="3">
        <f t="shared" ref="A98:A111" si="37">_xlfn.RANK.AVG(F98,$F$98:$F$111)</f>
        <v>1</v>
      </c>
      <c r="B98" s="3" t="str">
        <f t="shared" si="30"/>
        <v>01OP-REP</v>
      </c>
      <c r="C98" s="3" t="s">
        <v>125</v>
      </c>
      <c r="D98" s="45" t="s">
        <v>47</v>
      </c>
      <c r="E98" s="51" t="str">
        <f t="shared" si="34"/>
        <v>OP-REP</v>
      </c>
      <c r="F98" s="54">
        <f t="shared" ref="F98:F111" si="38">VLOOKUP(E98,$B$10:$Y$23,20,FALSE)</f>
        <v>15666.459999999614</v>
      </c>
    </row>
    <row r="99" spans="1:6" x14ac:dyDescent="0.25">
      <c r="A99" s="3">
        <f t="shared" si="37"/>
        <v>2</v>
      </c>
      <c r="B99" s="3" t="str">
        <f t="shared" si="30"/>
        <v>02GW2</v>
      </c>
      <c r="C99" s="3" t="s">
        <v>128</v>
      </c>
      <c r="D99" s="47"/>
      <c r="E99" s="25" t="str">
        <f t="shared" si="34"/>
        <v>GW2</v>
      </c>
      <c r="F99" s="55">
        <f t="shared" si="38"/>
        <v>15076.029999999912</v>
      </c>
    </row>
    <row r="100" spans="1:6" x14ac:dyDescent="0.25">
      <c r="A100" s="3">
        <f t="shared" si="37"/>
        <v>3</v>
      </c>
      <c r="B100" s="3" t="str">
        <f t="shared" si="30"/>
        <v>03GW1</v>
      </c>
      <c r="C100" s="3" t="s">
        <v>127</v>
      </c>
      <c r="D100" s="47"/>
      <c r="E100" s="25" t="str">
        <f t="shared" si="34"/>
        <v>GW1</v>
      </c>
      <c r="F100" s="55">
        <f t="shared" si="38"/>
        <v>13920.779999999912</v>
      </c>
    </row>
    <row r="101" spans="1:6" x14ac:dyDescent="0.25">
      <c r="A101" s="3">
        <f t="shared" si="37"/>
        <v>4</v>
      </c>
      <c r="B101" s="3" t="str">
        <f t="shared" si="30"/>
        <v>04OP-NT3</v>
      </c>
      <c r="C101" s="3" t="s">
        <v>104</v>
      </c>
      <c r="D101" s="47"/>
      <c r="E101" s="25" t="str">
        <f t="shared" si="34"/>
        <v>OP-NT3</v>
      </c>
      <c r="F101" s="55">
        <f t="shared" si="38"/>
        <v>12668.579999999725</v>
      </c>
    </row>
    <row r="102" spans="1:6" x14ac:dyDescent="0.25">
      <c r="A102" s="3">
        <f t="shared" si="37"/>
        <v>5</v>
      </c>
      <c r="B102" s="3" t="str">
        <f t="shared" si="30"/>
        <v>05RE-2</v>
      </c>
      <c r="C102" s="3" t="s">
        <v>108</v>
      </c>
      <c r="D102" s="47"/>
      <c r="E102" s="25" t="str">
        <f t="shared" si="34"/>
        <v>RE-2</v>
      </c>
      <c r="F102" s="55">
        <f t="shared" si="38"/>
        <v>11851.999999999651</v>
      </c>
    </row>
    <row r="103" spans="1:6" x14ac:dyDescent="0.25">
      <c r="A103" s="3">
        <f t="shared" si="37"/>
        <v>6</v>
      </c>
      <c r="B103" s="3" t="str">
        <f t="shared" si="30"/>
        <v>06FR-2</v>
      </c>
      <c r="C103" s="3" t="s">
        <v>126</v>
      </c>
      <c r="D103" s="47"/>
      <c r="E103" s="25" t="str">
        <f t="shared" si="34"/>
        <v>FR-2</v>
      </c>
      <c r="F103" s="55">
        <f t="shared" si="38"/>
        <v>11032.75</v>
      </c>
    </row>
    <row r="104" spans="1:6" x14ac:dyDescent="0.25">
      <c r="A104" s="3">
        <f t="shared" si="37"/>
        <v>7</v>
      </c>
      <c r="B104" s="3" t="str">
        <f t="shared" si="30"/>
        <v>07GW4</v>
      </c>
      <c r="C104" s="3" t="s">
        <v>170</v>
      </c>
      <c r="D104" s="47"/>
      <c r="E104" s="25" t="str">
        <f t="shared" si="34"/>
        <v>GW4</v>
      </c>
      <c r="F104" s="55">
        <f t="shared" si="38"/>
        <v>8738.4399999998277</v>
      </c>
    </row>
    <row r="105" spans="1:6" x14ac:dyDescent="0.25">
      <c r="A105" s="3">
        <f t="shared" si="37"/>
        <v>8</v>
      </c>
      <c r="B105" s="3" t="str">
        <f t="shared" si="30"/>
        <v>08GW3</v>
      </c>
      <c r="C105" s="3" t="s">
        <v>146</v>
      </c>
      <c r="D105" s="47"/>
      <c r="E105" s="25" t="str">
        <f t="shared" si="34"/>
        <v>GW3</v>
      </c>
      <c r="F105" s="55">
        <f t="shared" si="38"/>
        <v>8595.2999999999302</v>
      </c>
    </row>
    <row r="106" spans="1:6" x14ac:dyDescent="0.25">
      <c r="A106" s="3">
        <f t="shared" si="37"/>
        <v>9</v>
      </c>
      <c r="B106" s="3" t="str">
        <f t="shared" si="30"/>
        <v>09RE-1c</v>
      </c>
      <c r="C106" s="3" t="s">
        <v>107</v>
      </c>
      <c r="D106" s="47"/>
      <c r="E106" s="25" t="str">
        <f t="shared" si="34"/>
        <v>RE-1c</v>
      </c>
      <c r="F106" s="55">
        <f t="shared" si="38"/>
        <v>7855.4599999998463</v>
      </c>
    </row>
    <row r="107" spans="1:6" x14ac:dyDescent="0.25">
      <c r="A107" s="3">
        <f t="shared" si="37"/>
        <v>10</v>
      </c>
      <c r="B107" s="3" t="str">
        <f t="shared" si="30"/>
        <v>10OP-GW4</v>
      </c>
      <c r="C107" s="3" t="s">
        <v>169</v>
      </c>
      <c r="D107" s="47"/>
      <c r="E107" s="25" t="str">
        <f t="shared" si="34"/>
        <v>OP-GW4</v>
      </c>
      <c r="F107" s="55">
        <f t="shared" si="38"/>
        <v>7227.7600000000093</v>
      </c>
    </row>
    <row r="108" spans="1:6" x14ac:dyDescent="0.25">
      <c r="A108" s="3">
        <f t="shared" si="37"/>
        <v>11</v>
      </c>
      <c r="B108" s="3" t="str">
        <f t="shared" si="30"/>
        <v>11FR-1</v>
      </c>
      <c r="C108" s="3" t="s">
        <v>162</v>
      </c>
      <c r="D108" s="47"/>
      <c r="E108" s="25" t="str">
        <f t="shared" si="34"/>
        <v>FR-1</v>
      </c>
      <c r="F108" s="55">
        <f t="shared" si="38"/>
        <v>5029.2999999996973</v>
      </c>
    </row>
    <row r="109" spans="1:6" x14ac:dyDescent="0.25">
      <c r="A109" s="3">
        <f t="shared" si="37"/>
        <v>13</v>
      </c>
      <c r="B109" s="3" t="str">
        <f t="shared" si="30"/>
        <v>13DLC1</v>
      </c>
      <c r="C109" s="3" t="s">
        <v>164</v>
      </c>
      <c r="D109" s="47"/>
      <c r="E109" s="25" t="str">
        <f t="shared" si="34"/>
        <v>DLC1</v>
      </c>
      <c r="F109" s="55">
        <f t="shared" si="38"/>
        <v>0</v>
      </c>
    </row>
    <row r="110" spans="1:6" x14ac:dyDescent="0.25">
      <c r="A110" s="3">
        <f t="shared" si="37"/>
        <v>13</v>
      </c>
      <c r="B110" s="3" t="str">
        <f t="shared" si="30"/>
        <v>13RE-1a</v>
      </c>
      <c r="C110" s="3" t="s">
        <v>154</v>
      </c>
      <c r="D110" s="47"/>
      <c r="E110" s="25" t="str">
        <f t="shared" si="34"/>
        <v>RE-1a</v>
      </c>
      <c r="F110" s="55">
        <f t="shared" si="38"/>
        <v>0</v>
      </c>
    </row>
    <row r="111" spans="1:6" x14ac:dyDescent="0.25">
      <c r="A111" s="3">
        <f t="shared" si="37"/>
        <v>13</v>
      </c>
      <c r="B111" s="3" t="str">
        <f t="shared" si="30"/>
        <v>13RE-1b</v>
      </c>
      <c r="C111" s="3" t="s">
        <v>155</v>
      </c>
      <c r="D111" s="48"/>
      <c r="E111" s="49" t="str">
        <f t="shared" si="34"/>
        <v>RE-1b</v>
      </c>
      <c r="F111" s="56">
        <f t="shared" si="38"/>
        <v>0</v>
      </c>
    </row>
    <row r="112" spans="1:6" x14ac:dyDescent="0.25">
      <c r="F112" s="39"/>
    </row>
    <row r="113" spans="6:6" x14ac:dyDescent="0.25">
      <c r="F113" s="39"/>
    </row>
    <row r="114" spans="6:6" x14ac:dyDescent="0.25">
      <c r="F114" s="39"/>
    </row>
    <row r="115" spans="6:6" x14ac:dyDescent="0.25">
      <c r="F115" s="39"/>
    </row>
    <row r="116" spans="6:6" x14ac:dyDescent="0.25">
      <c r="F116" s="39"/>
    </row>
    <row r="117" spans="6:6" x14ac:dyDescent="0.25">
      <c r="F117" s="39"/>
    </row>
    <row r="118" spans="6:6" x14ac:dyDescent="0.25">
      <c r="F118" s="39"/>
    </row>
    <row r="119" spans="6:6" x14ac:dyDescent="0.25">
      <c r="F119" s="39"/>
    </row>
    <row r="120" spans="6:6" x14ac:dyDescent="0.25">
      <c r="F120" s="39"/>
    </row>
    <row r="121" spans="6:6" x14ac:dyDescent="0.25">
      <c r="F121" s="39"/>
    </row>
    <row r="122" spans="6:6" x14ac:dyDescent="0.25">
      <c r="F122" s="39"/>
    </row>
    <row r="123" spans="6:6" x14ac:dyDescent="0.25">
      <c r="F123" s="39"/>
    </row>
    <row r="124" spans="6:6" x14ac:dyDescent="0.25">
      <c r="F124" s="39"/>
    </row>
    <row r="125" spans="6:6" x14ac:dyDescent="0.25">
      <c r="F125" s="39"/>
    </row>
    <row r="126" spans="6:6" x14ac:dyDescent="0.25">
      <c r="F126" s="39"/>
    </row>
    <row r="127" spans="6:6" x14ac:dyDescent="0.25">
      <c r="F127" s="39"/>
    </row>
    <row r="128" spans="6:6" x14ac:dyDescent="0.25">
      <c r="F128" s="39"/>
    </row>
    <row r="129" spans="6:6" x14ac:dyDescent="0.25">
      <c r="F129" s="39"/>
    </row>
    <row r="130" spans="6:6" x14ac:dyDescent="0.25">
      <c r="F130" s="39"/>
    </row>
  </sheetData>
  <sortState ref="C114:C129">
    <sortCondition ref="C114:C129"/>
  </sortState>
  <mergeCells count="9">
    <mergeCell ref="C8:C9"/>
    <mergeCell ref="D8:F8"/>
    <mergeCell ref="G8:I8"/>
    <mergeCell ref="J8:L8"/>
    <mergeCell ref="W8:Y8"/>
    <mergeCell ref="T8:V8"/>
    <mergeCell ref="M8:O8"/>
    <mergeCell ref="Q8:S8"/>
    <mergeCell ref="P8:P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N37"/>
  <sheetViews>
    <sheetView zoomScaleNormal="100" workbookViewId="0"/>
  </sheetViews>
  <sheetFormatPr defaultRowHeight="15" x14ac:dyDescent="0.25"/>
  <cols>
    <col min="1" max="1" width="9.140625" style="3"/>
    <col min="2" max="2" width="16.7109375" style="3" customWidth="1"/>
    <col min="3" max="11" width="9.140625" style="3"/>
    <col min="12" max="12" width="10.140625" style="3" customWidth="1"/>
    <col min="13" max="16384" width="9.140625" style="3"/>
  </cols>
  <sheetData>
    <row r="5" spans="2:14" ht="16.5" x14ac:dyDescent="0.3">
      <c r="B5" s="68" t="s">
        <v>4</v>
      </c>
      <c r="C5" s="18"/>
      <c r="D5" s="20" t="s">
        <v>39</v>
      </c>
      <c r="E5" s="19"/>
      <c r="F5" s="70" t="s">
        <v>40</v>
      </c>
      <c r="G5" s="71"/>
      <c r="H5" s="72"/>
      <c r="I5" s="70" t="s">
        <v>41</v>
      </c>
      <c r="J5" s="71"/>
      <c r="K5" s="72"/>
      <c r="L5" s="18"/>
      <c r="M5" s="20" t="s">
        <v>187</v>
      </c>
      <c r="N5" s="19"/>
    </row>
    <row r="6" spans="2:14" ht="90" x14ac:dyDescent="0.25">
      <c r="B6" s="69"/>
      <c r="C6" s="38" t="s">
        <v>18</v>
      </c>
      <c r="D6" s="10" t="s">
        <v>8</v>
      </c>
      <c r="E6" s="21" t="s">
        <v>5</v>
      </c>
      <c r="F6" s="38" t="s">
        <v>31</v>
      </c>
      <c r="G6" s="10" t="s">
        <v>14</v>
      </c>
      <c r="H6" s="21" t="s">
        <v>5</v>
      </c>
      <c r="I6" s="38" t="s">
        <v>31</v>
      </c>
      <c r="J6" s="10" t="s">
        <v>14</v>
      </c>
      <c r="K6" s="21" t="s">
        <v>5</v>
      </c>
      <c r="L6" s="38" t="s">
        <v>28</v>
      </c>
      <c r="M6" s="10" t="s">
        <v>10</v>
      </c>
      <c r="N6" s="21" t="s">
        <v>5</v>
      </c>
    </row>
    <row r="7" spans="2:14" x14ac:dyDescent="0.25">
      <c r="B7" s="1" t="s">
        <v>74</v>
      </c>
      <c r="C7" s="2">
        <f>'Fig 8.44'!W10</f>
        <v>25167.243468986399</v>
      </c>
      <c r="D7" s="22">
        <f>'Fig 8.44'!X10</f>
        <v>460.83642162880278</v>
      </c>
      <c r="E7" s="21">
        <f>'Fig 8.44'!Y10</f>
        <v>4</v>
      </c>
      <c r="F7" s="23">
        <f>'Fig 8.45, 8.46'!W10</f>
        <v>12.463583333333332</v>
      </c>
      <c r="G7" s="23">
        <f>'Fig 8.45, 8.46'!X10</f>
        <v>9.4797499999999992</v>
      </c>
      <c r="H7" s="21">
        <f>'Fig 8.45, 8.46'!Y10</f>
        <v>10</v>
      </c>
      <c r="I7" s="23">
        <f>'Fig 8.45, 8.46'!AU10</f>
        <v>31.374333333333329</v>
      </c>
      <c r="J7" s="23">
        <f>'Fig 8.45, 8.46'!AV10</f>
        <v>23.086027777777772</v>
      </c>
      <c r="K7" s="24">
        <f>'Fig 8.45, 8.46'!AW10</f>
        <v>10</v>
      </c>
      <c r="L7" s="2">
        <f>'Fig 8.47'!W10</f>
        <v>770650.64999999991</v>
      </c>
      <c r="M7" s="24">
        <f>'Fig 8.47'!X10</f>
        <v>13323.446666666656</v>
      </c>
      <c r="N7" s="21">
        <f>'Fig 8.47'!Y10</f>
        <v>10</v>
      </c>
    </row>
    <row r="8" spans="2:14" x14ac:dyDescent="0.25">
      <c r="B8" s="1" t="s">
        <v>75</v>
      </c>
      <c r="C8" s="2">
        <f>'Fig 8.44'!W11</f>
        <v>24706.407047357596</v>
      </c>
      <c r="D8" s="22">
        <f>'Fig 8.44'!X11</f>
        <v>0</v>
      </c>
      <c r="E8" s="21">
        <f>'Fig 8.44'!Y11</f>
        <v>1</v>
      </c>
      <c r="F8" s="23">
        <f>'Fig 8.45, 8.46'!W11</f>
        <v>11.337583333333333</v>
      </c>
      <c r="G8" s="23">
        <f>'Fig 8.45, 8.46'!X11</f>
        <v>8.3537499999999998</v>
      </c>
      <c r="H8" s="21">
        <f>'Fig 8.45, 8.46'!Y11</f>
        <v>2</v>
      </c>
      <c r="I8" s="23">
        <f>'Fig 8.45, 8.46'!AU11</f>
        <v>31.029750000000003</v>
      </c>
      <c r="J8" s="23">
        <f>'Fig 8.45, 8.46'!AV11</f>
        <v>22.741444444444447</v>
      </c>
      <c r="K8" s="24">
        <f>'Fig 8.45, 8.46'!AW11</f>
        <v>8</v>
      </c>
      <c r="L8" s="2">
        <f>'Fig 8.47'!W11</f>
        <v>771283.24666666659</v>
      </c>
      <c r="M8" s="24">
        <f>'Fig 8.47'!X11</f>
        <v>13956.043333333335</v>
      </c>
      <c r="N8" s="21">
        <f>'Fig 8.47'!Y11</f>
        <v>11</v>
      </c>
    </row>
    <row r="9" spans="2:14" x14ac:dyDescent="0.25">
      <c r="B9" s="1" t="s">
        <v>150</v>
      </c>
      <c r="C9" s="2">
        <f>'Fig 8.44'!W12</f>
        <v>24856.715124821134</v>
      </c>
      <c r="D9" s="22">
        <f>'Fig 8.44'!X12</f>
        <v>150.30807746353821</v>
      </c>
      <c r="E9" s="21">
        <f>'Fig 8.44'!Y12</f>
        <v>2</v>
      </c>
      <c r="F9" s="23">
        <f>'Fig 8.45, 8.46'!W12</f>
        <v>11.456000000000001</v>
      </c>
      <c r="G9" s="23">
        <f>'Fig 8.45, 8.46'!X12</f>
        <v>8.4721666666666682</v>
      </c>
      <c r="H9" s="21">
        <f>'Fig 8.45, 8.46'!Y12</f>
        <v>5</v>
      </c>
      <c r="I9" s="23">
        <f>'Fig 8.45, 8.46'!AU12</f>
        <v>30.475694444444446</v>
      </c>
      <c r="J9" s="23">
        <f>'Fig 8.45, 8.46'!AV12</f>
        <v>22.18738888888889</v>
      </c>
      <c r="K9" s="24">
        <f>'Fig 8.45, 8.46'!AW12</f>
        <v>3</v>
      </c>
      <c r="L9" s="2">
        <f>'Fig 8.47'!W12</f>
        <v>757327.20333333325</v>
      </c>
      <c r="M9" s="24">
        <f>'Fig 8.47'!X12</f>
        <v>0</v>
      </c>
      <c r="N9" s="21">
        <f>'Fig 8.47'!Y12</f>
        <v>1</v>
      </c>
    </row>
    <row r="10" spans="2:14" x14ac:dyDescent="0.25">
      <c r="B10" s="1" t="str">
        <f>'Fig 8.44'!C13</f>
        <v>FR-1</v>
      </c>
      <c r="C10" s="2">
        <f>'Fig 8.44'!W13</f>
        <v>25694.504226703924</v>
      </c>
      <c r="D10" s="22">
        <f>'Fig 8.44'!X13</f>
        <v>988.09717934632863</v>
      </c>
      <c r="E10" s="21">
        <f>'Fig 8.44'!Y13</f>
        <v>9</v>
      </c>
      <c r="F10" s="23">
        <f>'Fig 8.45, 8.46'!W13</f>
        <v>12.685916666666666</v>
      </c>
      <c r="G10" s="23">
        <f>'Fig 8.45, 8.46'!X13</f>
        <v>9.7020833333333325</v>
      </c>
      <c r="H10" s="21">
        <f>'Fig 8.45, 8.46'!Y13</f>
        <v>11</v>
      </c>
      <c r="I10" s="23">
        <f>'Fig 8.45, 8.46'!AU13</f>
        <v>31.512277777777779</v>
      </c>
      <c r="J10" s="23">
        <f>'Fig 8.45, 8.46'!AV13</f>
        <v>23.223972222222223</v>
      </c>
      <c r="K10" s="24">
        <f>'Fig 8.45, 8.46'!AW13</f>
        <v>11</v>
      </c>
      <c r="L10" s="2">
        <f>'Fig 8.47'!W13</f>
        <v>766344.31166666665</v>
      </c>
      <c r="M10" s="24">
        <f>'Fig 8.47'!X13</f>
        <v>9017.1083333333954</v>
      </c>
      <c r="N10" s="21">
        <f>'Fig 8.47'!Y13</f>
        <v>6</v>
      </c>
    </row>
    <row r="11" spans="2:14" x14ac:dyDescent="0.25">
      <c r="B11" s="1" t="str">
        <f>'Fig 8.44'!C14</f>
        <v>FR-2</v>
      </c>
      <c r="C11" s="2">
        <f>'Fig 8.44'!W14</f>
        <v>26358.372162428543</v>
      </c>
      <c r="D11" s="22">
        <f>'Fig 8.44'!X14</f>
        <v>1651.9651150709469</v>
      </c>
      <c r="E11" s="21">
        <f>'Fig 8.44'!Y14</f>
        <v>11</v>
      </c>
      <c r="F11" s="23">
        <f>'Fig 8.45, 8.46'!W14</f>
        <v>2.9838333333333331</v>
      </c>
      <c r="G11" s="23">
        <f>'Fig 8.45, 8.46'!X14</f>
        <v>0</v>
      </c>
      <c r="H11" s="21">
        <f>'Fig 8.45, 8.46'!Y14</f>
        <v>1</v>
      </c>
      <c r="I11" s="23">
        <f>'Fig 8.45, 8.46'!AU14</f>
        <v>8.2883055555555547</v>
      </c>
      <c r="J11" s="23">
        <f>'Fig 8.45, 8.46'!AV14</f>
        <v>0</v>
      </c>
      <c r="K11" s="24">
        <f>'Fig 8.45, 8.46'!AW14</f>
        <v>1</v>
      </c>
      <c r="L11" s="2">
        <f>'Fig 8.47'!W14</f>
        <v>774577.16833333333</v>
      </c>
      <c r="M11" s="24">
        <f>'Fig 8.47'!X14</f>
        <v>17249.965000000084</v>
      </c>
      <c r="N11" s="21">
        <f>'Fig 8.47'!Y14</f>
        <v>12</v>
      </c>
    </row>
    <row r="12" spans="2:14" x14ac:dyDescent="0.25">
      <c r="B12" s="1" t="str">
        <f>'Fig 8.44'!C17</f>
        <v>RE-1c</v>
      </c>
      <c r="C12" s="2">
        <f>'Fig 8.44'!W17</f>
        <v>25189.381655533183</v>
      </c>
      <c r="D12" s="22">
        <f>'Fig 8.44'!X17</f>
        <v>482.97460817558749</v>
      </c>
      <c r="E12" s="21">
        <f>'Fig 8.44'!Y17</f>
        <v>5</v>
      </c>
      <c r="F12" s="23">
        <f>'Fig 8.45, 8.46'!W17</f>
        <v>11.506583333333333</v>
      </c>
      <c r="G12" s="23">
        <f>'Fig 8.45, 8.46'!X17</f>
        <v>8.5227500000000003</v>
      </c>
      <c r="H12" s="21">
        <f>'Fig 8.45, 8.46'!Y17</f>
        <v>6</v>
      </c>
      <c r="I12" s="23">
        <f>'Fig 8.45, 8.46'!AU17</f>
        <v>30.539888888888893</v>
      </c>
      <c r="J12" s="23">
        <f>'Fig 8.45, 8.46'!AV17</f>
        <v>22.251583333333336</v>
      </c>
      <c r="K12" s="24">
        <f>'Fig 8.45, 8.46'!AW17</f>
        <v>6</v>
      </c>
      <c r="L12" s="2">
        <f>'Fig 8.47'!W17</f>
        <v>766154.2699999999</v>
      </c>
      <c r="M12" s="24">
        <f>'Fig 8.47'!X17</f>
        <v>8827.0666666666511</v>
      </c>
      <c r="N12" s="21">
        <f>'Fig 8.47'!Y17</f>
        <v>5</v>
      </c>
    </row>
    <row r="13" spans="2:14" x14ac:dyDescent="0.25">
      <c r="B13" s="1" t="str">
        <f>'Fig 8.44'!C18</f>
        <v>RE-2</v>
      </c>
      <c r="C13" s="2">
        <f>'Fig 8.44'!W18</f>
        <v>25147.777643452078</v>
      </c>
      <c r="D13" s="22">
        <f>'Fig 8.44'!X18</f>
        <v>441.37059609448261</v>
      </c>
      <c r="E13" s="21">
        <f>'Fig 8.44'!Y18</f>
        <v>3</v>
      </c>
      <c r="F13" s="23">
        <f>'Fig 8.45, 8.46'!W18</f>
        <v>11.523833333333336</v>
      </c>
      <c r="G13" s="23">
        <f>'Fig 8.45, 8.46'!X18</f>
        <v>8.5400000000000027</v>
      </c>
      <c r="H13" s="21">
        <f>'Fig 8.45, 8.46'!Y18</f>
        <v>7</v>
      </c>
      <c r="I13" s="23">
        <f>'Fig 8.45, 8.46'!AU18</f>
        <v>30.287416666666669</v>
      </c>
      <c r="J13" s="23">
        <f>'Fig 8.45, 8.46'!AV18</f>
        <v>21.999111111111112</v>
      </c>
      <c r="K13" s="24">
        <f>'Fig 8.45, 8.46'!AW18</f>
        <v>2</v>
      </c>
      <c r="L13" s="2">
        <f>'Fig 8.47'!W18</f>
        <v>769738.16833333333</v>
      </c>
      <c r="M13" s="24">
        <f>'Fig 8.47'!X18</f>
        <v>12410.965000000084</v>
      </c>
      <c r="N13" s="21">
        <f>'Fig 8.47'!Y18</f>
        <v>9</v>
      </c>
    </row>
    <row r="14" spans="2:14" x14ac:dyDescent="0.25">
      <c r="B14" s="1" t="str">
        <f>'Fig 8.44'!C19</f>
        <v>DLC1</v>
      </c>
      <c r="C14" s="2">
        <f>'Fig 8.44'!W19</f>
        <v>25214.983314317989</v>
      </c>
      <c r="D14" s="22">
        <f>'Fig 8.44'!X19</f>
        <v>508.5762669603937</v>
      </c>
      <c r="E14" s="21">
        <f>'Fig 8.44'!Y19</f>
        <v>6</v>
      </c>
      <c r="F14" s="23">
        <f>'Fig 8.45, 8.46'!W19</f>
        <v>13.165749999999997</v>
      </c>
      <c r="G14" s="23">
        <f>'Fig 8.45, 8.46'!X19</f>
        <v>10.181916666666664</v>
      </c>
      <c r="H14" s="21">
        <f>'Fig 8.45, 8.46'!Y19</f>
        <v>12</v>
      </c>
      <c r="I14" s="23">
        <f>'Fig 8.45, 8.46'!AU19</f>
        <v>32.143250000000002</v>
      </c>
      <c r="J14" s="23">
        <f>'Fig 8.45, 8.46'!AV19</f>
        <v>23.854944444444449</v>
      </c>
      <c r="K14" s="24">
        <f>'Fig 8.45, 8.46'!AW19</f>
        <v>12</v>
      </c>
      <c r="L14" s="2">
        <f>'Fig 8.47'!W19</f>
        <v>761095.31666666677</v>
      </c>
      <c r="M14" s="24">
        <f>'Fig 8.47'!X19</f>
        <v>3768.1133333335165</v>
      </c>
      <c r="N14" s="21">
        <f>'Fig 8.47'!Y19</f>
        <v>4</v>
      </c>
    </row>
    <row r="15" spans="2:14" x14ac:dyDescent="0.25">
      <c r="B15" s="1" t="str">
        <f>'Fig 8.44'!C20</f>
        <v>GW1</v>
      </c>
      <c r="C15" s="2">
        <f>'Fig 8.44'!W20</f>
        <v>25575.014897593119</v>
      </c>
      <c r="D15" s="22">
        <f>'Fig 8.44'!X20</f>
        <v>868.60785023552307</v>
      </c>
      <c r="E15" s="21">
        <f>'Fig 8.44'!Y20</f>
        <v>8</v>
      </c>
      <c r="F15" s="23">
        <f>'Fig 8.45, 8.46'!W20</f>
        <v>11.615250000000001</v>
      </c>
      <c r="G15" s="23">
        <f>'Fig 8.45, 8.46'!X20</f>
        <v>8.6314166666666683</v>
      </c>
      <c r="H15" s="21">
        <f>'Fig 8.45, 8.46'!Y20</f>
        <v>8</v>
      </c>
      <c r="I15" s="23">
        <f>'Fig 8.45, 8.46'!AU20</f>
        <v>30.52461111111111</v>
      </c>
      <c r="J15" s="23">
        <f>'Fig 8.45, 8.46'!AV20</f>
        <v>22.236305555555553</v>
      </c>
      <c r="K15" s="24">
        <f>'Fig 8.45, 8.46'!AW20</f>
        <v>4</v>
      </c>
      <c r="L15" s="2">
        <f>'Fig 8.47'!W20</f>
        <v>766788.60166666657</v>
      </c>
      <c r="M15" s="24">
        <f>'Fig 8.47'!X20</f>
        <v>9461.3983333333163</v>
      </c>
      <c r="N15" s="21">
        <f>'Fig 8.47'!Y20</f>
        <v>7</v>
      </c>
    </row>
    <row r="16" spans="2:14" x14ac:dyDescent="0.25">
      <c r="B16" s="1" t="str">
        <f>'Fig 8.44'!C21</f>
        <v>GW2</v>
      </c>
      <c r="C16" s="2">
        <f>'Fig 8.44'!W21</f>
        <v>25940.691758056826</v>
      </c>
      <c r="D16" s="22">
        <f>'Fig 8.44'!X21</f>
        <v>1234.2847106992303</v>
      </c>
      <c r="E16" s="21">
        <f>'Fig 8.44'!Y21</f>
        <v>10</v>
      </c>
      <c r="F16" s="23">
        <f>'Fig 8.45, 8.46'!W21</f>
        <v>12.029500000000001</v>
      </c>
      <c r="G16" s="23">
        <f>'Fig 8.45, 8.46'!X21</f>
        <v>9.0456666666666674</v>
      </c>
      <c r="H16" s="21">
        <f>'Fig 8.45, 8.46'!Y21</f>
        <v>9</v>
      </c>
      <c r="I16" s="23">
        <f>'Fig 8.45, 8.46'!AU21</f>
        <v>30.93116666666667</v>
      </c>
      <c r="J16" s="23">
        <f>'Fig 8.45, 8.46'!AV21</f>
        <v>22.642861111111117</v>
      </c>
      <c r="K16" s="24">
        <f>'Fig 8.45, 8.46'!AW21</f>
        <v>7</v>
      </c>
      <c r="L16" s="2">
        <f>'Fig 8.47'!W21</f>
        <v>767824.79166666663</v>
      </c>
      <c r="M16" s="24">
        <f>'Fig 8.47'!X21</f>
        <v>10497.588333333377</v>
      </c>
      <c r="N16" s="21">
        <f>'Fig 8.47'!Y21</f>
        <v>8</v>
      </c>
    </row>
    <row r="17" spans="2:14" x14ac:dyDescent="0.25">
      <c r="B17" s="1" t="str">
        <f>'Fig 8.44'!C22</f>
        <v>GW3</v>
      </c>
      <c r="C17" s="2">
        <f>'Fig 8.44'!W22</f>
        <v>26387.749882349784</v>
      </c>
      <c r="D17" s="22">
        <f>'Fig 8.44'!X22</f>
        <v>1681.3428349921887</v>
      </c>
      <c r="E17" s="21">
        <f>'Fig 8.44'!Y22</f>
        <v>12</v>
      </c>
      <c r="F17" s="23">
        <f>'Fig 8.45, 8.46'!W22</f>
        <v>11.352583333333333</v>
      </c>
      <c r="G17" s="23">
        <f>'Fig 8.45, 8.46'!X22</f>
        <v>8.3687500000000004</v>
      </c>
      <c r="H17" s="21">
        <f>'Fig 8.45, 8.46'!Y22</f>
        <v>3</v>
      </c>
      <c r="I17" s="23">
        <f>'Fig 8.45, 8.46'!AU22</f>
        <v>30.528000000000002</v>
      </c>
      <c r="J17" s="23">
        <f>'Fig 8.45, 8.46'!AV22</f>
        <v>22.239694444444446</v>
      </c>
      <c r="K17" s="24">
        <f>'Fig 8.45, 8.46'!AW22</f>
        <v>5</v>
      </c>
      <c r="L17" s="2">
        <f>'Fig 8.47'!W22</f>
        <v>757805.8666666667</v>
      </c>
      <c r="M17" s="24">
        <f>'Fig 8.47'!X22</f>
        <v>478.66333333344664</v>
      </c>
      <c r="N17" s="21">
        <f>'Fig 8.47'!Y22</f>
        <v>2</v>
      </c>
    </row>
    <row r="18" spans="2:14" x14ac:dyDescent="0.25">
      <c r="B18" s="1" t="str">
        <f>'Fig 8.44'!C23</f>
        <v>GW4</v>
      </c>
      <c r="C18" s="2">
        <f>'Fig 8.44'!W23</f>
        <v>25259.165259697311</v>
      </c>
      <c r="D18" s="22">
        <f>'Fig 8.44'!X23</f>
        <v>552.7582123397151</v>
      </c>
      <c r="E18" s="21">
        <f>'Fig 8.44'!Y23</f>
        <v>7</v>
      </c>
      <c r="F18" s="23">
        <f>'Fig 8.45, 8.46'!W23</f>
        <v>11.431583333333334</v>
      </c>
      <c r="G18" s="23">
        <f>'Fig 8.45, 8.46'!X23</f>
        <v>8.447750000000001</v>
      </c>
      <c r="H18" s="21">
        <f>'Fig 8.45, 8.46'!Y23</f>
        <v>4</v>
      </c>
      <c r="I18" s="23">
        <f>'Fig 8.45, 8.46'!AU23</f>
        <v>31.227750000000004</v>
      </c>
      <c r="J18" s="23">
        <f>'Fig 8.45, 8.46'!AV23</f>
        <v>22.939444444444447</v>
      </c>
      <c r="K18" s="24">
        <f>'Fig 8.45, 8.46'!AW23</f>
        <v>9</v>
      </c>
      <c r="L18" s="2">
        <f>'Fig 8.47'!W23</f>
        <v>759963.66333333345</v>
      </c>
      <c r="M18" s="24">
        <f>'Fig 8.47'!X23</f>
        <v>2636.4600000001956</v>
      </c>
      <c r="N18" s="21">
        <f>'Fig 8.47'!Y23</f>
        <v>3</v>
      </c>
    </row>
    <row r="20" spans="2:14" x14ac:dyDescent="0.25">
      <c r="B20" s="16" t="s">
        <v>186</v>
      </c>
    </row>
    <row r="21" spans="2:14" ht="18.75" x14ac:dyDescent="0.3">
      <c r="B21" s="68" t="s">
        <v>4</v>
      </c>
      <c r="C21" s="18"/>
      <c r="D21" s="20" t="s">
        <v>188</v>
      </c>
      <c r="E21" s="19"/>
      <c r="F21" s="70" t="s">
        <v>40</v>
      </c>
      <c r="G21" s="71"/>
      <c r="H21" s="72"/>
      <c r="I21" s="70" t="s">
        <v>41</v>
      </c>
      <c r="J21" s="71"/>
      <c r="K21" s="72"/>
      <c r="L21" s="18"/>
      <c r="M21" s="20" t="s">
        <v>187</v>
      </c>
      <c r="N21" s="19"/>
    </row>
    <row r="22" spans="2:14" ht="90" x14ac:dyDescent="0.25">
      <c r="B22" s="69"/>
      <c r="C22" s="38" t="s">
        <v>18</v>
      </c>
      <c r="D22" s="10" t="s">
        <v>8</v>
      </c>
      <c r="E22" s="21" t="s">
        <v>5</v>
      </c>
      <c r="F22" s="38" t="s">
        <v>31</v>
      </c>
      <c r="G22" s="10" t="s">
        <v>14</v>
      </c>
      <c r="H22" s="21" t="s">
        <v>5</v>
      </c>
      <c r="I22" s="38" t="s">
        <v>31</v>
      </c>
      <c r="J22" s="10" t="s">
        <v>14</v>
      </c>
      <c r="K22" s="21" t="s">
        <v>5</v>
      </c>
      <c r="L22" s="38" t="s">
        <v>28</v>
      </c>
      <c r="M22" s="10" t="s">
        <v>10</v>
      </c>
      <c r="N22" s="21" t="s">
        <v>5</v>
      </c>
    </row>
    <row r="23" spans="2:14" x14ac:dyDescent="0.25">
      <c r="B23" s="1" t="s">
        <v>74</v>
      </c>
      <c r="C23" s="2">
        <f t="shared" ref="C23:N23" si="0">C7</f>
        <v>25167.243468986399</v>
      </c>
      <c r="D23" s="22">
        <f t="shared" si="0"/>
        <v>460.83642162880278</v>
      </c>
      <c r="E23" s="21">
        <f t="shared" si="0"/>
        <v>4</v>
      </c>
      <c r="F23" s="23">
        <f t="shared" si="0"/>
        <v>12.463583333333332</v>
      </c>
      <c r="G23" s="23">
        <f t="shared" si="0"/>
        <v>9.4797499999999992</v>
      </c>
      <c r="H23" s="21">
        <f t="shared" si="0"/>
        <v>10</v>
      </c>
      <c r="I23" s="23">
        <f t="shared" si="0"/>
        <v>31.374333333333329</v>
      </c>
      <c r="J23" s="23">
        <f t="shared" si="0"/>
        <v>23.086027777777772</v>
      </c>
      <c r="K23" s="24">
        <f t="shared" si="0"/>
        <v>10</v>
      </c>
      <c r="L23" s="2">
        <f t="shared" si="0"/>
        <v>770650.64999999991</v>
      </c>
      <c r="M23" s="24">
        <f t="shared" si="0"/>
        <v>13323.446666666656</v>
      </c>
      <c r="N23" s="21">
        <f t="shared" si="0"/>
        <v>10</v>
      </c>
    </row>
    <row r="24" spans="2:14" x14ac:dyDescent="0.25">
      <c r="B24" s="1" t="s">
        <v>75</v>
      </c>
      <c r="C24" s="2">
        <f t="shared" ref="C24:N24" si="1">C8</f>
        <v>24706.407047357596</v>
      </c>
      <c r="D24" s="22">
        <f t="shared" si="1"/>
        <v>0</v>
      </c>
      <c r="E24" s="21">
        <f t="shared" si="1"/>
        <v>1</v>
      </c>
      <c r="F24" s="23">
        <f t="shared" si="1"/>
        <v>11.337583333333333</v>
      </c>
      <c r="G24" s="23">
        <f t="shared" si="1"/>
        <v>8.3537499999999998</v>
      </c>
      <c r="H24" s="21">
        <f t="shared" si="1"/>
        <v>2</v>
      </c>
      <c r="I24" s="23">
        <f t="shared" si="1"/>
        <v>31.029750000000003</v>
      </c>
      <c r="J24" s="23">
        <f t="shared" si="1"/>
        <v>22.741444444444447</v>
      </c>
      <c r="K24" s="24">
        <f t="shared" si="1"/>
        <v>8</v>
      </c>
      <c r="L24" s="2">
        <f t="shared" si="1"/>
        <v>771283.24666666659</v>
      </c>
      <c r="M24" s="24">
        <f t="shared" si="1"/>
        <v>13956.043333333335</v>
      </c>
      <c r="N24" s="21">
        <f t="shared" si="1"/>
        <v>11</v>
      </c>
    </row>
    <row r="25" spans="2:14" x14ac:dyDescent="0.25">
      <c r="B25" s="1" t="s">
        <v>150</v>
      </c>
      <c r="C25" s="2">
        <f t="shared" ref="C25:N25" si="2">C9</f>
        <v>24856.715124821134</v>
      </c>
      <c r="D25" s="22">
        <f t="shared" si="2"/>
        <v>150.30807746353821</v>
      </c>
      <c r="E25" s="21">
        <f t="shared" si="2"/>
        <v>2</v>
      </c>
      <c r="F25" s="23">
        <f t="shared" si="2"/>
        <v>11.456000000000001</v>
      </c>
      <c r="G25" s="23">
        <f t="shared" si="2"/>
        <v>8.4721666666666682</v>
      </c>
      <c r="H25" s="21">
        <f t="shared" si="2"/>
        <v>5</v>
      </c>
      <c r="I25" s="23">
        <f t="shared" si="2"/>
        <v>30.475694444444446</v>
      </c>
      <c r="J25" s="23">
        <f t="shared" si="2"/>
        <v>22.18738888888889</v>
      </c>
      <c r="K25" s="24">
        <f t="shared" si="2"/>
        <v>3</v>
      </c>
      <c r="L25" s="2">
        <f t="shared" si="2"/>
        <v>757327.20333333325</v>
      </c>
      <c r="M25" s="24">
        <f t="shared" si="2"/>
        <v>0</v>
      </c>
      <c r="N25" s="21">
        <f t="shared" si="2"/>
        <v>1</v>
      </c>
    </row>
    <row r="26" spans="2:14" x14ac:dyDescent="0.25">
      <c r="B26" s="1" t="s">
        <v>42</v>
      </c>
      <c r="C26" s="2">
        <f t="shared" ref="C26:N26" si="3">C10</f>
        <v>25694.504226703924</v>
      </c>
      <c r="D26" s="22">
        <f t="shared" si="3"/>
        <v>988.09717934632863</v>
      </c>
      <c r="E26" s="21">
        <f t="shared" si="3"/>
        <v>9</v>
      </c>
      <c r="F26" s="23">
        <f t="shared" si="3"/>
        <v>12.685916666666666</v>
      </c>
      <c r="G26" s="23">
        <f t="shared" si="3"/>
        <v>9.7020833333333325</v>
      </c>
      <c r="H26" s="21">
        <f t="shared" si="3"/>
        <v>11</v>
      </c>
      <c r="I26" s="23">
        <f t="shared" si="3"/>
        <v>31.512277777777779</v>
      </c>
      <c r="J26" s="23">
        <f t="shared" si="3"/>
        <v>23.223972222222223</v>
      </c>
      <c r="K26" s="24">
        <f t="shared" si="3"/>
        <v>11</v>
      </c>
      <c r="L26" s="2">
        <f t="shared" si="3"/>
        <v>766344.31166666665</v>
      </c>
      <c r="M26" s="24">
        <f t="shared" si="3"/>
        <v>9017.1083333333954</v>
      </c>
      <c r="N26" s="21">
        <f t="shared" si="3"/>
        <v>6</v>
      </c>
    </row>
    <row r="27" spans="2:14" x14ac:dyDescent="0.25">
      <c r="B27" s="1" t="s">
        <v>43</v>
      </c>
      <c r="C27" s="2">
        <f t="shared" ref="C27:N27" si="4">C11</f>
        <v>26358.372162428543</v>
      </c>
      <c r="D27" s="22">
        <f t="shared" si="4"/>
        <v>1651.9651150709469</v>
      </c>
      <c r="E27" s="21">
        <f t="shared" si="4"/>
        <v>11</v>
      </c>
      <c r="F27" s="23">
        <f t="shared" si="4"/>
        <v>2.9838333333333331</v>
      </c>
      <c r="G27" s="23">
        <f t="shared" si="4"/>
        <v>0</v>
      </c>
      <c r="H27" s="21">
        <f t="shared" si="4"/>
        <v>1</v>
      </c>
      <c r="I27" s="23">
        <f t="shared" si="4"/>
        <v>8.2883055555555547</v>
      </c>
      <c r="J27" s="23">
        <f t="shared" si="4"/>
        <v>0</v>
      </c>
      <c r="K27" s="24">
        <f t="shared" si="4"/>
        <v>1</v>
      </c>
      <c r="L27" s="2">
        <f t="shared" si="4"/>
        <v>774577.16833333333</v>
      </c>
      <c r="M27" s="24">
        <f t="shared" si="4"/>
        <v>17249.965000000084</v>
      </c>
      <c r="N27" s="21">
        <f t="shared" si="4"/>
        <v>12</v>
      </c>
    </row>
    <row r="28" spans="2:14" x14ac:dyDescent="0.25">
      <c r="B28" s="1" t="s">
        <v>66</v>
      </c>
      <c r="C28" s="2">
        <f t="shared" ref="C28:N28" si="5">C12</f>
        <v>25189.381655533183</v>
      </c>
      <c r="D28" s="22">
        <f t="shared" si="5"/>
        <v>482.97460817558749</v>
      </c>
      <c r="E28" s="21">
        <f t="shared" si="5"/>
        <v>5</v>
      </c>
      <c r="F28" s="23">
        <f t="shared" si="5"/>
        <v>11.506583333333333</v>
      </c>
      <c r="G28" s="23">
        <f t="shared" si="5"/>
        <v>8.5227500000000003</v>
      </c>
      <c r="H28" s="21">
        <f t="shared" si="5"/>
        <v>6</v>
      </c>
      <c r="I28" s="23">
        <f t="shared" si="5"/>
        <v>30.539888888888893</v>
      </c>
      <c r="J28" s="23">
        <f t="shared" si="5"/>
        <v>22.251583333333336</v>
      </c>
      <c r="K28" s="24">
        <f t="shared" si="5"/>
        <v>6</v>
      </c>
      <c r="L28" s="2">
        <f t="shared" si="5"/>
        <v>766154.2699999999</v>
      </c>
      <c r="M28" s="24">
        <f t="shared" si="5"/>
        <v>8827.0666666666511</v>
      </c>
      <c r="N28" s="21">
        <f t="shared" si="5"/>
        <v>5</v>
      </c>
    </row>
    <row r="29" spans="2:14" x14ac:dyDescent="0.25">
      <c r="B29" s="1" t="s">
        <v>67</v>
      </c>
      <c r="C29" s="2">
        <f t="shared" ref="C29:N29" si="6">C13</f>
        <v>25147.777643452078</v>
      </c>
      <c r="D29" s="22">
        <f t="shared" si="6"/>
        <v>441.37059609448261</v>
      </c>
      <c r="E29" s="21">
        <f t="shared" si="6"/>
        <v>3</v>
      </c>
      <c r="F29" s="23">
        <f t="shared" si="6"/>
        <v>11.523833333333336</v>
      </c>
      <c r="G29" s="23">
        <f t="shared" si="6"/>
        <v>8.5400000000000027</v>
      </c>
      <c r="H29" s="21">
        <f t="shared" si="6"/>
        <v>7</v>
      </c>
      <c r="I29" s="23">
        <f t="shared" si="6"/>
        <v>30.287416666666669</v>
      </c>
      <c r="J29" s="23">
        <f t="shared" si="6"/>
        <v>21.999111111111112</v>
      </c>
      <c r="K29" s="24">
        <f t="shared" si="6"/>
        <v>2</v>
      </c>
      <c r="L29" s="2">
        <f t="shared" si="6"/>
        <v>769738.16833333333</v>
      </c>
      <c r="M29" s="24">
        <f t="shared" si="6"/>
        <v>12410.965000000084</v>
      </c>
      <c r="N29" s="21">
        <f t="shared" si="6"/>
        <v>9</v>
      </c>
    </row>
    <row r="30" spans="2:14" x14ac:dyDescent="0.25">
      <c r="B30" s="1" t="s">
        <v>68</v>
      </c>
      <c r="C30" s="2">
        <f t="shared" ref="C30:N30" si="7">C14</f>
        <v>25214.983314317989</v>
      </c>
      <c r="D30" s="22">
        <f t="shared" si="7"/>
        <v>508.5762669603937</v>
      </c>
      <c r="E30" s="21">
        <f t="shared" si="7"/>
        <v>6</v>
      </c>
      <c r="F30" s="23">
        <f t="shared" si="7"/>
        <v>13.165749999999997</v>
      </c>
      <c r="G30" s="23">
        <f t="shared" si="7"/>
        <v>10.181916666666664</v>
      </c>
      <c r="H30" s="21">
        <f t="shared" si="7"/>
        <v>12</v>
      </c>
      <c r="I30" s="23">
        <f t="shared" si="7"/>
        <v>32.143250000000002</v>
      </c>
      <c r="J30" s="23">
        <f t="shared" si="7"/>
        <v>23.854944444444449</v>
      </c>
      <c r="K30" s="24">
        <f t="shared" si="7"/>
        <v>12</v>
      </c>
      <c r="L30" s="2">
        <f t="shared" si="7"/>
        <v>761095.31666666677</v>
      </c>
      <c r="M30" s="24">
        <f t="shared" si="7"/>
        <v>3768.1133333335165</v>
      </c>
      <c r="N30" s="21">
        <f t="shared" si="7"/>
        <v>4</v>
      </c>
    </row>
    <row r="31" spans="2:14" x14ac:dyDescent="0.25">
      <c r="B31" s="1" t="s">
        <v>69</v>
      </c>
      <c r="C31" s="2">
        <f t="shared" ref="C31:N31" si="8">C15</f>
        <v>25575.014897593119</v>
      </c>
      <c r="D31" s="22">
        <f t="shared" si="8"/>
        <v>868.60785023552307</v>
      </c>
      <c r="E31" s="21">
        <f t="shared" si="8"/>
        <v>8</v>
      </c>
      <c r="F31" s="23">
        <f t="shared" si="8"/>
        <v>11.615250000000001</v>
      </c>
      <c r="G31" s="23">
        <f t="shared" si="8"/>
        <v>8.6314166666666683</v>
      </c>
      <c r="H31" s="21">
        <f t="shared" si="8"/>
        <v>8</v>
      </c>
      <c r="I31" s="23">
        <f t="shared" si="8"/>
        <v>30.52461111111111</v>
      </c>
      <c r="J31" s="23">
        <f t="shared" si="8"/>
        <v>22.236305555555553</v>
      </c>
      <c r="K31" s="24">
        <f t="shared" si="8"/>
        <v>4</v>
      </c>
      <c r="L31" s="2">
        <f t="shared" si="8"/>
        <v>766788.60166666657</v>
      </c>
      <c r="M31" s="24">
        <f t="shared" si="8"/>
        <v>9461.3983333333163</v>
      </c>
      <c r="N31" s="21">
        <f t="shared" si="8"/>
        <v>7</v>
      </c>
    </row>
    <row r="32" spans="2:14" x14ac:dyDescent="0.25">
      <c r="B32" s="1" t="s">
        <v>70</v>
      </c>
      <c r="C32" s="2">
        <f t="shared" ref="C32:N32" si="9">C16</f>
        <v>25940.691758056826</v>
      </c>
      <c r="D32" s="22">
        <f t="shared" si="9"/>
        <v>1234.2847106992303</v>
      </c>
      <c r="E32" s="21">
        <f t="shared" si="9"/>
        <v>10</v>
      </c>
      <c r="F32" s="23">
        <f t="shared" si="9"/>
        <v>12.029500000000001</v>
      </c>
      <c r="G32" s="23">
        <f t="shared" si="9"/>
        <v>9.0456666666666674</v>
      </c>
      <c r="H32" s="21">
        <f t="shared" si="9"/>
        <v>9</v>
      </c>
      <c r="I32" s="23">
        <f t="shared" si="9"/>
        <v>30.93116666666667</v>
      </c>
      <c r="J32" s="23">
        <f t="shared" si="9"/>
        <v>22.642861111111117</v>
      </c>
      <c r="K32" s="24">
        <f t="shared" si="9"/>
        <v>7</v>
      </c>
      <c r="L32" s="2">
        <f t="shared" si="9"/>
        <v>767824.79166666663</v>
      </c>
      <c r="M32" s="24">
        <f t="shared" si="9"/>
        <v>10497.588333333377</v>
      </c>
      <c r="N32" s="21">
        <f t="shared" si="9"/>
        <v>8</v>
      </c>
    </row>
    <row r="33" spans="1:14" x14ac:dyDescent="0.25">
      <c r="B33" s="1" t="s">
        <v>71</v>
      </c>
      <c r="C33" s="2">
        <f t="shared" ref="C33:N33" si="10">C17</f>
        <v>26387.749882349784</v>
      </c>
      <c r="D33" s="22">
        <f t="shared" si="10"/>
        <v>1681.3428349921887</v>
      </c>
      <c r="E33" s="21">
        <f t="shared" si="10"/>
        <v>12</v>
      </c>
      <c r="F33" s="23">
        <f t="shared" si="10"/>
        <v>11.352583333333333</v>
      </c>
      <c r="G33" s="23">
        <f t="shared" si="10"/>
        <v>8.3687500000000004</v>
      </c>
      <c r="H33" s="21">
        <f t="shared" si="10"/>
        <v>3</v>
      </c>
      <c r="I33" s="23">
        <f t="shared" si="10"/>
        <v>30.528000000000002</v>
      </c>
      <c r="J33" s="23">
        <f t="shared" si="10"/>
        <v>22.239694444444446</v>
      </c>
      <c r="K33" s="24">
        <f t="shared" si="10"/>
        <v>5</v>
      </c>
      <c r="L33" s="2">
        <f t="shared" si="10"/>
        <v>757805.8666666667</v>
      </c>
      <c r="M33" s="24">
        <f t="shared" si="10"/>
        <v>478.66333333344664</v>
      </c>
      <c r="N33" s="21">
        <f t="shared" si="10"/>
        <v>2</v>
      </c>
    </row>
    <row r="34" spans="1:14" x14ac:dyDescent="0.25">
      <c r="B34" s="1" t="s">
        <v>72</v>
      </c>
      <c r="C34" s="2">
        <f t="shared" ref="C34:N34" si="11">C18</f>
        <v>25259.165259697311</v>
      </c>
      <c r="D34" s="22">
        <f t="shared" si="11"/>
        <v>552.7582123397151</v>
      </c>
      <c r="E34" s="21">
        <f t="shared" si="11"/>
        <v>7</v>
      </c>
      <c r="F34" s="23">
        <f t="shared" si="11"/>
        <v>11.431583333333334</v>
      </c>
      <c r="G34" s="23">
        <f t="shared" si="11"/>
        <v>8.447750000000001</v>
      </c>
      <c r="H34" s="21">
        <f t="shared" si="11"/>
        <v>4</v>
      </c>
      <c r="I34" s="23">
        <f t="shared" si="11"/>
        <v>31.227750000000004</v>
      </c>
      <c r="J34" s="23">
        <f t="shared" si="11"/>
        <v>22.939444444444447</v>
      </c>
      <c r="K34" s="24">
        <f t="shared" si="11"/>
        <v>9</v>
      </c>
      <c r="L34" s="2">
        <f t="shared" si="11"/>
        <v>759963.66333333345</v>
      </c>
      <c r="M34" s="24">
        <f t="shared" si="11"/>
        <v>2636.4600000001956</v>
      </c>
      <c r="N34" s="21">
        <f t="shared" si="11"/>
        <v>3</v>
      </c>
    </row>
    <row r="35" spans="1:14" x14ac:dyDescent="0.25">
      <c r="A35" s="25"/>
      <c r="B35" s="17" t="s">
        <v>77</v>
      </c>
    </row>
    <row r="37" spans="1:14" x14ac:dyDescent="0.25">
      <c r="D37" s="26"/>
    </row>
  </sheetData>
  <mergeCells count="6">
    <mergeCell ref="B5:B6"/>
    <mergeCell ref="I5:K5"/>
    <mergeCell ref="F5:H5"/>
    <mergeCell ref="B21:B22"/>
    <mergeCell ref="F21:H21"/>
    <mergeCell ref="I21:K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Z26"/>
  <sheetViews>
    <sheetView zoomScaleNormal="100" workbookViewId="0"/>
  </sheetViews>
  <sheetFormatPr defaultRowHeight="15" x14ac:dyDescent="0.25"/>
  <cols>
    <col min="1" max="1" width="15.5703125" style="3" bestFit="1" customWidth="1"/>
    <col min="2" max="2" width="9" style="3" bestFit="1" customWidth="1"/>
    <col min="3" max="3" width="9.140625" style="3"/>
    <col min="4" max="4" width="11.85546875" style="3" customWidth="1"/>
    <col min="5" max="5" width="13" style="3" customWidth="1"/>
    <col min="6" max="6" width="6.5703125" style="3" customWidth="1"/>
    <col min="7" max="7" width="9.140625" style="3"/>
    <col min="8" max="8" width="14.140625" style="3" customWidth="1"/>
    <col min="9" max="9" width="6.5703125" style="3" customWidth="1"/>
    <col min="10" max="10" width="11.5703125" style="3" customWidth="1"/>
    <col min="11" max="11" width="12.5703125" style="3" customWidth="1"/>
    <col min="12" max="12" width="8" style="3" customWidth="1"/>
    <col min="13" max="13" width="12" style="3" customWidth="1"/>
    <col min="14" max="14" width="13.7109375" style="3" customWidth="1"/>
    <col min="15" max="16" width="6.5703125" style="3" customWidth="1"/>
    <col min="17" max="17" width="10.5703125" style="3" customWidth="1"/>
    <col min="18" max="18" width="10.140625" style="3" customWidth="1"/>
    <col min="19" max="19" width="9" style="3" customWidth="1"/>
    <col min="20" max="20" width="13.42578125" style="3" customWidth="1"/>
    <col min="21" max="21" width="11.42578125" style="3" customWidth="1"/>
    <col min="22" max="22" width="6.5703125" style="3" customWidth="1"/>
    <col min="23" max="23" width="9.140625" style="3"/>
    <col min="24" max="24" width="12.7109375" style="3" customWidth="1"/>
    <col min="25" max="25" width="6.5703125" style="3" customWidth="1"/>
    <col min="26" max="26" width="13.7109375" style="3" customWidth="1"/>
    <col min="27" max="16384" width="9.140625" style="3"/>
  </cols>
  <sheetData>
    <row r="2" spans="2:26" x14ac:dyDescent="0.25">
      <c r="C2" s="27"/>
    </row>
    <row r="5" spans="2:26" x14ac:dyDescent="0.25">
      <c r="D5" s="31"/>
      <c r="E5" s="31"/>
      <c r="F5" s="31"/>
    </row>
    <row r="6" spans="2:26" x14ac:dyDescent="0.25">
      <c r="D6" s="28" t="s">
        <v>17</v>
      </c>
      <c r="E6" s="28"/>
      <c r="F6" s="2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2:26" x14ac:dyDescent="0.25">
      <c r="D7" s="34" t="s">
        <v>16</v>
      </c>
      <c r="E7" s="35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</row>
    <row r="8" spans="2:26" ht="39" customHeight="1" x14ac:dyDescent="0.25">
      <c r="C8" s="68" t="s">
        <v>4</v>
      </c>
      <c r="D8" s="73" t="s">
        <v>20</v>
      </c>
      <c r="E8" s="74"/>
      <c r="F8" s="75"/>
      <c r="G8" s="73" t="s">
        <v>21</v>
      </c>
      <c r="H8" s="74"/>
      <c r="I8" s="75"/>
      <c r="J8" s="73" t="s">
        <v>22</v>
      </c>
      <c r="K8" s="74"/>
      <c r="L8" s="75"/>
      <c r="M8" s="73" t="s">
        <v>23</v>
      </c>
      <c r="N8" s="74"/>
      <c r="O8" s="75"/>
      <c r="P8" s="68" t="s">
        <v>4</v>
      </c>
      <c r="Q8" s="73" t="s">
        <v>24</v>
      </c>
      <c r="R8" s="74"/>
      <c r="S8" s="75"/>
      <c r="T8" s="73" t="s">
        <v>25</v>
      </c>
      <c r="U8" s="74"/>
      <c r="V8" s="75"/>
      <c r="W8" s="73" t="s">
        <v>6</v>
      </c>
      <c r="X8" s="74"/>
      <c r="Y8" s="75"/>
      <c r="Z8" s="30"/>
    </row>
    <row r="9" spans="2:26" ht="90" x14ac:dyDescent="0.25">
      <c r="C9" s="69"/>
      <c r="D9" s="38" t="s">
        <v>18</v>
      </c>
      <c r="E9" s="10" t="s">
        <v>8</v>
      </c>
      <c r="F9" s="21" t="s">
        <v>5</v>
      </c>
      <c r="G9" s="38" t="s">
        <v>18</v>
      </c>
      <c r="H9" s="10" t="s">
        <v>8</v>
      </c>
      <c r="I9" s="21" t="s">
        <v>5</v>
      </c>
      <c r="J9" s="38" t="s">
        <v>18</v>
      </c>
      <c r="K9" s="10" t="s">
        <v>8</v>
      </c>
      <c r="L9" s="21" t="s">
        <v>5</v>
      </c>
      <c r="M9" s="38" t="s">
        <v>18</v>
      </c>
      <c r="N9" s="10" t="s">
        <v>8</v>
      </c>
      <c r="O9" s="21" t="s">
        <v>5</v>
      </c>
      <c r="P9" s="69"/>
      <c r="Q9" s="38" t="s">
        <v>18</v>
      </c>
      <c r="R9" s="10" t="s">
        <v>8</v>
      </c>
      <c r="S9" s="21" t="s">
        <v>5</v>
      </c>
      <c r="T9" s="38" t="s">
        <v>18</v>
      </c>
      <c r="U9" s="10" t="s">
        <v>8</v>
      </c>
      <c r="V9" s="21" t="s">
        <v>5</v>
      </c>
      <c r="W9" s="38" t="s">
        <v>18</v>
      </c>
      <c r="X9" s="10" t="s">
        <v>8</v>
      </c>
      <c r="Y9" s="21" t="s">
        <v>5</v>
      </c>
    </row>
    <row r="10" spans="2:26" x14ac:dyDescent="0.25">
      <c r="B10" s="3" t="s">
        <v>74</v>
      </c>
      <c r="C10" s="1" t="s">
        <v>62</v>
      </c>
      <c r="D10" s="2">
        <v>23387.664445056929</v>
      </c>
      <c r="E10" s="22">
        <f t="shared" ref="E10:E23" si="0">IF(D10="","",D10-MIN(D$10:D$23))</f>
        <v>371.00722304373994</v>
      </c>
      <c r="F10" s="21">
        <f t="shared" ref="F10:F23" si="1">IF(D10="","",RANK(D10,D$10:D$23,2))</f>
        <v>3</v>
      </c>
      <c r="G10" s="2">
        <v>22724.377760489573</v>
      </c>
      <c r="H10" s="22">
        <f>IF(G10="","",G10-MIN(G$10:G$23))</f>
        <v>323.11598763160873</v>
      </c>
      <c r="I10" s="21">
        <f>IF(G10="","",RANK(G10,G$10:G$23,2))</f>
        <v>2</v>
      </c>
      <c r="J10" s="2">
        <v>25722.347890079473</v>
      </c>
      <c r="K10" s="22">
        <f>IF(J10="","",J10-MIN(J$10:J$23))</f>
        <v>775.4195109107859</v>
      </c>
      <c r="L10" s="21">
        <f>IF(J10="","",RANK(J10,J$10:J$23,2))</f>
        <v>7</v>
      </c>
      <c r="M10" s="2">
        <v>23406.821464331424</v>
      </c>
      <c r="N10" s="22">
        <f>IF(M10="","",M10-MIN(M$10:M$23))</f>
        <v>376.76529800199569</v>
      </c>
      <c r="O10" s="21">
        <f>IF(M10="","",RANK(M10,M$10:M$23,2))</f>
        <v>3</v>
      </c>
      <c r="P10" s="1" t="str">
        <f t="shared" ref="P10:P23" si="2">C10</f>
        <v>OP-1c</v>
      </c>
      <c r="Q10" s="2">
        <v>22760.7294064905</v>
      </c>
      <c r="R10" s="22">
        <f>IF(Q10="","",Q10-MIN(Q$10:Q$23))</f>
        <v>330.79029050291138</v>
      </c>
      <c r="S10" s="21">
        <f>IF(Q10="","",RANK(Q10,Q$10:Q$23,2))</f>
        <v>2</v>
      </c>
      <c r="T10" s="2">
        <v>25715.631735237617</v>
      </c>
      <c r="U10" s="22">
        <f>IF(T10="","",T10-MIN(T$10:T$23))</f>
        <v>802.54731922340579</v>
      </c>
      <c r="V10" s="21">
        <f>IF(T10="","",RANK(T10,T$10:T$23,2))</f>
        <v>7</v>
      </c>
      <c r="W10" s="2">
        <f t="shared" ref="W10:W23" si="3">AVERAGE(D10,G10,J10,M10,Q10,T10)</f>
        <v>23952.92878361425</v>
      </c>
      <c r="X10" s="22">
        <f>IF(W10="","",W10-MIN(W$10:W$23))</f>
        <v>438.23219411991886</v>
      </c>
      <c r="Y10" s="21">
        <f>IF(W10="","",RANK(W10,W$10:W$23,2))</f>
        <v>4</v>
      </c>
    </row>
    <row r="11" spans="2:26" x14ac:dyDescent="0.25">
      <c r="B11" s="3" t="s">
        <v>75</v>
      </c>
      <c r="C11" s="1" t="s">
        <v>63</v>
      </c>
      <c r="D11" s="2">
        <v>23016.657222013189</v>
      </c>
      <c r="E11" s="22">
        <f t="shared" si="0"/>
        <v>0</v>
      </c>
      <c r="F11" s="21">
        <f t="shared" si="1"/>
        <v>1</v>
      </c>
      <c r="G11" s="2">
        <v>22401.261772857964</v>
      </c>
      <c r="H11" s="22">
        <f>IF(G11="","",G11-MIN(G$10:G$23))</f>
        <v>0</v>
      </c>
      <c r="I11" s="21">
        <f>IF(G11="","",RANK(G11,G$10:G$23,2))</f>
        <v>1</v>
      </c>
      <c r="J11" s="2">
        <v>25124.260849805745</v>
      </c>
      <c r="K11" s="22">
        <f>IF(J11="","",J11-MIN(J$10:J$23))</f>
        <v>177.33247063705858</v>
      </c>
      <c r="L11" s="21">
        <f>IF(J11="","",RANK(J11,J$10:J$23,2))</f>
        <v>2</v>
      </c>
      <c r="M11" s="2">
        <v>23030.056166329428</v>
      </c>
      <c r="N11" s="22">
        <f>IF(M11="","",M11-MIN(M$10:M$23))</f>
        <v>0</v>
      </c>
      <c r="O11" s="21">
        <f>IF(M11="","",RANK(M11,M$10:M$23,2))</f>
        <v>1</v>
      </c>
      <c r="P11" s="1" t="str">
        <f t="shared" si="2"/>
        <v>OP-1d</v>
      </c>
      <c r="Q11" s="2">
        <v>22429.939115987589</v>
      </c>
      <c r="R11" s="22">
        <f>IF(Q11="","",Q11-MIN(Q$10:Q$23))</f>
        <v>0</v>
      </c>
      <c r="S11" s="21">
        <f>IF(Q11="","",RANK(Q11,Q$10:Q$23,2))</f>
        <v>1</v>
      </c>
      <c r="T11" s="2">
        <v>25086.004409972084</v>
      </c>
      <c r="U11" s="22">
        <f>IF(T11="","",T11-MIN(T$10:T$23))</f>
        <v>172.91999395787207</v>
      </c>
      <c r="V11" s="21">
        <f>IF(T11="","",RANK(T11,T$10:T$23,2))</f>
        <v>2</v>
      </c>
      <c r="W11" s="2">
        <f t="shared" si="3"/>
        <v>23514.696589494331</v>
      </c>
      <c r="X11" s="22">
        <f>IF(W11="","",W11-MIN(W$10:W$23))</f>
        <v>0</v>
      </c>
      <c r="Y11" s="21">
        <f>IF(W11="","",RANK(W11,W$10:W$23,2))</f>
        <v>1</v>
      </c>
    </row>
    <row r="12" spans="2:26" x14ac:dyDescent="0.25">
      <c r="B12" s="3" t="s">
        <v>150</v>
      </c>
      <c r="C12" s="1" t="s">
        <v>151</v>
      </c>
      <c r="D12" s="2">
        <v>23267.526801816843</v>
      </c>
      <c r="E12" s="22">
        <f t="shared" si="0"/>
        <v>250.86957980365332</v>
      </c>
      <c r="F12" s="21">
        <f t="shared" si="1"/>
        <v>2</v>
      </c>
      <c r="G12" s="2">
        <v>22750.012589031223</v>
      </c>
      <c r="H12" s="22">
        <f>IF(G12="","",G12-MIN(G$10:G$23))</f>
        <v>348.7508161732585</v>
      </c>
      <c r="I12" s="21">
        <f>IF(G12="","",RANK(G12,G$10:G$23,2))</f>
        <v>3</v>
      </c>
      <c r="J12" s="2">
        <v>24946.928379168687</v>
      </c>
      <c r="K12" s="22">
        <f>IF(J12="","",J12-MIN(J$10:J$23))</f>
        <v>0</v>
      </c>
      <c r="L12" s="21">
        <f>IF(J12="","",RANK(J12,J$10:J$23,2))</f>
        <v>1</v>
      </c>
      <c r="M12" s="2">
        <v>23287.423552439202</v>
      </c>
      <c r="N12" s="22">
        <f>IF(M12="","",M12-MIN(M$10:M$23))</f>
        <v>257.36738610977409</v>
      </c>
      <c r="O12" s="21">
        <f>IF(M12="","",RANK(M12,M$10:M$23,2))</f>
        <v>2</v>
      </c>
      <c r="P12" s="1" t="str">
        <f t="shared" ref="P12" si="4">C12</f>
        <v>OP-1e</v>
      </c>
      <c r="Q12" s="2">
        <v>22779.866394760749</v>
      </c>
      <c r="R12" s="22">
        <f>IF(Q12="","",Q12-MIN(Q$10:Q$23))</f>
        <v>349.92727877316065</v>
      </c>
      <c r="S12" s="21">
        <f>IF(Q12="","",RANK(Q12,Q$10:Q$23,2))</f>
        <v>3</v>
      </c>
      <c r="T12" s="2">
        <v>24913.084416014211</v>
      </c>
      <c r="U12" s="22">
        <f>IF(T12="","",T12-MIN(T$10:T$23))</f>
        <v>0</v>
      </c>
      <c r="V12" s="21">
        <f>IF(T12="","",RANK(T12,T$10:T$23,2))</f>
        <v>1</v>
      </c>
      <c r="W12" s="2">
        <f t="shared" ref="W12" si="5">AVERAGE(D12,G12,J12,M12,Q12,T12)</f>
        <v>23657.473688871818</v>
      </c>
      <c r="X12" s="22">
        <f>IF(W12="","",W12-MIN(W$10:W$23))</f>
        <v>142.77709937748659</v>
      </c>
      <c r="Y12" s="21">
        <f>IF(W12="","",RANK(W12,W$10:W$23,2))</f>
        <v>2</v>
      </c>
    </row>
    <row r="13" spans="2:26" x14ac:dyDescent="0.25">
      <c r="B13" s="3" t="s">
        <v>42</v>
      </c>
      <c r="C13" s="1" t="s">
        <v>42</v>
      </c>
      <c r="D13" s="2">
        <v>23873.447946595559</v>
      </c>
      <c r="E13" s="22">
        <f t="shared" si="0"/>
        <v>856.79072458236988</v>
      </c>
      <c r="F13" s="21">
        <f t="shared" si="1"/>
        <v>11</v>
      </c>
      <c r="G13" s="2">
        <v>23219.604645817039</v>
      </c>
      <c r="H13" s="22">
        <f>IF(G13="","",G13-MIN(G$10:G$23))</f>
        <v>818.34287295907416</v>
      </c>
      <c r="I13" s="21">
        <f>IF(G13="","",RANK(G13,G$10:G$23,2))</f>
        <v>8</v>
      </c>
      <c r="J13" s="2">
        <v>26239.239266333028</v>
      </c>
      <c r="K13" s="22">
        <f>IF(J13="","",J13-MIN(J$10:J$23))</f>
        <v>1292.3108871643417</v>
      </c>
      <c r="L13" s="21">
        <f>IF(J13="","",RANK(J13,J$10:J$23,2))</f>
        <v>10</v>
      </c>
      <c r="M13" s="2">
        <v>23892.464423218822</v>
      </c>
      <c r="N13" s="22">
        <f>IF(M13="","",M13-MIN(M$10:M$23))</f>
        <v>862.40825688939367</v>
      </c>
      <c r="O13" s="21">
        <f>IF(M13="","",RANK(M13,M$10:M$23,2))</f>
        <v>9</v>
      </c>
      <c r="P13" s="1" t="str">
        <f t="shared" si="2"/>
        <v>FR-1</v>
      </c>
      <c r="Q13" s="2">
        <v>23257.114379393613</v>
      </c>
      <c r="R13" s="22">
        <f>IF(Q13="","",Q13-MIN(Q$10:Q$23))</f>
        <v>827.1752634060249</v>
      </c>
      <c r="S13" s="21">
        <f>IF(Q13="","",RANK(Q13,Q$10:Q$23,2))</f>
        <v>8</v>
      </c>
      <c r="T13" s="2">
        <v>26251.097005846943</v>
      </c>
      <c r="U13" s="22">
        <f>IF(T13="","",T13-MIN(T$10:T$23))</f>
        <v>1338.0125898327315</v>
      </c>
      <c r="V13" s="21">
        <f>IF(T13="","",RANK(T13,T$10:T$23,2))</f>
        <v>10</v>
      </c>
      <c r="W13" s="2">
        <f t="shared" si="3"/>
        <v>24455.494611200833</v>
      </c>
      <c r="X13" s="22">
        <f>IF(W13="","",W13-MIN(W$10:W$23))</f>
        <v>940.79802170650146</v>
      </c>
      <c r="Y13" s="21">
        <f>IF(W13="","",RANK(W13,W$10:W$23,2))</f>
        <v>9</v>
      </c>
    </row>
    <row r="14" spans="2:26" x14ac:dyDescent="0.25">
      <c r="B14" s="3" t="s">
        <v>43</v>
      </c>
      <c r="C14" s="1" t="s">
        <v>43</v>
      </c>
      <c r="D14" s="2">
        <v>24466.681111180056</v>
      </c>
      <c r="E14" s="22">
        <f t="shared" si="0"/>
        <v>1450.0238891668669</v>
      </c>
      <c r="F14" s="21">
        <f t="shared" si="1"/>
        <v>13</v>
      </c>
      <c r="G14" s="2">
        <v>23782.899542717234</v>
      </c>
      <c r="H14" s="22">
        <f>IF(G14="","",G14-MIN(G$10:G$23))</f>
        <v>1381.6377698592696</v>
      </c>
      <c r="I14" s="21">
        <f>IF(G14="","",RANK(G14,G$10:G$23,2))</f>
        <v>11</v>
      </c>
      <c r="J14" s="2">
        <v>26994.749058657868</v>
      </c>
      <c r="K14" s="22">
        <f>IF(J14="","",J14-MIN(J$10:J$23))</f>
        <v>2047.8206794891812</v>
      </c>
      <c r="L14" s="21">
        <f>IF(J14="","",RANK(J14,J$10:J$23,2))</f>
        <v>12</v>
      </c>
      <c r="M14" s="2">
        <v>24484.571102550446</v>
      </c>
      <c r="N14" s="22">
        <f>IF(M14="","",M14-MIN(M$10:M$23))</f>
        <v>1454.5149362210177</v>
      </c>
      <c r="O14" s="21">
        <f>IF(M14="","",RANK(M14,M$10:M$23,2))</f>
        <v>11</v>
      </c>
      <c r="P14" s="1" t="str">
        <f t="shared" si="2"/>
        <v>FR-2</v>
      </c>
      <c r="Q14" s="2">
        <v>23820.198349255938</v>
      </c>
      <c r="R14" s="22">
        <f>IF(Q14="","",Q14-MIN(Q$10:Q$23))</f>
        <v>1390.2592332683489</v>
      </c>
      <c r="S14" s="21">
        <f>IF(Q14="","",RANK(Q14,Q$10:Q$23,2))</f>
        <v>11</v>
      </c>
      <c r="T14" s="2">
        <v>27003.400832933661</v>
      </c>
      <c r="U14" s="22">
        <f>IF(T14="","",T14-MIN(T$10:T$23))</f>
        <v>2090.3164169194497</v>
      </c>
      <c r="V14" s="21">
        <f>IF(T14="","",RANK(T14,T$10:T$23,2))</f>
        <v>12</v>
      </c>
      <c r="W14" s="2">
        <f t="shared" si="3"/>
        <v>25092.083332882536</v>
      </c>
      <c r="X14" s="22">
        <f>IF(W14="","",W14-MIN(W$10:W$23))</f>
        <v>1577.3867433882042</v>
      </c>
      <c r="Y14" s="21">
        <f>IF(W14="","",RANK(W14,W$10:W$23,2))</f>
        <v>11</v>
      </c>
    </row>
    <row r="15" spans="2:26" x14ac:dyDescent="0.25">
      <c r="B15" s="3" t="s">
        <v>64</v>
      </c>
      <c r="C15" s="1" t="s">
        <v>64</v>
      </c>
      <c r="D15" s="2">
        <v>23449.482478508824</v>
      </c>
      <c r="E15" s="22">
        <f t="shared" si="0"/>
        <v>432.82525649563468</v>
      </c>
      <c r="F15" s="21">
        <f t="shared" si="1"/>
        <v>7</v>
      </c>
      <c r="G15" s="2"/>
      <c r="H15" s="22"/>
      <c r="I15" s="21"/>
      <c r="J15" s="2"/>
      <c r="K15" s="22"/>
      <c r="L15" s="21"/>
      <c r="M15" s="2"/>
      <c r="N15" s="22"/>
      <c r="O15" s="21"/>
      <c r="P15" s="1" t="str">
        <f t="shared" si="2"/>
        <v>RE-1a</v>
      </c>
      <c r="Q15" s="2"/>
      <c r="R15" s="22"/>
      <c r="S15" s="21"/>
      <c r="T15" s="2"/>
      <c r="U15" s="22"/>
      <c r="V15" s="21"/>
      <c r="W15" s="2"/>
      <c r="X15" s="22"/>
      <c r="Y15" s="21"/>
    </row>
    <row r="16" spans="2:26" x14ac:dyDescent="0.25">
      <c r="B16" s="3" t="s">
        <v>65</v>
      </c>
      <c r="C16" s="1" t="s">
        <v>65</v>
      </c>
      <c r="D16" s="2">
        <v>23412.591150966386</v>
      </c>
      <c r="E16" s="22">
        <f t="shared" si="0"/>
        <v>395.9339289531963</v>
      </c>
      <c r="F16" s="21">
        <f t="shared" si="1"/>
        <v>5</v>
      </c>
      <c r="G16" s="2"/>
      <c r="H16" s="22"/>
      <c r="I16" s="21"/>
      <c r="J16" s="2"/>
      <c r="K16" s="22"/>
      <c r="L16" s="21"/>
      <c r="M16" s="2"/>
      <c r="N16" s="22"/>
      <c r="O16" s="21"/>
      <c r="P16" s="1" t="str">
        <f t="shared" si="2"/>
        <v>RE-1b</v>
      </c>
      <c r="Q16" s="2"/>
      <c r="R16" s="22"/>
      <c r="S16" s="21"/>
      <c r="T16" s="2"/>
      <c r="U16" s="22"/>
      <c r="V16" s="21"/>
      <c r="W16" s="2"/>
      <c r="X16" s="22"/>
      <c r="Y16" s="21"/>
    </row>
    <row r="17" spans="1:25" x14ac:dyDescent="0.25">
      <c r="B17" s="3" t="s">
        <v>66</v>
      </c>
      <c r="C17" s="1" t="s">
        <v>66</v>
      </c>
      <c r="D17" s="2">
        <v>23444.18239346538</v>
      </c>
      <c r="E17" s="22">
        <f t="shared" si="0"/>
        <v>427.52517145219099</v>
      </c>
      <c r="F17" s="21">
        <f t="shared" si="1"/>
        <v>6</v>
      </c>
      <c r="G17" s="2">
        <v>22832.390072375081</v>
      </c>
      <c r="H17" s="22">
        <f t="shared" ref="H17:H23" si="6">IF(G17="","",G17-MIN(G$10:G$23))</f>
        <v>431.12829951711683</v>
      </c>
      <c r="I17" s="21">
        <f t="shared" ref="I17:I23" si="7">IF(G17="","",RANK(G17,G$10:G$23,2))</f>
        <v>5</v>
      </c>
      <c r="J17" s="2">
        <v>25627.26860454469</v>
      </c>
      <c r="K17" s="22">
        <f t="shared" ref="K17:K23" si="8">IF(J17="","",J17-MIN(J$10:J$23))</f>
        <v>680.34022537600322</v>
      </c>
      <c r="L17" s="21">
        <f t="shared" ref="L17:L23" si="9">IF(J17="","",RANK(J17,J$10:J$23,2))</f>
        <v>5</v>
      </c>
      <c r="M17" s="2">
        <v>23461.773329578446</v>
      </c>
      <c r="N17" s="22">
        <f t="shared" ref="N17:N23" si="10">IF(M17="","",M17-MIN(M$10:M$23))</f>
        <v>431.71716324901718</v>
      </c>
      <c r="O17" s="21">
        <f t="shared" ref="O17:O23" si="11">IF(M17="","",RANK(M17,M$10:M$23,2))</f>
        <v>5</v>
      </c>
      <c r="P17" s="1" t="str">
        <f t="shared" si="2"/>
        <v>RE-1c</v>
      </c>
      <c r="Q17" s="2">
        <v>22868.333750685026</v>
      </c>
      <c r="R17" s="22">
        <f t="shared" ref="R17:R23" si="12">IF(Q17="","",Q17-MIN(Q$10:Q$23))</f>
        <v>438.39463469743714</v>
      </c>
      <c r="S17" s="21">
        <f t="shared" ref="S17:S23" si="13">IF(Q17="","",RANK(Q17,Q$10:Q$23,2))</f>
        <v>5</v>
      </c>
      <c r="T17" s="2">
        <v>25613.071484336</v>
      </c>
      <c r="U17" s="22">
        <f t="shared" ref="U17:U23" si="14">IF(T17="","",T17-MIN(T$10:T$23))</f>
        <v>699.98706832178868</v>
      </c>
      <c r="V17" s="21">
        <f t="shared" ref="V17:V23" si="15">IF(T17="","",RANK(T17,T$10:T$23,2))</f>
        <v>5</v>
      </c>
      <c r="W17" s="2">
        <f t="shared" si="3"/>
        <v>23974.503272497433</v>
      </c>
      <c r="X17" s="22">
        <f t="shared" ref="X17:X23" si="16">IF(W17="","",W17-MIN(W$10:W$23))</f>
        <v>459.80668300310208</v>
      </c>
      <c r="Y17" s="21">
        <f t="shared" ref="Y17:Y23" si="17">IF(W17="","",RANK(W17,W$10:W$23,2))</f>
        <v>5</v>
      </c>
    </row>
    <row r="18" spans="1:25" x14ac:dyDescent="0.25">
      <c r="B18" s="3" t="s">
        <v>67</v>
      </c>
      <c r="C18" s="1" t="s">
        <v>67</v>
      </c>
      <c r="D18" s="2">
        <v>23409.591103038725</v>
      </c>
      <c r="E18" s="22">
        <f t="shared" si="0"/>
        <v>392.93388102553581</v>
      </c>
      <c r="F18" s="21">
        <f t="shared" si="1"/>
        <v>4</v>
      </c>
      <c r="G18" s="2">
        <v>22794.813820930278</v>
      </c>
      <c r="H18" s="22">
        <f t="shared" si="6"/>
        <v>393.55204807231348</v>
      </c>
      <c r="I18" s="21">
        <f t="shared" si="7"/>
        <v>4</v>
      </c>
      <c r="J18" s="2">
        <v>25588.435454482697</v>
      </c>
      <c r="K18" s="22">
        <f t="shared" si="8"/>
        <v>641.50707531400985</v>
      </c>
      <c r="L18" s="21">
        <f t="shared" si="9"/>
        <v>4</v>
      </c>
      <c r="M18" s="2">
        <v>23422.28399657218</v>
      </c>
      <c r="N18" s="22">
        <f t="shared" si="10"/>
        <v>392.22783024275122</v>
      </c>
      <c r="O18" s="21">
        <f t="shared" si="11"/>
        <v>4</v>
      </c>
      <c r="P18" s="1" t="str">
        <f t="shared" si="2"/>
        <v>RE-2</v>
      </c>
      <c r="Q18" s="2">
        <v>22828.175980218417</v>
      </c>
      <c r="R18" s="22">
        <f t="shared" si="12"/>
        <v>398.23686423082836</v>
      </c>
      <c r="S18" s="21">
        <f t="shared" si="13"/>
        <v>4</v>
      </c>
      <c r="T18" s="2">
        <v>25567.432102155071</v>
      </c>
      <c r="U18" s="22">
        <f t="shared" si="14"/>
        <v>654.34768614085988</v>
      </c>
      <c r="V18" s="21">
        <f t="shared" si="15"/>
        <v>4</v>
      </c>
      <c r="W18" s="2">
        <f t="shared" si="3"/>
        <v>23935.122076232899</v>
      </c>
      <c r="X18" s="22">
        <f t="shared" si="16"/>
        <v>420.425486738568</v>
      </c>
      <c r="Y18" s="21">
        <f t="shared" si="17"/>
        <v>3</v>
      </c>
    </row>
    <row r="19" spans="1:25" x14ac:dyDescent="0.25">
      <c r="B19" s="3" t="s">
        <v>68</v>
      </c>
      <c r="C19" s="1" t="s">
        <v>68</v>
      </c>
      <c r="D19" s="2">
        <v>23458.046530549866</v>
      </c>
      <c r="E19" s="22">
        <f t="shared" si="0"/>
        <v>441.38930853667625</v>
      </c>
      <c r="F19" s="21">
        <f t="shared" si="1"/>
        <v>8</v>
      </c>
      <c r="G19" s="2">
        <v>22841.634015757863</v>
      </c>
      <c r="H19" s="22">
        <f t="shared" si="6"/>
        <v>440.37224289989899</v>
      </c>
      <c r="I19" s="21">
        <f t="shared" si="7"/>
        <v>6</v>
      </c>
      <c r="J19" s="2">
        <v>25667.033130812604</v>
      </c>
      <c r="K19" s="22">
        <f t="shared" si="8"/>
        <v>720.10475164391755</v>
      </c>
      <c r="L19" s="21">
        <f t="shared" si="9"/>
        <v>6</v>
      </c>
      <c r="M19" s="2">
        <v>23474.76734215131</v>
      </c>
      <c r="N19" s="22">
        <f t="shared" si="10"/>
        <v>444.71117582188162</v>
      </c>
      <c r="O19" s="21">
        <f t="shared" si="11"/>
        <v>6</v>
      </c>
      <c r="P19" s="1" t="str">
        <f t="shared" si="2"/>
        <v>DLC1</v>
      </c>
      <c r="Q19" s="2">
        <v>22877.560154503873</v>
      </c>
      <c r="R19" s="22">
        <f t="shared" si="12"/>
        <v>447.6210385162849</v>
      </c>
      <c r="S19" s="21">
        <f t="shared" si="13"/>
        <v>6</v>
      </c>
      <c r="T19" s="2">
        <v>25672.708684546229</v>
      </c>
      <c r="U19" s="22">
        <f t="shared" si="14"/>
        <v>759.6242685320176</v>
      </c>
      <c r="V19" s="21">
        <f t="shared" si="15"/>
        <v>6</v>
      </c>
      <c r="W19" s="2">
        <f t="shared" si="3"/>
        <v>23998.62497638696</v>
      </c>
      <c r="X19" s="22">
        <f t="shared" si="16"/>
        <v>483.92838689262862</v>
      </c>
      <c r="Y19" s="21">
        <f t="shared" si="17"/>
        <v>6</v>
      </c>
    </row>
    <row r="20" spans="1:25" x14ac:dyDescent="0.25">
      <c r="B20" s="3" t="s">
        <v>69</v>
      </c>
      <c r="C20" s="1" t="s">
        <v>69</v>
      </c>
      <c r="D20" s="2">
        <v>23866.592600078446</v>
      </c>
      <c r="E20" s="22">
        <f t="shared" si="0"/>
        <v>849.93537806525637</v>
      </c>
      <c r="F20" s="21">
        <f t="shared" si="1"/>
        <v>10</v>
      </c>
      <c r="G20" s="2">
        <v>23283.406401722397</v>
      </c>
      <c r="H20" s="22">
        <f t="shared" si="6"/>
        <v>882.14462886443289</v>
      </c>
      <c r="I20" s="21">
        <f t="shared" si="7"/>
        <v>9</v>
      </c>
      <c r="J20" s="2">
        <v>25846.449723798833</v>
      </c>
      <c r="K20" s="22">
        <f t="shared" si="8"/>
        <v>899.5213446301459</v>
      </c>
      <c r="L20" s="21">
        <f t="shared" si="9"/>
        <v>8</v>
      </c>
      <c r="M20" s="2">
        <v>23890.073909819967</v>
      </c>
      <c r="N20" s="22">
        <f t="shared" si="10"/>
        <v>860.01774349053812</v>
      </c>
      <c r="O20" s="21">
        <f t="shared" si="11"/>
        <v>8</v>
      </c>
      <c r="P20" s="1" t="str">
        <f>C20</f>
        <v>GW1</v>
      </c>
      <c r="Q20" s="2">
        <v>23320.610589640903</v>
      </c>
      <c r="R20" s="22">
        <f t="shared" si="12"/>
        <v>890.67147365331402</v>
      </c>
      <c r="S20" s="21">
        <f t="shared" si="13"/>
        <v>9</v>
      </c>
      <c r="T20" s="2">
        <v>25840.992564167595</v>
      </c>
      <c r="U20" s="22">
        <f t="shared" si="14"/>
        <v>927.90814815338308</v>
      </c>
      <c r="V20" s="21">
        <f t="shared" si="15"/>
        <v>8</v>
      </c>
      <c r="W20" s="2">
        <f t="shared" si="3"/>
        <v>24341.354298204689</v>
      </c>
      <c r="X20" s="22">
        <f t="shared" si="16"/>
        <v>826.65770871035784</v>
      </c>
      <c r="Y20" s="21">
        <f t="shared" si="17"/>
        <v>8</v>
      </c>
    </row>
    <row r="21" spans="1:25" x14ac:dyDescent="0.25">
      <c r="B21" s="3" t="s">
        <v>70</v>
      </c>
      <c r="C21" s="1" t="s">
        <v>70</v>
      </c>
      <c r="D21" s="2">
        <v>24212.109567635714</v>
      </c>
      <c r="E21" s="22">
        <f t="shared" si="0"/>
        <v>1195.4523456225252</v>
      </c>
      <c r="F21" s="21">
        <f t="shared" si="1"/>
        <v>12</v>
      </c>
      <c r="G21" s="2">
        <v>23628.864682983214</v>
      </c>
      <c r="H21" s="22">
        <f t="shared" si="6"/>
        <v>1227.6029101252498</v>
      </c>
      <c r="I21" s="21">
        <f t="shared" si="7"/>
        <v>10</v>
      </c>
      <c r="J21" s="2">
        <v>26198.943001309919</v>
      </c>
      <c r="K21" s="22">
        <f t="shared" si="8"/>
        <v>1252.0146221412324</v>
      </c>
      <c r="L21" s="21">
        <f t="shared" si="9"/>
        <v>9</v>
      </c>
      <c r="M21" s="2">
        <v>24236.214927654441</v>
      </c>
      <c r="N21" s="22">
        <f t="shared" si="10"/>
        <v>1206.1587613250122</v>
      </c>
      <c r="O21" s="21">
        <f t="shared" si="11"/>
        <v>10</v>
      </c>
      <c r="P21" s="1" t="str">
        <f t="shared" si="2"/>
        <v>GW2</v>
      </c>
      <c r="Q21" s="2">
        <v>23666.62323036552</v>
      </c>
      <c r="R21" s="22">
        <f t="shared" si="12"/>
        <v>1236.6841143779311</v>
      </c>
      <c r="S21" s="21">
        <f t="shared" si="13"/>
        <v>10</v>
      </c>
      <c r="T21" s="2">
        <v>26194.114631746532</v>
      </c>
      <c r="U21" s="22">
        <f t="shared" si="14"/>
        <v>1281.0302157323204</v>
      </c>
      <c r="V21" s="21">
        <f t="shared" si="15"/>
        <v>9</v>
      </c>
      <c r="W21" s="2">
        <f t="shared" si="3"/>
        <v>24689.47834028256</v>
      </c>
      <c r="X21" s="22">
        <f t="shared" si="16"/>
        <v>1174.7817507882282</v>
      </c>
      <c r="Y21" s="21">
        <f t="shared" si="17"/>
        <v>10</v>
      </c>
    </row>
    <row r="22" spans="1:25" x14ac:dyDescent="0.25">
      <c r="B22" s="3" t="s">
        <v>71</v>
      </c>
      <c r="C22" s="1" t="s">
        <v>71</v>
      </c>
      <c r="D22" s="2">
        <v>24695.933263812753</v>
      </c>
      <c r="E22" s="22">
        <f t="shared" si="0"/>
        <v>1679.2760417995632</v>
      </c>
      <c r="F22" s="21">
        <f t="shared" si="1"/>
        <v>14</v>
      </c>
      <c r="G22" s="2">
        <v>24176.499417162653</v>
      </c>
      <c r="H22" s="22">
        <f t="shared" si="6"/>
        <v>1775.2376443046887</v>
      </c>
      <c r="I22" s="21">
        <f t="shared" si="7"/>
        <v>12</v>
      </c>
      <c r="J22" s="2">
        <v>26448.765871688229</v>
      </c>
      <c r="K22" s="22">
        <f t="shared" si="8"/>
        <v>1501.8374925195421</v>
      </c>
      <c r="L22" s="21">
        <f t="shared" si="9"/>
        <v>11</v>
      </c>
      <c r="M22" s="2">
        <v>24722.567324911819</v>
      </c>
      <c r="N22" s="22">
        <f t="shared" si="10"/>
        <v>1692.5111585823906</v>
      </c>
      <c r="O22" s="21">
        <f t="shared" si="11"/>
        <v>12</v>
      </c>
      <c r="P22" s="1" t="str">
        <f t="shared" si="2"/>
        <v>GW3</v>
      </c>
      <c r="Q22" s="2">
        <v>24214.119214639173</v>
      </c>
      <c r="R22" s="22">
        <f t="shared" si="12"/>
        <v>1784.1800986515846</v>
      </c>
      <c r="S22" s="21">
        <f t="shared" si="13"/>
        <v>12</v>
      </c>
      <c r="T22" s="2">
        <v>26439.807057616752</v>
      </c>
      <c r="U22" s="22">
        <f t="shared" si="14"/>
        <v>1526.7226416025405</v>
      </c>
      <c r="V22" s="21">
        <f t="shared" si="15"/>
        <v>11</v>
      </c>
      <c r="W22" s="2">
        <f t="shared" si="3"/>
        <v>25116.282024971897</v>
      </c>
      <c r="X22" s="22">
        <f t="shared" si="16"/>
        <v>1601.5854354775656</v>
      </c>
      <c r="Y22" s="21">
        <f t="shared" si="17"/>
        <v>12</v>
      </c>
    </row>
    <row r="23" spans="1:25" x14ac:dyDescent="0.25">
      <c r="B23" s="3" t="s">
        <v>72</v>
      </c>
      <c r="C23" s="1" t="s">
        <v>72</v>
      </c>
      <c r="D23" s="2">
        <v>23586.953414445485</v>
      </c>
      <c r="E23" s="22">
        <f t="shared" si="0"/>
        <v>570.29619243229536</v>
      </c>
      <c r="F23" s="21">
        <f t="shared" si="1"/>
        <v>9</v>
      </c>
      <c r="G23" s="2">
        <v>23019.817108005922</v>
      </c>
      <c r="H23" s="22">
        <f t="shared" si="6"/>
        <v>618.55533514795752</v>
      </c>
      <c r="I23" s="21">
        <f t="shared" si="7"/>
        <v>7</v>
      </c>
      <c r="J23" s="2">
        <v>25488.537870739074</v>
      </c>
      <c r="K23" s="22">
        <f t="shared" si="8"/>
        <v>541.60949157038704</v>
      </c>
      <c r="L23" s="21">
        <f t="shared" si="9"/>
        <v>3</v>
      </c>
      <c r="M23" s="2">
        <v>23611.395566170169</v>
      </c>
      <c r="N23" s="22">
        <f t="shared" si="10"/>
        <v>581.33939984074095</v>
      </c>
      <c r="O23" s="21">
        <f t="shared" si="11"/>
        <v>7</v>
      </c>
      <c r="P23" s="1" t="str">
        <f t="shared" si="2"/>
        <v>GW4</v>
      </c>
      <c r="Q23" s="2">
        <v>23055.443502921848</v>
      </c>
      <c r="R23" s="22">
        <f t="shared" si="12"/>
        <v>625.50438693425895</v>
      </c>
      <c r="S23" s="21">
        <f t="shared" si="13"/>
        <v>7</v>
      </c>
      <c r="T23" s="2">
        <v>25479.893499231381</v>
      </c>
      <c r="U23" s="22">
        <f t="shared" si="14"/>
        <v>566.80908321716925</v>
      </c>
      <c r="V23" s="21">
        <f t="shared" si="15"/>
        <v>3</v>
      </c>
      <c r="W23" s="2">
        <f t="shared" si="3"/>
        <v>24040.340160252312</v>
      </c>
      <c r="X23" s="22">
        <f t="shared" si="16"/>
        <v>525.64357075798034</v>
      </c>
      <c r="Y23" s="21">
        <f t="shared" si="17"/>
        <v>7</v>
      </c>
    </row>
    <row r="26" spans="1:25" x14ac:dyDescent="0.25">
      <c r="A26" s="3" t="s">
        <v>172</v>
      </c>
      <c r="D26" s="39">
        <v>-316.26901189447506</v>
      </c>
      <c r="G26" s="39">
        <v>-284.53856336442936</v>
      </c>
      <c r="J26" s="39">
        <v>-465.84247819468237</v>
      </c>
      <c r="M26" s="39">
        <v>-320.24391053400382</v>
      </c>
      <c r="Q26" s="39">
        <v>-289.5124187854517</v>
      </c>
      <c r="T26" s="39">
        <v>-487.08559597474527</v>
      </c>
    </row>
  </sheetData>
  <sortState ref="M46:N75">
    <sortCondition ref="N46:N75"/>
  </sortState>
  <mergeCells count="9">
    <mergeCell ref="C8:C9"/>
    <mergeCell ref="W8:Y8"/>
    <mergeCell ref="D8:F8"/>
    <mergeCell ref="G8:I8"/>
    <mergeCell ref="J8:L8"/>
    <mergeCell ref="M8:O8"/>
    <mergeCell ref="Q8:S8"/>
    <mergeCell ref="T8:V8"/>
    <mergeCell ref="P8:P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Z26"/>
  <sheetViews>
    <sheetView zoomScaleNormal="100" workbookViewId="0"/>
  </sheetViews>
  <sheetFormatPr defaultRowHeight="15" x14ac:dyDescent="0.25"/>
  <cols>
    <col min="1" max="1" width="15.5703125" style="3" customWidth="1"/>
    <col min="2" max="2" width="11.85546875" style="3" customWidth="1"/>
    <col min="3" max="3" width="9.140625" style="3"/>
    <col min="4" max="4" width="11.85546875" style="3" customWidth="1"/>
    <col min="5" max="5" width="13" style="3" customWidth="1"/>
    <col min="6" max="6" width="6.5703125" style="3" customWidth="1"/>
    <col min="7" max="7" width="9.140625" style="3"/>
    <col min="8" max="8" width="14.140625" style="3" customWidth="1"/>
    <col min="9" max="9" width="6.5703125" style="3" customWidth="1"/>
    <col min="10" max="10" width="11.5703125" style="3" customWidth="1"/>
    <col min="11" max="11" width="12.5703125" style="3" customWidth="1"/>
    <col min="12" max="12" width="8" style="3" customWidth="1"/>
    <col min="13" max="13" width="12" style="3" customWidth="1"/>
    <col min="14" max="14" width="13.7109375" style="3" customWidth="1"/>
    <col min="15" max="16" width="6.5703125" style="3" customWidth="1"/>
    <col min="17" max="17" width="10.5703125" style="3" customWidth="1"/>
    <col min="18" max="18" width="10.140625" style="3" customWidth="1"/>
    <col min="19" max="19" width="9" style="3" customWidth="1"/>
    <col min="20" max="20" width="13.42578125" style="3" customWidth="1"/>
    <col min="21" max="21" width="11.42578125" style="3" customWidth="1"/>
    <col min="22" max="22" width="6.5703125" style="3" customWidth="1"/>
    <col min="23" max="23" width="9.140625" style="3"/>
    <col min="24" max="24" width="12.7109375" style="3" customWidth="1"/>
    <col min="25" max="25" width="6.5703125" style="3" customWidth="1"/>
    <col min="26" max="26" width="13.7109375" style="3" customWidth="1"/>
    <col min="27" max="16384" width="9.140625" style="3"/>
  </cols>
  <sheetData>
    <row r="2" spans="2:26" x14ac:dyDescent="0.25">
      <c r="C2" s="27"/>
    </row>
    <row r="5" spans="2:26" x14ac:dyDescent="0.25">
      <c r="D5" s="31"/>
      <c r="E5" s="31"/>
      <c r="F5" s="31"/>
    </row>
    <row r="6" spans="2:26" x14ac:dyDescent="0.25">
      <c r="D6" s="28" t="s">
        <v>73</v>
      </c>
      <c r="E6" s="28"/>
      <c r="F6" s="2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2:26" x14ac:dyDescent="0.25">
      <c r="D7" s="34" t="s">
        <v>16</v>
      </c>
      <c r="E7" s="35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</row>
    <row r="8" spans="2:26" ht="39" customHeight="1" x14ac:dyDescent="0.25">
      <c r="C8" s="68" t="s">
        <v>4</v>
      </c>
      <c r="D8" s="73" t="s">
        <v>20</v>
      </c>
      <c r="E8" s="74"/>
      <c r="F8" s="75"/>
      <c r="G8" s="73" t="s">
        <v>21</v>
      </c>
      <c r="H8" s="74"/>
      <c r="I8" s="75"/>
      <c r="J8" s="73" t="s">
        <v>22</v>
      </c>
      <c r="K8" s="74"/>
      <c r="L8" s="75"/>
      <c r="M8" s="73" t="s">
        <v>23</v>
      </c>
      <c r="N8" s="74"/>
      <c r="O8" s="75"/>
      <c r="P8" s="68" t="s">
        <v>4</v>
      </c>
      <c r="Q8" s="73" t="s">
        <v>24</v>
      </c>
      <c r="R8" s="74"/>
      <c r="S8" s="75"/>
      <c r="T8" s="73" t="s">
        <v>25</v>
      </c>
      <c r="U8" s="74"/>
      <c r="V8" s="75"/>
      <c r="W8" s="73" t="s">
        <v>6</v>
      </c>
      <c r="X8" s="74"/>
      <c r="Y8" s="75"/>
      <c r="Z8" s="30"/>
    </row>
    <row r="9" spans="2:26" ht="90" x14ac:dyDescent="0.25">
      <c r="C9" s="69"/>
      <c r="D9" s="38" t="s">
        <v>18</v>
      </c>
      <c r="E9" s="10" t="s">
        <v>8</v>
      </c>
      <c r="F9" s="21" t="s">
        <v>5</v>
      </c>
      <c r="G9" s="38" t="s">
        <v>18</v>
      </c>
      <c r="H9" s="10" t="s">
        <v>8</v>
      </c>
      <c r="I9" s="21" t="s">
        <v>5</v>
      </c>
      <c r="J9" s="38" t="s">
        <v>18</v>
      </c>
      <c r="K9" s="10" t="s">
        <v>8</v>
      </c>
      <c r="L9" s="21" t="s">
        <v>5</v>
      </c>
      <c r="M9" s="38" t="s">
        <v>18</v>
      </c>
      <c r="N9" s="10" t="s">
        <v>8</v>
      </c>
      <c r="O9" s="21" t="s">
        <v>5</v>
      </c>
      <c r="P9" s="69"/>
      <c r="Q9" s="38" t="s">
        <v>18</v>
      </c>
      <c r="R9" s="10" t="s">
        <v>8</v>
      </c>
      <c r="S9" s="21" t="s">
        <v>5</v>
      </c>
      <c r="T9" s="38" t="s">
        <v>18</v>
      </c>
      <c r="U9" s="10" t="s">
        <v>8</v>
      </c>
      <c r="V9" s="21" t="s">
        <v>5</v>
      </c>
      <c r="W9" s="38" t="s">
        <v>18</v>
      </c>
      <c r="X9" s="10" t="s">
        <v>8</v>
      </c>
      <c r="Y9" s="21" t="s">
        <v>5</v>
      </c>
    </row>
    <row r="10" spans="2:26" x14ac:dyDescent="0.25">
      <c r="B10" s="3" t="s">
        <v>74</v>
      </c>
      <c r="C10" s="1" t="s">
        <v>62</v>
      </c>
      <c r="D10" s="67">
        <v>23760.281631271369</v>
      </c>
      <c r="E10" s="22">
        <f t="shared" ref="E10:E23" si="0">IF(D10="","",D10-MIN(D$10:D$23))</f>
        <v>381.26037028902647</v>
      </c>
      <c r="F10" s="21">
        <f t="shared" ref="F10:F23" si="1">IF(D10="","",RANK(D10,D$10:D$23,2))</f>
        <v>3</v>
      </c>
      <c r="G10" s="67">
        <v>23049.846054738849</v>
      </c>
      <c r="H10" s="22">
        <f>IF(G10="","",G10-MIN(G$10:G$23))</f>
        <v>334.82429897772454</v>
      </c>
      <c r="I10" s="21">
        <f>IF(G10="","",RANK(G10,G$10:G$23,2))</f>
        <v>2</v>
      </c>
      <c r="J10" s="67">
        <v>26199.432614466816</v>
      </c>
      <c r="K10" s="22">
        <f>IF(J10="","",J10-MIN(J$10:J$23))</f>
        <v>783.840898061193</v>
      </c>
      <c r="L10" s="21">
        <f>IF(J10="","",RANK(J10,J$10:J$23,2))</f>
        <v>7</v>
      </c>
      <c r="M10" s="67">
        <v>23788.46881701253</v>
      </c>
      <c r="N10" s="22">
        <f>IF(M10="","",M10-MIN(M$10:M$23))</f>
        <v>391.6864740247147</v>
      </c>
      <c r="O10" s="21">
        <f>IF(M10="","",RANK(M10,M$10:M$23,2))</f>
        <v>4</v>
      </c>
      <c r="P10" s="1" t="str">
        <f t="shared" ref="P10:P23" si="2">C10</f>
        <v>OP-1c</v>
      </c>
      <c r="Q10" s="67">
        <v>23090.931428398235</v>
      </c>
      <c r="R10" s="22">
        <f>IF(Q10="","",Q10-MIN(Q$10:Q$23))</f>
        <v>342.72564041933947</v>
      </c>
      <c r="S10" s="21">
        <f>IF(Q10="","",RANK(Q10,Q$10:Q$23,2))</f>
        <v>2</v>
      </c>
      <c r="T10" s="67">
        <v>26211.868954387086</v>
      </c>
      <c r="U10" s="22">
        <f>IF(T10="","",T10-MIN(T$10:T$23))</f>
        <v>823.13549920784862</v>
      </c>
      <c r="V10" s="21">
        <f>IF(T10="","",RANK(T10,T$10:T$23,2))</f>
        <v>7</v>
      </c>
      <c r="W10" s="67">
        <f t="shared" ref="W10:W14" si="3">AVERAGE(D10,G10,J10,M10,Q10,T10)</f>
        <v>24350.138250045817</v>
      </c>
      <c r="X10" s="22">
        <f>IF(W10="","",W10-MIN(W$10:W$23))</f>
        <v>451.21012702252483</v>
      </c>
      <c r="Y10" s="21">
        <f>IF(W10="","",RANK(W10,W$10:W$23,2))</f>
        <v>5</v>
      </c>
    </row>
    <row r="11" spans="2:26" x14ac:dyDescent="0.25">
      <c r="B11" s="3" t="s">
        <v>75</v>
      </c>
      <c r="C11" s="1" t="s">
        <v>63</v>
      </c>
      <c r="D11" s="67">
        <v>23379.021260982343</v>
      </c>
      <c r="E11" s="22">
        <f t="shared" si="0"/>
        <v>0</v>
      </c>
      <c r="F11" s="21">
        <f t="shared" si="1"/>
        <v>1</v>
      </c>
      <c r="G11" s="67">
        <v>22715.021755761125</v>
      </c>
      <c r="H11" s="22">
        <f>IF(G11="","",G11-MIN(G$10:G$23))</f>
        <v>0</v>
      </c>
      <c r="I11" s="21">
        <f>IF(G11="","",RANK(G11,G$10:G$23,2))</f>
        <v>1</v>
      </c>
      <c r="J11" s="67">
        <v>25584.783176035147</v>
      </c>
      <c r="K11" s="22">
        <f>IF(J11="","",J11-MIN(J$10:J$23))</f>
        <v>169.19145962952462</v>
      </c>
      <c r="L11" s="21">
        <f>IF(J11="","",RANK(J11,J$10:J$23,2))</f>
        <v>2</v>
      </c>
      <c r="M11" s="67">
        <v>23396.782342987815</v>
      </c>
      <c r="N11" s="22">
        <f>IF(M11="","",M11-MIN(M$10:M$23))</f>
        <v>0</v>
      </c>
      <c r="O11" s="21">
        <f>IF(M11="","",RANK(M11,M$10:M$23,2))</f>
        <v>1</v>
      </c>
      <c r="P11" s="1" t="str">
        <f t="shared" si="2"/>
        <v>OP-1d</v>
      </c>
      <c r="Q11" s="67">
        <v>22748.205787978895</v>
      </c>
      <c r="R11" s="22">
        <f>IF(Q11="","",Q11-MIN(Q$10:Q$23))</f>
        <v>0</v>
      </c>
      <c r="S11" s="21">
        <f>IF(Q11="","",RANK(Q11,Q$10:Q$23,2))</f>
        <v>1</v>
      </c>
      <c r="T11" s="67">
        <v>25569.754414394425</v>
      </c>
      <c r="U11" s="22">
        <f>IF(T11="","",T11-MIN(T$10:T$23))</f>
        <v>181.02095921518776</v>
      </c>
      <c r="V11" s="21">
        <f>IF(T11="","",RANK(T11,T$10:T$23,2))</f>
        <v>2</v>
      </c>
      <c r="W11" s="67">
        <f t="shared" si="3"/>
        <v>23898.928123023292</v>
      </c>
      <c r="X11" s="22">
        <f>IF(W11="","",W11-MIN(W$10:W$23))</f>
        <v>0</v>
      </c>
      <c r="Y11" s="21">
        <f>IF(W11="","",RANK(W11,W$10:W$23,2))</f>
        <v>1</v>
      </c>
    </row>
    <row r="12" spans="2:26" x14ac:dyDescent="0.25">
      <c r="B12" s="3" t="s">
        <v>150</v>
      </c>
      <c r="C12" s="1" t="s">
        <v>151</v>
      </c>
      <c r="D12" s="67">
        <v>23635.372288539264</v>
      </c>
      <c r="E12" s="22">
        <f t="shared" si="0"/>
        <v>256.3510275569206</v>
      </c>
      <c r="F12" s="21">
        <f t="shared" si="1"/>
        <v>2</v>
      </c>
      <c r="G12" s="67">
        <v>23072.665205312132</v>
      </c>
      <c r="H12" s="22">
        <f>IF(G12="","",G12-MIN(G$10:G$23))</f>
        <v>357.64344955100751</v>
      </c>
      <c r="I12" s="21">
        <f>IF(G12="","",RANK(G12,G$10:G$23,2))</f>
        <v>3</v>
      </c>
      <c r="J12" s="67">
        <v>25415.591716405623</v>
      </c>
      <c r="K12" s="22">
        <f>IF(J12="","",J12-MIN(J$10:J$23))</f>
        <v>0</v>
      </c>
      <c r="L12" s="21">
        <f>IF(J12="","",RANK(J12,J$10:J$23,2))</f>
        <v>1</v>
      </c>
      <c r="M12" s="67">
        <v>23655.963687721254</v>
      </c>
      <c r="N12" s="22">
        <f>IF(M12="","",M12-MIN(M$10:M$23))</f>
        <v>259.18134473343889</v>
      </c>
      <c r="O12" s="21">
        <f>IF(M12="","",RANK(M12,M$10:M$23,2))</f>
        <v>2</v>
      </c>
      <c r="P12" s="1" t="str">
        <f t="shared" ref="P12" si="4">C12</f>
        <v>OP-1e</v>
      </c>
      <c r="Q12" s="67">
        <v>23104.379474396395</v>
      </c>
      <c r="R12" s="22">
        <f>IF(Q12="","",Q12-MIN(Q$10:Q$23))</f>
        <v>356.17368641749999</v>
      </c>
      <c r="S12" s="21">
        <f>IF(Q12="","",RANK(Q12,Q$10:Q$23,2))</f>
        <v>3</v>
      </c>
      <c r="T12" s="67">
        <v>25388.733455179237</v>
      </c>
      <c r="U12" s="22">
        <f>IF(T12="","",T12-MIN(T$10:T$23))</f>
        <v>0</v>
      </c>
      <c r="V12" s="21">
        <f>IF(T12="","",RANK(T12,T$10:T$23,2))</f>
        <v>1</v>
      </c>
      <c r="W12" s="67">
        <f t="shared" ref="W12" si="5">AVERAGE(D12,G12,J12,M12,Q12,T12)</f>
        <v>24045.45097125899</v>
      </c>
      <c r="X12" s="22">
        <f>IF(W12="","",W12-MIN(W$10:W$23))</f>
        <v>146.52284823569789</v>
      </c>
      <c r="Y12" s="21">
        <f>IF(W12="","",RANK(W12,W$10:W$23,2))</f>
        <v>2</v>
      </c>
    </row>
    <row r="13" spans="2:26" x14ac:dyDescent="0.25">
      <c r="B13" s="3" t="s">
        <v>42</v>
      </c>
      <c r="C13" s="1" t="s">
        <v>42</v>
      </c>
      <c r="D13" s="67">
        <v>24232.516189166665</v>
      </c>
      <c r="E13" s="22">
        <f t="shared" si="0"/>
        <v>853.49492818432191</v>
      </c>
      <c r="F13" s="21">
        <f t="shared" si="1"/>
        <v>11</v>
      </c>
      <c r="G13" s="67">
        <v>23531.662752482189</v>
      </c>
      <c r="H13" s="22">
        <f>IF(G13="","",G13-MIN(G$10:G$23))</f>
        <v>816.64099672106386</v>
      </c>
      <c r="I13" s="21">
        <f>IF(G13="","",RANK(G13,G$10:G$23,2))</f>
        <v>8</v>
      </c>
      <c r="J13" s="67">
        <v>26708.236942793312</v>
      </c>
      <c r="K13" s="22">
        <f>IF(J13="","",J13-MIN(J$10:J$23))</f>
        <v>1292.645226387689</v>
      </c>
      <c r="L13" s="21">
        <f>IF(J13="","",RANK(J13,J$10:J$23,2))</f>
        <v>10</v>
      </c>
      <c r="M13" s="67">
        <v>24256.185273055351</v>
      </c>
      <c r="N13" s="22">
        <f>IF(M13="","",M13-MIN(M$10:M$23))</f>
        <v>859.40293006753564</v>
      </c>
      <c r="O13" s="21">
        <f>IF(M13="","",RANK(M13,M$10:M$23,2))</f>
        <v>9</v>
      </c>
      <c r="P13" s="1" t="str">
        <f t="shared" si="2"/>
        <v>FR-1</v>
      </c>
      <c r="Q13" s="67">
        <v>23573.143127490966</v>
      </c>
      <c r="R13" s="22">
        <f>IF(Q13="","",Q13-MIN(Q$10:Q$23))</f>
        <v>824.93733951207105</v>
      </c>
      <c r="S13" s="21">
        <f>IF(Q13="","",RANK(Q13,Q$10:Q$23,2))</f>
        <v>8</v>
      </c>
      <c r="T13" s="67">
        <v>26721.724160232974</v>
      </c>
      <c r="U13" s="22">
        <f>IF(T13="","",T13-MIN(T$10:T$23))</f>
        <v>1332.9907050537367</v>
      </c>
      <c r="V13" s="21">
        <f>IF(T13="","",RANK(T13,T$10:T$23,2))</f>
        <v>10</v>
      </c>
      <c r="W13" s="67">
        <f t="shared" si="3"/>
        <v>24837.244740870243</v>
      </c>
      <c r="X13" s="22">
        <f>IF(W13="","",W13-MIN(W$10:W$23))</f>
        <v>938.31661784695098</v>
      </c>
      <c r="Y13" s="21">
        <f>IF(W13="","",RANK(W13,W$10:W$23,2))</f>
        <v>9</v>
      </c>
    </row>
    <row r="14" spans="2:26" x14ac:dyDescent="0.25">
      <c r="B14" s="3" t="s">
        <v>43</v>
      </c>
      <c r="C14" s="1" t="s">
        <v>43</v>
      </c>
      <c r="D14" s="67">
        <v>24735.573596908616</v>
      </c>
      <c r="E14" s="22">
        <f t="shared" si="0"/>
        <v>1356.5523359262734</v>
      </c>
      <c r="F14" s="21">
        <f t="shared" si="1"/>
        <v>13</v>
      </c>
      <c r="G14" s="67">
        <v>24008.21021246949</v>
      </c>
      <c r="H14" s="22">
        <f>IF(G14="","",G14-MIN(G$10:G$23))</f>
        <v>1293.1884567083653</v>
      </c>
      <c r="I14" s="21">
        <f>IF(G14="","",RANK(G14,G$10:G$23,2))</f>
        <v>11</v>
      </c>
      <c r="J14" s="67">
        <v>27409.160653179417</v>
      </c>
      <c r="K14" s="22">
        <f>IF(J14="","",J14-MIN(J$10:J$23))</f>
        <v>1993.5689367737941</v>
      </c>
      <c r="L14" s="21">
        <f>IF(J14="","",RANK(J14,J$10:J$23,2))</f>
        <v>12</v>
      </c>
      <c r="M14" s="67">
        <v>24756.957068395037</v>
      </c>
      <c r="N14" s="22">
        <f>IF(M14="","",M14-MIN(M$10:M$23))</f>
        <v>1360.1747254072216</v>
      </c>
      <c r="O14" s="21">
        <f>IF(M14="","",RANK(M14,M$10:M$23,2))</f>
        <v>11</v>
      </c>
      <c r="P14" s="1" t="str">
        <f t="shared" si="2"/>
        <v>FR-2</v>
      </c>
      <c r="Q14" s="67">
        <v>24048.599435539239</v>
      </c>
      <c r="R14" s="22">
        <f>IF(Q14="","",Q14-MIN(Q$10:Q$23))</f>
        <v>1300.3936475603441</v>
      </c>
      <c r="S14" s="21">
        <f>IF(Q14="","",RANK(Q14,Q$10:Q$23,2))</f>
        <v>11</v>
      </c>
      <c r="T14" s="67">
        <v>27422.343505920508</v>
      </c>
      <c r="U14" s="22">
        <f>IF(T14="","",T14-MIN(T$10:T$23))</f>
        <v>2033.6100507412702</v>
      </c>
      <c r="V14" s="21">
        <f>IF(T14="","",RANK(T14,T$10:T$23,2))</f>
        <v>12</v>
      </c>
      <c r="W14" s="67">
        <f t="shared" si="3"/>
        <v>25396.80741206872</v>
      </c>
      <c r="X14" s="22">
        <f>IF(W14="","",W14-MIN(W$10:W$23))</f>
        <v>1497.8792890454279</v>
      </c>
      <c r="Y14" s="21">
        <f>IF(W14="","",RANK(W14,W$10:W$23,2))</f>
        <v>11</v>
      </c>
    </row>
    <row r="15" spans="2:26" x14ac:dyDescent="0.25">
      <c r="B15" s="3" t="s">
        <v>64</v>
      </c>
      <c r="C15" s="1" t="s">
        <v>64</v>
      </c>
      <c r="D15" s="67">
        <v>23803.226615736177</v>
      </c>
      <c r="E15" s="22">
        <f t="shared" si="0"/>
        <v>424.2053547538344</v>
      </c>
      <c r="F15" s="21">
        <f t="shared" si="1"/>
        <v>7</v>
      </c>
      <c r="G15" s="67"/>
      <c r="H15" s="22"/>
      <c r="I15" s="21"/>
      <c r="J15" s="67"/>
      <c r="K15" s="22"/>
      <c r="L15" s="21"/>
      <c r="M15" s="67"/>
      <c r="N15" s="22"/>
      <c r="O15" s="21"/>
      <c r="P15" s="1" t="str">
        <f t="shared" si="2"/>
        <v>RE-1a</v>
      </c>
      <c r="Q15" s="67"/>
      <c r="R15" s="22"/>
      <c r="S15" s="21"/>
      <c r="T15" s="67"/>
      <c r="U15" s="22"/>
      <c r="V15" s="21"/>
      <c r="W15" s="67"/>
      <c r="X15" s="22"/>
      <c r="Y15" s="21"/>
    </row>
    <row r="16" spans="2:26" x14ac:dyDescent="0.25">
      <c r="B16" s="3" t="s">
        <v>65</v>
      </c>
      <c r="C16" s="1" t="s">
        <v>65</v>
      </c>
      <c r="D16" s="67">
        <v>23762.517210427581</v>
      </c>
      <c r="E16" s="22">
        <f t="shared" si="0"/>
        <v>383.49594944523778</v>
      </c>
      <c r="F16" s="21">
        <f t="shared" si="1"/>
        <v>4</v>
      </c>
      <c r="G16" s="67"/>
      <c r="H16" s="22"/>
      <c r="I16" s="21"/>
      <c r="J16" s="67"/>
      <c r="K16" s="22"/>
      <c r="L16" s="21"/>
      <c r="M16" s="67"/>
      <c r="N16" s="22"/>
      <c r="O16" s="21"/>
      <c r="P16" s="1" t="str">
        <f t="shared" si="2"/>
        <v>RE-1b</v>
      </c>
      <c r="Q16" s="67"/>
      <c r="R16" s="22"/>
      <c r="S16" s="21"/>
      <c r="T16" s="67"/>
      <c r="U16" s="22"/>
      <c r="V16" s="21"/>
      <c r="W16" s="67"/>
      <c r="X16" s="22"/>
      <c r="Y16" s="21"/>
    </row>
    <row r="17" spans="1:25" x14ac:dyDescent="0.25">
      <c r="B17" s="3" t="s">
        <v>66</v>
      </c>
      <c r="C17" s="1" t="s">
        <v>66</v>
      </c>
      <c r="D17" s="67">
        <v>23791.84212730634</v>
      </c>
      <c r="E17" s="22">
        <f t="shared" si="0"/>
        <v>412.8208663239966</v>
      </c>
      <c r="F17" s="21">
        <f t="shared" si="1"/>
        <v>6</v>
      </c>
      <c r="G17" s="67">
        <v>23135.08929598648</v>
      </c>
      <c r="H17" s="22">
        <f t="shared" ref="H17:H23" si="6">IF(G17="","",G17-MIN(G$10:G$23))</f>
        <v>420.06754022535461</v>
      </c>
      <c r="I17" s="21">
        <f t="shared" ref="I17:I23" si="7">IF(G17="","",RANK(G17,G$10:G$23,2))</f>
        <v>5</v>
      </c>
      <c r="J17" s="67">
        <v>26078.057255690062</v>
      </c>
      <c r="K17" s="22">
        <f t="shared" ref="K17:K23" si="8">IF(J17="","",J17-MIN(J$10:J$23))</f>
        <v>662.46553928443973</v>
      </c>
      <c r="L17" s="21">
        <f t="shared" ref="L17:L23" si="9">IF(J17="","",RANK(J17,J$10:J$23,2))</f>
        <v>5</v>
      </c>
      <c r="M17" s="67">
        <v>23816.962624010244</v>
      </c>
      <c r="N17" s="22">
        <f t="shared" ref="N17:N23" si="10">IF(M17="","",M17-MIN(M$10:M$23))</f>
        <v>420.18028102242897</v>
      </c>
      <c r="O17" s="21">
        <f t="shared" ref="O17:O23" si="11">IF(M17="","",RANK(M17,M$10:M$23,2))</f>
        <v>5</v>
      </c>
      <c r="P17" s="1" t="str">
        <f t="shared" si="2"/>
        <v>RE-1c</v>
      </c>
      <c r="Q17" s="67">
        <v>23176.290104944768</v>
      </c>
      <c r="R17" s="22">
        <f t="shared" ref="R17:R23" si="12">IF(Q17="","",Q17-MIN(Q$10:Q$23))</f>
        <v>428.08431696587286</v>
      </c>
      <c r="S17" s="21">
        <f t="shared" ref="S17:S23" si="13">IF(Q17="","",RANK(Q17,Q$10:Q$23,2))</f>
        <v>5</v>
      </c>
      <c r="T17" s="67">
        <v>26077.125123966471</v>
      </c>
      <c r="U17" s="22">
        <f t="shared" ref="U17:U23" si="14">IF(T17="","",T17-MIN(T$10:T$23))</f>
        <v>688.39166878723336</v>
      </c>
      <c r="V17" s="21">
        <f t="shared" ref="V17:V23" si="15">IF(T17="","",RANK(T17,T$10:T$23,2))</f>
        <v>5</v>
      </c>
      <c r="W17" s="67">
        <f t="shared" ref="W17:W23" si="16">AVERAGE(D17,G17,J17,M17,Q17,T17)</f>
        <v>24345.89442198406</v>
      </c>
      <c r="X17" s="22">
        <f t="shared" ref="X17:X23" si="17">IF(W17="","",W17-MIN(W$10:W$23))</f>
        <v>446.96629896076774</v>
      </c>
      <c r="Y17" s="21">
        <f t="shared" ref="Y17:Y23" si="18">IF(W17="","",RANK(W17,W$10:W$23,2))</f>
        <v>4</v>
      </c>
    </row>
    <row r="18" spans="1:25" x14ac:dyDescent="0.25">
      <c r="B18" s="3" t="s">
        <v>67</v>
      </c>
      <c r="C18" s="1" t="s">
        <v>67</v>
      </c>
      <c r="D18" s="67">
        <v>23766.215770618226</v>
      </c>
      <c r="E18" s="22">
        <f t="shared" si="0"/>
        <v>387.19450963588315</v>
      </c>
      <c r="F18" s="21">
        <f t="shared" si="1"/>
        <v>5</v>
      </c>
      <c r="G18" s="67">
        <v>23105.041210195814</v>
      </c>
      <c r="H18" s="22">
        <f t="shared" si="6"/>
        <v>390.01945443468867</v>
      </c>
      <c r="I18" s="21">
        <f t="shared" si="7"/>
        <v>4</v>
      </c>
      <c r="J18" s="67">
        <v>26047.166020604167</v>
      </c>
      <c r="K18" s="22">
        <f t="shared" si="8"/>
        <v>631.57430419854427</v>
      </c>
      <c r="L18" s="21">
        <f t="shared" si="9"/>
        <v>4</v>
      </c>
      <c r="M18" s="67">
        <v>23785.883225938287</v>
      </c>
      <c r="N18" s="22">
        <f t="shared" si="10"/>
        <v>389.10088295047171</v>
      </c>
      <c r="O18" s="21">
        <f t="shared" si="11"/>
        <v>3</v>
      </c>
      <c r="P18" s="1" t="str">
        <f t="shared" si="2"/>
        <v>RE-2</v>
      </c>
      <c r="Q18" s="67">
        <v>23144.064124603221</v>
      </c>
      <c r="R18" s="22">
        <f t="shared" si="12"/>
        <v>395.8583366243256</v>
      </c>
      <c r="S18" s="21">
        <f t="shared" si="13"/>
        <v>4</v>
      </c>
      <c r="T18" s="67">
        <v>26041.717694602907</v>
      </c>
      <c r="U18" s="22">
        <f t="shared" si="14"/>
        <v>652.98423942366935</v>
      </c>
      <c r="V18" s="21">
        <f t="shared" si="15"/>
        <v>4</v>
      </c>
      <c r="W18" s="67">
        <f t="shared" si="16"/>
        <v>24315.014674427104</v>
      </c>
      <c r="X18" s="22">
        <f t="shared" si="17"/>
        <v>416.08655140381234</v>
      </c>
      <c r="Y18" s="21">
        <f t="shared" si="18"/>
        <v>3</v>
      </c>
    </row>
    <row r="19" spans="1:25" x14ac:dyDescent="0.25">
      <c r="B19" s="3" t="s">
        <v>68</v>
      </c>
      <c r="C19" s="1" t="s">
        <v>68</v>
      </c>
      <c r="D19" s="67">
        <v>23828.731118649157</v>
      </c>
      <c r="E19" s="22">
        <f t="shared" si="0"/>
        <v>449.70985766681406</v>
      </c>
      <c r="F19" s="21">
        <f t="shared" si="1"/>
        <v>8</v>
      </c>
      <c r="G19" s="67">
        <v>23163.723034889008</v>
      </c>
      <c r="H19" s="22">
        <f t="shared" si="6"/>
        <v>448.70127912788303</v>
      </c>
      <c r="I19" s="21">
        <f t="shared" si="7"/>
        <v>6</v>
      </c>
      <c r="J19" s="67">
        <v>26151.601782845883</v>
      </c>
      <c r="K19" s="22">
        <f t="shared" si="8"/>
        <v>736.01006644025983</v>
      </c>
      <c r="L19" s="21">
        <f t="shared" si="9"/>
        <v>6</v>
      </c>
      <c r="M19" s="67">
        <v>23850.132171415051</v>
      </c>
      <c r="N19" s="22">
        <f t="shared" si="10"/>
        <v>453.34982842723548</v>
      </c>
      <c r="O19" s="21">
        <f t="shared" si="11"/>
        <v>6</v>
      </c>
      <c r="P19" s="1" t="str">
        <f t="shared" si="2"/>
        <v>DLC1</v>
      </c>
      <c r="Q19" s="67">
        <v>23203.755384579967</v>
      </c>
      <c r="R19" s="22">
        <f t="shared" si="12"/>
        <v>455.54959660107124</v>
      </c>
      <c r="S19" s="21">
        <f t="shared" si="13"/>
        <v>6</v>
      </c>
      <c r="T19" s="67">
        <v>26159.349731451763</v>
      </c>
      <c r="U19" s="22">
        <f t="shared" si="14"/>
        <v>770.61627627252528</v>
      </c>
      <c r="V19" s="21">
        <f t="shared" si="15"/>
        <v>6</v>
      </c>
      <c r="W19" s="67">
        <f t="shared" si="16"/>
        <v>24392.882203971807</v>
      </c>
      <c r="X19" s="22">
        <f t="shared" si="17"/>
        <v>493.95408094851518</v>
      </c>
      <c r="Y19" s="21">
        <f t="shared" si="18"/>
        <v>6</v>
      </c>
    </row>
    <row r="20" spans="1:25" x14ac:dyDescent="0.25">
      <c r="B20" s="3" t="s">
        <v>69</v>
      </c>
      <c r="C20" s="1" t="s">
        <v>69</v>
      </c>
      <c r="D20" s="67">
        <v>24222.974705229772</v>
      </c>
      <c r="E20" s="22">
        <f t="shared" si="0"/>
        <v>843.95344424742871</v>
      </c>
      <c r="F20" s="21">
        <f t="shared" si="1"/>
        <v>10</v>
      </c>
      <c r="G20" s="67">
        <v>23596.377870637276</v>
      </c>
      <c r="H20" s="22">
        <f t="shared" si="6"/>
        <v>881.35611487615097</v>
      </c>
      <c r="I20" s="21">
        <f t="shared" si="7"/>
        <v>9</v>
      </c>
      <c r="J20" s="67">
        <v>26316.5180015326</v>
      </c>
      <c r="K20" s="22">
        <f t="shared" si="8"/>
        <v>900.92628512697775</v>
      </c>
      <c r="L20" s="21">
        <f t="shared" si="9"/>
        <v>8</v>
      </c>
      <c r="M20" s="67">
        <v>24251.332528021401</v>
      </c>
      <c r="N20" s="22">
        <f t="shared" si="10"/>
        <v>854.55018503358588</v>
      </c>
      <c r="O20" s="21">
        <f t="shared" si="11"/>
        <v>8</v>
      </c>
      <c r="P20" s="1" t="str">
        <f t="shared" si="2"/>
        <v>GW1</v>
      </c>
      <c r="Q20" s="67">
        <v>23636.831713185515</v>
      </c>
      <c r="R20" s="22">
        <f t="shared" si="12"/>
        <v>888.62592520661929</v>
      </c>
      <c r="S20" s="21">
        <f t="shared" si="13"/>
        <v>9</v>
      </c>
      <c r="T20" s="67">
        <v>26312.552136716287</v>
      </c>
      <c r="U20" s="22">
        <f t="shared" si="14"/>
        <v>923.81868153705</v>
      </c>
      <c r="V20" s="21">
        <f t="shared" si="15"/>
        <v>8</v>
      </c>
      <c r="W20" s="67">
        <f t="shared" si="16"/>
        <v>24722.764492553808</v>
      </c>
      <c r="X20" s="22">
        <f t="shared" si="17"/>
        <v>823.83636953051609</v>
      </c>
      <c r="Y20" s="21">
        <f t="shared" si="18"/>
        <v>8</v>
      </c>
    </row>
    <row r="21" spans="1:25" x14ac:dyDescent="0.25">
      <c r="B21" s="3" t="s">
        <v>70</v>
      </c>
      <c r="C21" s="1" t="s">
        <v>70</v>
      </c>
      <c r="D21" s="67">
        <v>24579.594904691588</v>
      </c>
      <c r="E21" s="22">
        <f t="shared" si="0"/>
        <v>1200.5736437092455</v>
      </c>
      <c r="F21" s="21">
        <f t="shared" si="1"/>
        <v>12</v>
      </c>
      <c r="G21" s="67">
        <v>23957.747696129529</v>
      </c>
      <c r="H21" s="22">
        <f t="shared" si="6"/>
        <v>1242.7259403684038</v>
      </c>
      <c r="I21" s="21">
        <f t="shared" si="7"/>
        <v>10</v>
      </c>
      <c r="J21" s="67">
        <v>26675.29385314653</v>
      </c>
      <c r="K21" s="22">
        <f t="shared" si="8"/>
        <v>1259.702136740907</v>
      </c>
      <c r="L21" s="21">
        <f t="shared" si="9"/>
        <v>9</v>
      </c>
      <c r="M21" s="67">
        <v>24606.446266823445</v>
      </c>
      <c r="N21" s="22">
        <f t="shared" si="10"/>
        <v>1209.6639238356292</v>
      </c>
      <c r="O21" s="21">
        <f t="shared" si="11"/>
        <v>10</v>
      </c>
      <c r="P21" s="1" t="str">
        <f t="shared" si="2"/>
        <v>GW2</v>
      </c>
      <c r="Q21" s="67">
        <v>23999.970215338555</v>
      </c>
      <c r="R21" s="22">
        <f t="shared" si="12"/>
        <v>1251.7644273596597</v>
      </c>
      <c r="S21" s="21">
        <f t="shared" si="13"/>
        <v>10</v>
      </c>
      <c r="T21" s="67">
        <v>26674.163956014963</v>
      </c>
      <c r="U21" s="22">
        <f t="shared" si="14"/>
        <v>1285.430500835726</v>
      </c>
      <c r="V21" s="21">
        <f t="shared" si="15"/>
        <v>9</v>
      </c>
      <c r="W21" s="67">
        <f t="shared" si="16"/>
        <v>25082.202815357436</v>
      </c>
      <c r="X21" s="22">
        <f t="shared" si="17"/>
        <v>1183.2746923341438</v>
      </c>
      <c r="Y21" s="21">
        <f t="shared" si="18"/>
        <v>10</v>
      </c>
    </row>
    <row r="22" spans="1:25" x14ac:dyDescent="0.25">
      <c r="B22" s="3" t="s">
        <v>71</v>
      </c>
      <c r="C22" s="1" t="s">
        <v>71</v>
      </c>
      <c r="D22" s="67">
        <v>25042.038544390249</v>
      </c>
      <c r="E22" s="22">
        <f t="shared" si="0"/>
        <v>1663.0172834079058</v>
      </c>
      <c r="F22" s="21">
        <f t="shared" si="1"/>
        <v>14</v>
      </c>
      <c r="G22" s="67">
        <v>24477.920852208656</v>
      </c>
      <c r="H22" s="22">
        <f t="shared" si="6"/>
        <v>1762.8990964475306</v>
      </c>
      <c r="I22" s="21">
        <f t="shared" si="7"/>
        <v>12</v>
      </c>
      <c r="J22" s="67">
        <v>26891.566946869116</v>
      </c>
      <c r="K22" s="22">
        <f t="shared" si="8"/>
        <v>1475.9752304634931</v>
      </c>
      <c r="L22" s="21">
        <f t="shared" si="9"/>
        <v>11</v>
      </c>
      <c r="M22" s="67">
        <v>25069.226108339717</v>
      </c>
      <c r="N22" s="22">
        <f t="shared" si="10"/>
        <v>1672.4437653519017</v>
      </c>
      <c r="O22" s="21">
        <f t="shared" si="11"/>
        <v>12</v>
      </c>
      <c r="P22" s="1" t="str">
        <f t="shared" si="2"/>
        <v>GW3</v>
      </c>
      <c r="Q22" s="67">
        <v>24517.510560478589</v>
      </c>
      <c r="R22" s="22">
        <f t="shared" si="12"/>
        <v>1769.3047724996941</v>
      </c>
      <c r="S22" s="21">
        <f t="shared" si="13"/>
        <v>12</v>
      </c>
      <c r="T22" s="67">
        <v>26888.033303677814</v>
      </c>
      <c r="U22" s="22">
        <f t="shared" si="14"/>
        <v>1499.2998484985765</v>
      </c>
      <c r="V22" s="21">
        <f t="shared" si="15"/>
        <v>11</v>
      </c>
      <c r="W22" s="67">
        <f t="shared" si="16"/>
        <v>25481.049385994022</v>
      </c>
      <c r="X22" s="22">
        <f t="shared" si="17"/>
        <v>1582.1212629707297</v>
      </c>
      <c r="Y22" s="21">
        <f t="shared" si="18"/>
        <v>12</v>
      </c>
    </row>
    <row r="23" spans="1:25" x14ac:dyDescent="0.25">
      <c r="B23" s="3" t="s">
        <v>72</v>
      </c>
      <c r="C23" s="1" t="s">
        <v>72</v>
      </c>
      <c r="D23" s="67">
        <v>23946.737408468089</v>
      </c>
      <c r="E23" s="22">
        <f t="shared" si="0"/>
        <v>567.71614748574575</v>
      </c>
      <c r="F23" s="21">
        <f t="shared" si="1"/>
        <v>9</v>
      </c>
      <c r="G23" s="67">
        <v>23335.902577876092</v>
      </c>
      <c r="H23" s="22">
        <f t="shared" si="6"/>
        <v>620.88082211496658</v>
      </c>
      <c r="I23" s="21">
        <f t="shared" si="7"/>
        <v>7</v>
      </c>
      <c r="J23" s="67">
        <v>25947.793860245332</v>
      </c>
      <c r="K23" s="22">
        <f t="shared" si="8"/>
        <v>532.20214383970961</v>
      </c>
      <c r="L23" s="21">
        <f t="shared" si="9"/>
        <v>3</v>
      </c>
      <c r="M23" s="67">
        <v>23972.326041071999</v>
      </c>
      <c r="N23" s="22">
        <f t="shared" si="10"/>
        <v>575.54369808418414</v>
      </c>
      <c r="O23" s="21">
        <f t="shared" si="11"/>
        <v>7</v>
      </c>
      <c r="P23" s="1" t="str">
        <f t="shared" si="2"/>
        <v>GW4</v>
      </c>
      <c r="Q23" s="67">
        <v>23372.611909451338</v>
      </c>
      <c r="R23" s="22">
        <f t="shared" si="12"/>
        <v>624.40612147244246</v>
      </c>
      <c r="S23" s="21">
        <f t="shared" si="13"/>
        <v>7</v>
      </c>
      <c r="T23" s="67">
        <v>25961.143779572227</v>
      </c>
      <c r="U23" s="22">
        <f t="shared" si="14"/>
        <v>572.41032439298942</v>
      </c>
      <c r="V23" s="21">
        <f t="shared" si="15"/>
        <v>3</v>
      </c>
      <c r="W23" s="67">
        <f t="shared" si="16"/>
        <v>24422.75259611418</v>
      </c>
      <c r="X23" s="22">
        <f t="shared" si="17"/>
        <v>523.8244730908882</v>
      </c>
      <c r="Y23" s="21">
        <f t="shared" si="18"/>
        <v>7</v>
      </c>
    </row>
    <row r="26" spans="1:25" x14ac:dyDescent="0.25">
      <c r="A26" s="3" t="s">
        <v>172</v>
      </c>
      <c r="D26" s="39">
        <v>-316.26901189447506</v>
      </c>
      <c r="G26" s="39">
        <v>-284.53856336442936</v>
      </c>
      <c r="J26" s="39">
        <v>-465.84247819468237</v>
      </c>
      <c r="M26" s="39">
        <v>-320.24391053400382</v>
      </c>
      <c r="Q26" s="39">
        <v>-289.5124187854517</v>
      </c>
      <c r="T26" s="39">
        <v>-487.08559597474527</v>
      </c>
    </row>
  </sheetData>
  <mergeCells count="9">
    <mergeCell ref="Q8:S8"/>
    <mergeCell ref="T8:V8"/>
    <mergeCell ref="W8:Y8"/>
    <mergeCell ref="C8:C9"/>
    <mergeCell ref="D8:F8"/>
    <mergeCell ref="G8:I8"/>
    <mergeCell ref="J8:L8"/>
    <mergeCell ref="M8:O8"/>
    <mergeCell ref="P8:P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Fig 8.42, 8.43</vt:lpstr>
      <vt:lpstr>Fig 8.44</vt:lpstr>
      <vt:lpstr>Fig 8.45, 8.46</vt:lpstr>
      <vt:lpstr>Fig 8.47</vt:lpstr>
      <vt:lpstr>Table 8.12</vt:lpstr>
      <vt:lpstr>StochasticMean Table</vt:lpstr>
      <vt:lpstr>Upper Tail</vt:lpstr>
      <vt:lpstr>'Fig 8.42, 8.43'!SBT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2017-04-07T22:22:47Z</dcterms:created>
  <dcterms:modified xsi:type="dcterms:W3CDTF">2017-04-07T22:23:03Z</dcterms:modified>
</cp:coreProperties>
</file>