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11580" tabRatio="904" activeTab="1"/>
  </bookViews>
  <sheets>
    <sheet name="Summary (Utah)" sheetId="4" r:id="rId1"/>
    <sheet name="Summary (Total Company)" sheetId="5" r:id="rId2"/>
    <sheet name="REC Purchases " sheetId="19" r:id="rId3"/>
    <sheet name="Available Funds 2016" sheetId="22" r:id="rId4"/>
    <sheet name="REC Position Reconciliation " sheetId="18" r:id="rId5"/>
    <sheet name="Avail Fund Details" sheetId="23" r:id="rId6"/>
    <sheet name="Avail Funds Criteria" sheetId="24" r:id="rId7"/>
    <sheet name="Promotional Concession - Utah" sheetId="25" r:id="rId8"/>
  </sheets>
  <definedNames>
    <definedName name="_xlnm._FilterDatabase" localSheetId="2" hidden="1">'REC Purchases '!$A$9:$G$57</definedName>
    <definedName name="_xlnm.Print_Area" localSheetId="3">'Available Funds 2016'!$A$1:$G$45</definedName>
    <definedName name="_xlnm.Print_Area" localSheetId="2">'REC Purchases '!$A$1:$G$69</definedName>
    <definedName name="_xlnm.Print_Area" localSheetId="0">'Summary (Utah)'!$A$1:$N$40</definedName>
    <definedName name="_xlnm.Print_Titles" localSheetId="3">'Available Funds 2016'!$26:$27</definedName>
    <definedName name="_xlnm.Print_Titles" localSheetId="2">'REC Purchases '!$A:$A</definedName>
    <definedName name="_xlnm.Print_Titles" localSheetId="1">'Summary (Total Company)'!$A:$A</definedName>
    <definedName name="_xlnm.Print_Titles" localSheetId="0">'Summary (Utah)'!$A:$A</definedName>
  </definedNames>
  <calcPr calcId="152511"/>
</workbook>
</file>

<file path=xl/calcChain.xml><?xml version="1.0" encoding="utf-8"?>
<calcChain xmlns="http://schemas.openxmlformats.org/spreadsheetml/2006/main">
  <c r="B10" i="22" l="1"/>
  <c r="C10" i="22"/>
  <c r="C22" i="22"/>
  <c r="B22" i="22"/>
  <c r="C25" i="23" l="1"/>
  <c r="E25" i="23"/>
  <c r="I48" i="19"/>
  <c r="I49" i="19"/>
  <c r="I50" i="19"/>
  <c r="I51" i="19"/>
  <c r="I52" i="19"/>
  <c r="B14" i="22"/>
  <c r="C17" i="22" l="1"/>
  <c r="C18" i="22" s="1"/>
  <c r="I65" i="19" l="1"/>
  <c r="I66" i="19"/>
  <c r="I67" i="19"/>
  <c r="I10" i="19"/>
  <c r="I11" i="19"/>
  <c r="I14" i="19"/>
  <c r="I15" i="19"/>
  <c r="I18" i="19"/>
  <c r="I19" i="19"/>
  <c r="I22" i="19"/>
  <c r="I23" i="19"/>
  <c r="I26" i="19"/>
  <c r="I27" i="19"/>
  <c r="I30" i="19"/>
  <c r="I31" i="19"/>
  <c r="I34" i="19"/>
  <c r="I35" i="19"/>
  <c r="I38" i="19"/>
  <c r="I39" i="19"/>
  <c r="I42" i="19"/>
  <c r="I43" i="19"/>
  <c r="I46" i="19"/>
  <c r="I47" i="19"/>
  <c r="I54" i="19"/>
  <c r="I55" i="19"/>
  <c r="I58" i="19"/>
  <c r="I59" i="19"/>
  <c r="I62" i="19"/>
  <c r="I63" i="19"/>
  <c r="I20" i="19"/>
  <c r="I21" i="19"/>
  <c r="I24" i="19"/>
  <c r="I25" i="19"/>
  <c r="I28" i="19"/>
  <c r="I29" i="19"/>
  <c r="I32" i="19"/>
  <c r="I33" i="19"/>
  <c r="I36" i="19"/>
  <c r="I37" i="19"/>
  <c r="I40" i="19"/>
  <c r="I41" i="19"/>
  <c r="I44" i="19"/>
  <c r="I45" i="19"/>
  <c r="I53" i="19"/>
  <c r="I56" i="19"/>
  <c r="I57" i="19"/>
  <c r="I60" i="19"/>
  <c r="I61" i="19"/>
  <c r="I64" i="19"/>
  <c r="I12" i="19"/>
  <c r="I13" i="19"/>
  <c r="I16" i="19"/>
  <c r="I17" i="19"/>
  <c r="D20" i="18"/>
  <c r="D11" i="18"/>
  <c r="I69" i="19" l="1"/>
  <c r="C34" i="4"/>
  <c r="D34" i="4"/>
  <c r="E34" i="4"/>
  <c r="F34" i="4"/>
  <c r="G34" i="4"/>
  <c r="H34" i="4"/>
  <c r="I34" i="4"/>
  <c r="J34" i="4"/>
  <c r="K34" i="4"/>
  <c r="L34" i="4"/>
  <c r="C39" i="4"/>
  <c r="B39" i="4"/>
  <c r="B17" i="18" l="1"/>
  <c r="M33" i="5" l="1"/>
  <c r="J33" i="5"/>
  <c r="I33" i="5"/>
  <c r="E33" i="5"/>
  <c r="B33" i="5"/>
  <c r="C28" i="5" l="1"/>
  <c r="D28" i="5"/>
  <c r="E28" i="5"/>
  <c r="F28" i="5"/>
  <c r="G28" i="5"/>
  <c r="H28" i="5"/>
  <c r="I28" i="5"/>
  <c r="J28" i="5"/>
  <c r="K28" i="5"/>
  <c r="L28" i="5"/>
  <c r="M28" i="5"/>
  <c r="B28" i="5"/>
  <c r="C7" i="5"/>
  <c r="D7" i="5"/>
  <c r="E7" i="5"/>
  <c r="F7" i="5"/>
  <c r="G7" i="5"/>
  <c r="H7" i="5"/>
  <c r="I7" i="5"/>
  <c r="J7" i="5"/>
  <c r="K7" i="5"/>
  <c r="L7" i="5"/>
  <c r="M7" i="5"/>
  <c r="B7" i="5"/>
  <c r="C33" i="4" l="1"/>
  <c r="D33" i="4"/>
  <c r="E33" i="4"/>
  <c r="M33" i="4"/>
  <c r="M34" i="4" s="1"/>
  <c r="B33" i="4"/>
  <c r="C28" i="4" l="1"/>
  <c r="D28" i="4"/>
  <c r="E28" i="4"/>
  <c r="F28" i="4"/>
  <c r="G28" i="4"/>
  <c r="H28" i="4"/>
  <c r="I28" i="4"/>
  <c r="J28" i="4"/>
  <c r="K28" i="4"/>
  <c r="L28" i="4"/>
  <c r="M28" i="4"/>
  <c r="B28" i="4"/>
  <c r="N33" i="4" l="1"/>
  <c r="C18" i="18" s="1"/>
  <c r="N31" i="4"/>
  <c r="N24" i="4"/>
  <c r="N10" i="4"/>
  <c r="N8" i="4"/>
  <c r="C24" i="22" l="1"/>
  <c r="B17" i="22" l="1"/>
  <c r="B18" i="22" s="1"/>
  <c r="K21" i="5"/>
  <c r="J21" i="5"/>
  <c r="I21" i="5"/>
  <c r="H21" i="5"/>
  <c r="C21" i="5"/>
  <c r="B21" i="5"/>
  <c r="K21" i="4"/>
  <c r="J21" i="4"/>
  <c r="I21" i="4"/>
  <c r="H21" i="4"/>
  <c r="C21" i="4"/>
  <c r="B21" i="4"/>
  <c r="D21" i="4" l="1"/>
  <c r="L21" i="4"/>
  <c r="D21" i="5"/>
  <c r="L21" i="5"/>
  <c r="N31" i="5"/>
  <c r="E21" i="4"/>
  <c r="M21" i="5"/>
  <c r="F21" i="4"/>
  <c r="F21" i="5"/>
  <c r="N33" i="5"/>
  <c r="C9" i="18" s="1"/>
  <c r="M21" i="4"/>
  <c r="E21" i="5"/>
  <c r="G21" i="4"/>
  <c r="G21" i="5"/>
  <c r="B24" i="22" l="1"/>
  <c r="N21" i="5"/>
  <c r="E23" i="23"/>
  <c r="C23" i="23"/>
  <c r="E21" i="23"/>
  <c r="C21" i="23"/>
  <c r="E19" i="23"/>
  <c r="C19" i="23"/>
  <c r="E17" i="23"/>
  <c r="C17" i="23"/>
  <c r="E15" i="23"/>
  <c r="C15" i="23"/>
  <c r="E13" i="23"/>
  <c r="C13" i="23"/>
  <c r="E11" i="23"/>
  <c r="C11" i="23"/>
  <c r="E9" i="23"/>
  <c r="C9" i="23"/>
  <c r="E7" i="23"/>
  <c r="C7" i="23"/>
  <c r="E5" i="23"/>
  <c r="C5" i="23"/>
  <c r="E33" i="22"/>
  <c r="E38" i="22" s="1"/>
  <c r="E41" i="22" l="1"/>
  <c r="M23" i="4" l="1"/>
  <c r="M25" i="4" s="1"/>
  <c r="D39" i="4" l="1"/>
  <c r="M32" i="4"/>
  <c r="E39" i="5"/>
  <c r="B32" i="4" l="1"/>
  <c r="B34" i="4" l="1"/>
  <c r="C17" i="18"/>
  <c r="N20" i="4"/>
  <c r="N19" i="4"/>
  <c r="N18" i="4"/>
  <c r="N17" i="4"/>
  <c r="N16" i="4"/>
  <c r="N15" i="4"/>
  <c r="N14" i="4"/>
  <c r="N13" i="4"/>
  <c r="N21" i="4" l="1"/>
  <c r="N23" i="4" s="1"/>
  <c r="N25" i="4" s="1"/>
  <c r="C69" i="19"/>
  <c r="D18" i="18" l="1"/>
  <c r="D17" i="18"/>
  <c r="D9" i="18"/>
  <c r="B8" i="18" l="1"/>
  <c r="C8" i="18" s="1"/>
  <c r="D8" i="18" s="1"/>
  <c r="D10" i="18" s="1"/>
  <c r="N20" i="5" l="1"/>
  <c r="N19" i="5"/>
  <c r="N18" i="5"/>
  <c r="N17" i="5"/>
  <c r="N16" i="5"/>
  <c r="N15" i="5"/>
  <c r="N14" i="5"/>
  <c r="N13" i="5"/>
  <c r="N10" i="5"/>
  <c r="N8" i="5"/>
  <c r="M23" i="5"/>
  <c r="M25" i="5" s="1"/>
  <c r="L23" i="4" l="1"/>
  <c r="K23" i="4"/>
  <c r="J23" i="4"/>
  <c r="I23" i="4"/>
  <c r="H23" i="4"/>
  <c r="G23" i="4"/>
  <c r="F23" i="4"/>
  <c r="E23" i="4"/>
  <c r="D23" i="4"/>
  <c r="C23" i="4"/>
  <c r="L23" i="5"/>
  <c r="K23" i="5"/>
  <c r="J23" i="5"/>
  <c r="I23" i="5"/>
  <c r="H23" i="5"/>
  <c r="G23" i="5"/>
  <c r="F23" i="5"/>
  <c r="E23" i="5"/>
  <c r="D23" i="5"/>
  <c r="C23" i="5"/>
  <c r="B23" i="5"/>
  <c r="M32" i="5" l="1"/>
  <c r="L25" i="5" l="1"/>
  <c r="K25" i="5"/>
  <c r="J25" i="5"/>
  <c r="I25" i="5"/>
  <c r="H25" i="5"/>
  <c r="G25" i="5"/>
  <c r="F25" i="5"/>
  <c r="E25" i="5"/>
  <c r="D25" i="5"/>
  <c r="C25" i="5"/>
  <c r="B25" i="5"/>
  <c r="N25" i="5" l="1"/>
  <c r="L32" i="4"/>
  <c r="K32" i="4"/>
  <c r="J32" i="4"/>
  <c r="I32" i="4"/>
  <c r="H32" i="4"/>
  <c r="G32" i="4"/>
  <c r="F32" i="4"/>
  <c r="E32" i="4"/>
  <c r="D32" i="4"/>
  <c r="C32" i="4"/>
  <c r="N32" i="4" l="1"/>
  <c r="N34" i="4" s="1"/>
  <c r="D19" i="18" s="1"/>
  <c r="L32" i="5"/>
  <c r="K32" i="5"/>
  <c r="J32" i="5"/>
  <c r="I32" i="5"/>
  <c r="H32" i="5"/>
  <c r="G32" i="5"/>
  <c r="F32" i="5"/>
  <c r="E32" i="5"/>
  <c r="D32" i="5"/>
  <c r="C32" i="5"/>
  <c r="B32" i="5"/>
  <c r="C19" i="18" l="1"/>
  <c r="D21" i="18"/>
  <c r="C21" i="18" s="1"/>
  <c r="N32" i="5"/>
  <c r="N34" i="5" s="1"/>
  <c r="E39" i="4"/>
  <c r="G39" i="4" s="1"/>
  <c r="M34" i="5"/>
  <c r="L34" i="5"/>
  <c r="K34" i="5"/>
  <c r="J34" i="5"/>
  <c r="I34" i="5"/>
  <c r="H34" i="5"/>
  <c r="G34" i="5"/>
  <c r="F34" i="5"/>
  <c r="E34" i="5"/>
  <c r="D34" i="5"/>
  <c r="C34" i="5"/>
  <c r="B34" i="5"/>
  <c r="F39" i="5"/>
  <c r="H39" i="5" s="1"/>
  <c r="C10" i="18" l="1"/>
  <c r="D12" i="18"/>
  <c r="C12" i="18" s="1"/>
  <c r="J25" i="4"/>
  <c r="F25" i="4"/>
  <c r="B23" i="4"/>
  <c r="B25" i="4" s="1"/>
  <c r="I25" i="4"/>
  <c r="E25" i="4"/>
  <c r="L25" i="4"/>
  <c r="H25" i="4"/>
  <c r="D25" i="4"/>
  <c r="K25" i="4"/>
  <c r="G25" i="4"/>
  <c r="C25" i="4"/>
  <c r="N23" i="5"/>
</calcChain>
</file>

<file path=xl/sharedStrings.xml><?xml version="1.0" encoding="utf-8"?>
<sst xmlns="http://schemas.openxmlformats.org/spreadsheetml/2006/main" count="564" uniqueCount="272">
  <si>
    <t>The following criteria are considered equally - however if any one measure carries more weight it is community benefit:</t>
  </si>
  <si>
    <t>Each application is reviewed with the following consideration given to the individual project. Does the project:</t>
  </si>
  <si>
    <t>Completion Date</t>
  </si>
  <si>
    <t>ROCKY MOUNTAIN POWER</t>
  </si>
  <si>
    <t xml:space="preserve">TOTAL </t>
  </si>
  <si>
    <t xml:space="preserve">Customer Communications </t>
  </si>
  <si>
    <t xml:space="preserve">Affinity groups </t>
  </si>
  <si>
    <t xml:space="preserve">Business partnership program </t>
  </si>
  <si>
    <t>Fulfillment-Energy Program Support</t>
  </si>
  <si>
    <t xml:space="preserve">Printed collateral </t>
  </si>
  <si>
    <t xml:space="preserve">Product Management </t>
  </si>
  <si>
    <t>Available Funds</t>
  </si>
  <si>
    <t>*Interest Earned</t>
  </si>
  <si>
    <t>Total Available Funds</t>
  </si>
  <si>
    <t xml:space="preserve">Residential </t>
  </si>
  <si>
    <t xml:space="preserve">Non-Residential </t>
  </si>
  <si>
    <t>Total</t>
  </si>
  <si>
    <t>New</t>
  </si>
  <si>
    <t>Existing</t>
  </si>
  <si>
    <t>Customers</t>
  </si>
  <si>
    <t>Blocks</t>
  </si>
  <si>
    <t>Renewables</t>
  </si>
  <si>
    <t>Product Name</t>
  </si>
  <si>
    <t>Block Size (kWh)</t>
  </si>
  <si>
    <t>Blocks Sold</t>
  </si>
  <si>
    <t>Sold</t>
  </si>
  <si>
    <t>MWH Sold</t>
  </si>
  <si>
    <t xml:space="preserve">Blue Sky </t>
  </si>
  <si>
    <t>Generator</t>
  </si>
  <si>
    <t>Facility</t>
  </si>
  <si>
    <t>Facility Name</t>
  </si>
  <si>
    <t>of Attestations</t>
  </si>
  <si>
    <t>Renewable</t>
  </si>
  <si>
    <t>Date</t>
  </si>
  <si>
    <t>Installation</t>
  </si>
  <si>
    <t>Tradable</t>
  </si>
  <si>
    <t>or Wholesale</t>
  </si>
  <si>
    <t>Location</t>
  </si>
  <si>
    <t>Purchased or</t>
  </si>
  <si>
    <t>Fuel</t>
  </si>
  <si>
    <t>Generated</t>
  </si>
  <si>
    <t>Supplier</t>
  </si>
  <si>
    <t>Type</t>
  </si>
  <si>
    <t>(Mo/Yr)</t>
  </si>
  <si>
    <t>Credits?</t>
  </si>
  <si>
    <t>Yes</t>
  </si>
  <si>
    <t>*Ratemaking Treatment effective August 28, 2007</t>
  </si>
  <si>
    <t>PacifiCorp</t>
  </si>
  <si>
    <t>REVENUES AND COSTS</t>
  </si>
  <si>
    <t>UTAH CUSTOMER PARTICIPATION  - BLOCK PURCHASES AND SALES</t>
  </si>
  <si>
    <t>Total Program MWH</t>
  </si>
  <si>
    <t>Total Cost</t>
  </si>
  <si>
    <t xml:space="preserve">Administration </t>
  </si>
  <si>
    <t xml:space="preserve">100 kWh </t>
  </si>
  <si>
    <t xml:space="preserve">Project Status </t>
  </si>
  <si>
    <t xml:space="preserve">Location </t>
  </si>
  <si>
    <t xml:space="preserve">Technology </t>
  </si>
  <si>
    <t xml:space="preserve">Funding Award </t>
  </si>
  <si>
    <t xml:space="preserve">Outreach services secured by partners who help the company educate customers about the Blue Sky option. </t>
  </si>
  <si>
    <t xml:space="preserve">Recognizing and rewarding the leadership of businesses that have made significant Blue Sky purchases. </t>
  </si>
  <si>
    <t xml:space="preserve">Enrollment processing and new customer welcome packet fulfillment. </t>
  </si>
  <si>
    <t xml:space="preserve">Program support and other miscellaneous charges </t>
  </si>
  <si>
    <t xml:space="preserve">Program oversight including day-to-day operations </t>
  </si>
  <si>
    <t xml:space="preserve">Funding Award Application History </t>
  </si>
  <si>
    <t xml:space="preserve">Total Projects Selected </t>
  </si>
  <si>
    <t>Total Utah Applications Received</t>
  </si>
  <si>
    <t xml:space="preserve">Utah Projects Selected </t>
  </si>
  <si>
    <t xml:space="preserve">2006  Experience </t>
  </si>
  <si>
    <t xml:space="preserve">2006 % Awarded </t>
  </si>
  <si>
    <t xml:space="preserve">2007  Experience </t>
  </si>
  <si>
    <t xml:space="preserve">2007 % Awarded </t>
  </si>
  <si>
    <t xml:space="preserve">Project Standards and Evaluation Criteria </t>
  </si>
  <si>
    <t xml:space="preserve">Rocky Mountain Power favors projects and activities that: </t>
  </si>
  <si>
    <t>Result in the production of renewable electricity</t>
  </si>
  <si>
    <t>Support communities through a strong education and public engagement component</t>
  </si>
  <si>
    <t>Build regional capability</t>
  </si>
  <si>
    <t>Assist in the creation of new renewable electricity sources within PacifiCorp’s Rocky Mountain Power/Pacific Power service areas</t>
  </si>
  <si>
    <t>Stimulate renewable energy development by increasing the capacity of individuals, community groups or other organizations to undertake and support renewable energy development in their respective communities</t>
  </si>
  <si>
    <t>Encourage research and development of renewable energy sources</t>
  </si>
  <si>
    <t>Program Cost Definitions</t>
  </si>
  <si>
    <t xml:space="preserve">2008  Experience </t>
  </si>
  <si>
    <t xml:space="preserve">2008 % Awarded </t>
  </si>
  <si>
    <t xml:space="preserve">Affinity Groups </t>
  </si>
  <si>
    <t xml:space="preserve">Business Partnership Program </t>
  </si>
  <si>
    <t xml:space="preserve">Printed Collateral </t>
  </si>
  <si>
    <t>Renewable Energy Credits
(Tag) Costs</t>
  </si>
  <si>
    <t>Total Utah Blue Sky Customers</t>
  </si>
  <si>
    <t>Total Monthly 100 kWh Block Sales</t>
  </si>
  <si>
    <t>Total Block Sales MWh</t>
  </si>
  <si>
    <t>Revenues are credited to FERC account 254, Other Regulatory Liabilities</t>
  </si>
  <si>
    <t>Renewable energy credit (RECs or Tags) purchases are debited to FERC account 254, Other Regulatory Liabilities</t>
  </si>
  <si>
    <t>Program expenses are debited to FERC account 254, Other Regulatory Liabilities</t>
  </si>
  <si>
    <t>Renewable Energy Credits 
(Tag) MWh Purchase</t>
  </si>
  <si>
    <t>Renewable Energy Credits 
(Tag) MWh Balance</t>
  </si>
  <si>
    <t xml:space="preserve">Total Costs
(Tags and Program Costs) </t>
  </si>
  <si>
    <t>BLUE SKY PROGRAM</t>
  </si>
  <si>
    <t>TOTAL COMPANY PROGRAM (ALL STATES) AVAILABLE FUNDS</t>
  </si>
  <si>
    <t>Total Company</t>
  </si>
  <si>
    <t>Utah</t>
  </si>
  <si>
    <t xml:space="preserve">2009  Experience </t>
  </si>
  <si>
    <t xml:space="preserve">2009 % Awarded </t>
  </si>
  <si>
    <t xml:space="preserve">UTAH </t>
  </si>
  <si>
    <t>Wind</t>
  </si>
  <si>
    <t>TOTAL COMPANY CUSTOMER PARTICIPATION  - BLOCK PURCHASES AND SALES</t>
  </si>
  <si>
    <t>Program Costs</t>
  </si>
  <si>
    <t>2010 Experience</t>
  </si>
  <si>
    <t>BLUE SKY BLOCK RENEWABLE ENERGY PROGRAM - UTAH</t>
  </si>
  <si>
    <t>2010 % Awarded</t>
  </si>
  <si>
    <t/>
  </si>
  <si>
    <t>2011 Experience</t>
  </si>
  <si>
    <t>2011 % Awarded</t>
  </si>
  <si>
    <t xml:space="preserve">Solar </t>
  </si>
  <si>
    <t xml:space="preserve">New projects or additions to existing renewable energy projects </t>
  </si>
  <si>
    <t xml:space="preserve">Locally-owned, commercial-scale, with capacity less than 10 MW </t>
  </si>
  <si>
    <t xml:space="preserve">Off-grid projects </t>
  </si>
  <si>
    <t xml:space="preserve">Passive solar or thermal solar systems </t>
  </si>
  <si>
    <t xml:space="preserve">Geothermal heat pump systems </t>
  </si>
  <si>
    <t xml:space="preserve">Residential installations </t>
  </si>
  <si>
    <t xml:space="preserve">Activities not directly related to the capital costs of new renewable energy systems, such as: </t>
  </si>
  <si>
    <t xml:space="preserve">Fees incurred for project estimates or bids </t>
  </si>
  <si>
    <t xml:space="preserve">Costs associated with an initial site evaluation </t>
  </si>
  <si>
    <t xml:space="preserve">Landscaping </t>
  </si>
  <si>
    <t xml:space="preserve">Note:  Reasonable design costs proposed for the purpose of optimizing the facility’s energy production will be considered, however, Blue Sky funding may not be used to recoup the costs for preliminary designs incurred prior to application submission.  </t>
  </si>
  <si>
    <t>Preferred project characteristics</t>
  </si>
  <si>
    <t xml:space="preserve">Are sponsored by a Blue Sky customer/community </t>
  </si>
  <si>
    <t xml:space="preserve">Build regional capability </t>
  </si>
  <si>
    <t xml:space="preserve">Take advantage of other funding sources, incentives and tax credits available to support the project (we recommend using the Database of State Incentives for Renewable Energy(DSIRE) as a resource to identify other funding opportunities) </t>
  </si>
  <si>
    <t xml:space="preserve">Renewable energy project types (those that generate grid-tied electricity) eligible to receive funding through the Blue Sky program must produce new sources of electricity generation fueled by: wind; solar PV; geothermal energy; certified low impact hydro; pipeline or irrigation canal hydropower; wave energy or tidal action; low emissions biomass based on Low-emissions biomass based on digester methane gas from landfills, sewage treatment plants or animal waste and biomass energy based on solid organic fuels from wood, forest or field residues or dedicated crops that do not include wood pieces that have been treated with chemical preservatives such as creosote, pentachlorophenol or copper chrome arsenic.  </t>
  </si>
  <si>
    <t xml:space="preserve">Served by Rocky Mountain Power or Pacific Power  (located in the Rocky Mountain Power or Pacific Power service area) </t>
  </si>
  <si>
    <t xml:space="preserve">Equipped with electronic monitoring system to collect inverter energy production data for a period of five years. The monitoring system must consist of a production history electronic database, web-page component, and a public web link to be added to Rocky Mountain Power or Pacific Power's web page for educational purposes. </t>
  </si>
  <si>
    <t xml:space="preserve">Installations that provide direct financial benefit to a for-profit business may be considered, but only if the organization is a Blue Sky participant at the Visionary level.  All other organizations are expected to enroll as a Blue Sky business partner as of the date the funding award agreement is signed. </t>
  </si>
  <si>
    <t xml:space="preserve">Projects that bring new renewable energy capacity to the region are preferred, though funding research and development projects that encourages renewable energy market transformation and accelerates marketability of renewable energy technologies will be considered. </t>
  </si>
  <si>
    <t xml:space="preserve">Funding is not available for: </t>
  </si>
  <si>
    <t xml:space="preserve">Projects that have received funding through other company programs such as the Utah Solar Incentive program </t>
  </si>
  <si>
    <t>Eligible renewable energy technologies</t>
  </si>
  <si>
    <t xml:space="preserve">Provide strong environmental and economic benefit to local communities and customers </t>
  </si>
  <si>
    <t>Size (kW)</t>
  </si>
  <si>
    <t xml:space="preserve">Project Proponent/Host:  Turtle Island Foods </t>
  </si>
  <si>
    <t xml:space="preserve">Location:  Hood River, Oregon   </t>
  </si>
  <si>
    <t xml:space="preserve">2012 Experience </t>
  </si>
  <si>
    <t xml:space="preserve">2012 % Awarded </t>
  </si>
  <si>
    <t>Provide strong environmental and economic benefit to local communities and Rocky Mountain Power/Pacific Power customers</t>
  </si>
  <si>
    <t>Rockland Wind Farm</t>
  </si>
  <si>
    <t>Customer Education and Outreach</t>
  </si>
  <si>
    <t xml:space="preserve">Total Blue Sky Customers (Block Option) </t>
  </si>
  <si>
    <t xml:space="preserve">Customer educational material which includes an enrollment mechanism or directs customers to where they can get more detailed information about the program - could include business reply envelopes, bill inserts, mailings, customer newsletters, and other tactics, support material /collateral, customer recognition programs, participant communications and retention tactics, paid media, outreach services.    </t>
  </si>
  <si>
    <t xml:space="preserve">Promote education in the community on new renewable energy generation and increase knowledge of Blue Sky program </t>
  </si>
  <si>
    <t>Block Sales</t>
  </si>
  <si>
    <t>KWhs</t>
  </si>
  <si>
    <t>RECs</t>
  </si>
  <si>
    <t xml:space="preserve">Utah </t>
  </si>
  <si>
    <t>Total Renewable Energy</t>
  </si>
  <si>
    <t xml:space="preserve">2013 Experience </t>
  </si>
  <si>
    <t xml:space="preserve">2013 % Awarded </t>
  </si>
  <si>
    <t xml:space="preserve"> </t>
  </si>
  <si>
    <t>Customer educational material which includes an enrollment mechanism or directs customers to where they can get more detailed information about the program - could include business reply envelopes, bill inserts, mailings, customer newsletters, and other tactics, support material /collateral, customer recognition programs, participant communications and retention tactics, paid media, outreach services</t>
  </si>
  <si>
    <t xml:space="preserve">Total Applications Received System wide </t>
  </si>
  <si>
    <t xml:space="preserve">2014 Experience </t>
  </si>
  <si>
    <t xml:space="preserve">2014 % Awarded </t>
  </si>
  <si>
    <t xml:space="preserve">Overhead, administrative or project management costs </t>
  </si>
  <si>
    <t xml:space="preserve">Construction bond costs </t>
  </si>
  <si>
    <t>Ongoing system or facility maintenance or repair costs</t>
  </si>
  <si>
    <t>Interest and warranty charges</t>
  </si>
  <si>
    <t xml:space="preserve">Donated, in-kind or volunteer labor materials 
</t>
  </si>
  <si>
    <t xml:space="preserve">Support communities through a strong education and public engagement </t>
  </si>
  <si>
    <r>
      <t>Site</t>
    </r>
    <r>
      <rPr>
        <sz val="10"/>
        <rFont val="Gill Sans MT"/>
        <family val="2"/>
      </rPr>
      <t xml:space="preserve"> – Is the project sponsor ready to proceed with the project (i.e. efforts undertaken related to feasibility, financial agreements, permitting).  Can the site effectively host a renewable energy project? Is permitting required?  Have rights, options or leases been granted to secure site control? What is the probability of the project being built?</t>
    </r>
  </si>
  <si>
    <r>
      <t>Fuel Source</t>
    </r>
    <r>
      <rPr>
        <sz val="10"/>
        <rFont val="Gill Sans MT"/>
        <family val="2"/>
      </rPr>
      <t xml:space="preserve"> - Is the renewable resource eligible under the tariff - wind, solar, geothermal, certified low-impact hydro, pipeline or irrigation canal hydroelectric system, wave energy, low-emissions biomass based on digester methane gas from landfills, sewage treatment plants or animal waste and biomass energy based on solid organic fuels from wood, forest or field residues or dedicated crops that do not include wood pieces that have been treated with chemical preservatives such as creosote, pentachlorophenol or copper chrome arsenic to help facilitate the commercial application of renewable energy technologies.</t>
    </r>
  </si>
  <si>
    <r>
      <t>Geography</t>
    </r>
    <r>
      <rPr>
        <sz val="10"/>
        <rFont val="Gill Sans MT"/>
        <family val="2"/>
      </rPr>
      <t xml:space="preserve"> - Proportional contribution to Pacific Power/Rocky Mountain Power service areas: CA, ID, OR, UT, WA, WY based on Blue Sky option customer subscription levels</t>
    </r>
  </si>
  <si>
    <t xml:space="preserve">Revenue (not including interest) </t>
  </si>
  <si>
    <t xml:space="preserve">Revenue (not including interest earned) </t>
  </si>
  <si>
    <t xml:space="preserve">Project applicant cannot have received funding through the Blue Sky program within the last 3 years (Rocky Mountain Power) </t>
  </si>
  <si>
    <t xml:space="preserve">Block Product Purchases - Blue Sky Block - Six State Program </t>
  </si>
  <si>
    <r>
      <t>Additionally</t>
    </r>
    <r>
      <rPr>
        <sz val="10"/>
        <rFont val="Gill Sans MT"/>
        <family val="2"/>
      </rPr>
      <t xml:space="preserve"> - Can these funds be used to make the difference in bringing additional renewable resources on line? Are Blue Sky funds required for the project to be successful? Is the proportion of cost requested reasonable? Are there other secured or pending sources of funding besides Blue Sky?
</t>
    </r>
  </si>
  <si>
    <t xml:space="preserve">Note:  The above expenses are included in Customer Education &amp; Outreach. </t>
  </si>
  <si>
    <t>Renewable Energy Credits 
(Tag) MWh Purchase (PAID)</t>
  </si>
  <si>
    <t xml:space="preserve">2015 Experience </t>
  </si>
  <si>
    <t xml:space="preserve">2015 % Awarded </t>
  </si>
  <si>
    <t>Are owned by a non-profit organization, school, tribal government, religious institution or other community-oriented organization</t>
  </si>
  <si>
    <r>
      <t>Timeframe</t>
    </r>
    <r>
      <rPr>
        <sz val="10"/>
        <rFont val="Gill Sans MT"/>
        <family val="2"/>
      </rPr>
      <t xml:space="preserve"> - How quickly will the project move forward?  Is the proposed installation timeframe reasonable? Projects are expected to be on line within 12 months, unless agreed to otherwise. Extensions are granted on a project-by-project basis (e.g. installations associated with new construction are expected to be online with 24 months.) What is the probability of completion within the proposed timeframe? Have potential delay risks been identified and properly mitigated? Has an adequate amount of pre-development work been completed? Has the applicant had preliminary conversations with the utility regarding net metering/interconnection? Are there significant challenges associated with interconnection? Have all required permits and approvals been accurately identified? Are any critical approvals pending or unlikely to be secured?</t>
    </r>
  </si>
  <si>
    <r>
      <t>Cost</t>
    </r>
    <r>
      <rPr>
        <sz val="10"/>
        <rFont val="Gill Sans MT"/>
        <family val="2"/>
      </rPr>
      <t xml:space="preserve"> - Are the total project costs and cost-share requested reasonable based on industry standards/for the proposed technology/size/location? Were multiple bids received from competitive contractors? Does the budget represent the maximum value for the price?</t>
    </r>
  </si>
  <si>
    <r>
      <t>Community Benefit</t>
    </r>
    <r>
      <rPr>
        <sz val="10"/>
        <rFont val="Gill Sans MT"/>
        <family val="2"/>
      </rPr>
      <t xml:space="preserve"> - Can benefits be leveraged for the community and Blue Sky customers?  What are the secondary environmental, social and economic benefits? Does the project help build regional renewable energy expertise? Does it stimulate the regional renewable energy marketplace? Is the community aware of and supportive of the project? Is it likely that there will be negative impacts from this project? How will the facility help educate the community about the benefits of renewable energy and the Blue Sky program? How does the project tie into the mission of the host organization? Are the project goals consistent with those of the Blue Sky program? What is the level of community participation in the Blue Sky program where the project will be located? Is there a plan to recognize the Blue Sky program and participating customers for their contribution to the project? Does the project offer unique/new exposure to Blue Sky? Is the project highly visible?</t>
    </r>
  </si>
  <si>
    <r>
      <t>Availability</t>
    </r>
    <r>
      <rPr>
        <sz val="10"/>
        <rFont val="Gill Sans MT"/>
        <family val="2"/>
      </rPr>
      <t xml:space="preserve"> - Is the project owner willing to allocate RECs generated by the project to the Blue Sky program?</t>
    </r>
  </si>
  <si>
    <t>Support a Blue Sky customer project/community</t>
  </si>
  <si>
    <t>Take  advantage of other funding sources available to support the project </t>
  </si>
  <si>
    <r>
      <t xml:space="preserve">Project Champion/Project Team </t>
    </r>
    <r>
      <rPr>
        <sz val="10"/>
        <rFont val="Gill Sans MT"/>
        <family val="2"/>
      </rPr>
      <t xml:space="preserve"> - What is the experience of the developer?  Is there a dedicated project proponent with a long-term stake in the project’s success and who will work to overcome obstacles in making this project happen? What is the relevant experience of the project team? Have all required team members been identified? Is the organization and project team effective and responsive?
</t>
    </r>
  </si>
  <si>
    <r>
      <t>Technology</t>
    </r>
    <r>
      <rPr>
        <sz val="10"/>
        <rFont val="Gill Sans MT"/>
        <family val="2"/>
      </rPr>
      <t xml:space="preserve"> -  Is the planned energy source eligible? Is the proposed technology appropriate for the site? Is the technology proven and established and is the equipment covered under warranty? If not, is there research and development value to the project? Are there undue technical risks putting the project completion in jeopardy? Have technical risks been mitigated? Is the energy generation estimate accurate and supported by well-documented calculations? Is the capacity factor reasonable? Has maintenance of the system been properly addressed to ensure long-term operations? Does the project encourage new or emerging technologies?
</t>
    </r>
  </si>
  <si>
    <t>Structural or other site improvements - that would still be performed without renewable energy installation (i.e. re-roofing, re-wiring)</t>
  </si>
  <si>
    <r>
      <t>Financing</t>
    </r>
    <r>
      <rPr>
        <sz val="10"/>
        <rFont val="Gill Sans MT"/>
        <family val="2"/>
      </rPr>
      <t xml:space="preserve"> – Is there an adequate financial structure that will ensure it’s completion within the timeframe specified?  Is the customer or vendor a reliable business partner? Is there adequate financial structure that will ensure the project's completion within the allotted timeframe? Does the applicant have longevity at the site? Does the applicant appear to be financially stable/reliable? Are there undue financial risks which would put the project in jeopardy? Have potential risks been identified and mitigated? Does the applicant have a financial stake in the project that ensures it's completion.
</t>
    </r>
  </si>
  <si>
    <r>
      <t xml:space="preserve">Customer brochures, fact sheets, window decals, bumper stickers or other printed collateral that increases awareness and provides education.  </t>
    </r>
    <r>
      <rPr>
        <i/>
        <sz val="10"/>
        <rFont val="GillSans"/>
        <family val="2"/>
      </rPr>
      <t xml:space="preserve">(These expenses can also be covered under customer communications.) </t>
    </r>
  </si>
  <si>
    <t xml:space="preserve">Customer Education- Outreach and Customer Communications </t>
  </si>
  <si>
    <t>Utah Blue Sky REC Position Reconciliation</t>
  </si>
  <si>
    <t xml:space="preserve">29 APPLICANTS 
(33 PROJECTS) </t>
  </si>
  <si>
    <t>19 APPLICANTS 
(22 PROJECTS)</t>
  </si>
  <si>
    <t>January 1, 2016 through December 31, 2016</t>
  </si>
  <si>
    <t>January 1, 2016  through December 31, 2016</t>
  </si>
  <si>
    <t xml:space="preserve">List of New Renewable Purchases and Generation Used to Meet Sales Requirement  - January 2016 - December 2016 </t>
  </si>
  <si>
    <t>(State)</t>
  </si>
  <si>
    <t>Cedar Creek II</t>
  </si>
  <si>
    <t>CO</t>
  </si>
  <si>
    <t>Fossil Gulch Wind Park, LLC</t>
  </si>
  <si>
    <t>ID</t>
  </si>
  <si>
    <t>Horse Butte Wind</t>
  </si>
  <si>
    <t>Kit Carson Windfarm</t>
  </si>
  <si>
    <t>Palouse Wind LLC</t>
  </si>
  <si>
    <t>WA</t>
  </si>
  <si>
    <t>Happy Jack Windpower</t>
  </si>
  <si>
    <t>WY</t>
  </si>
  <si>
    <t>Silver Sage Windpower</t>
  </si>
  <si>
    <t>Camp Reed Wind Park</t>
  </si>
  <si>
    <t>Golden Valley Wind Park</t>
  </si>
  <si>
    <t>Oregon Trail Wind Park</t>
  </si>
  <si>
    <t>For the Period January 2016 - December 2016</t>
  </si>
  <si>
    <t xml:space="preserve">CY 2015 Year-end REC Supply Position Surplus/ (Deficit) </t>
  </si>
  <si>
    <t>CY 2016 Customer Sales</t>
  </si>
  <si>
    <t xml:space="preserve">CY 2016 Year-end REC Supply Position Surplus/(Deficit) </t>
  </si>
  <si>
    <t>2016 Utah Blue Sky Annual Report</t>
  </si>
  <si>
    <t>CY 2016 Purchases (Paid 2016)</t>
  </si>
  <si>
    <t xml:space="preserve">CY 2016 Purchases (Paid 2016) </t>
  </si>
  <si>
    <t>Utah Blue Sky Promotional Concession Report - 2016</t>
  </si>
  <si>
    <t xml:space="preserve">In 2016, the Blue Sky Program did not record any promotional concession costs in Utah. </t>
  </si>
  <si>
    <t>Price per REC</t>
  </si>
  <si>
    <t>Invoice</t>
  </si>
  <si>
    <t>Beginning Available Fund Balance - January 2016</t>
  </si>
  <si>
    <t>2016 Blue Sky Revenue</t>
  </si>
  <si>
    <t xml:space="preserve">2016 Blue Sky Accrued Interest </t>
  </si>
  <si>
    <t>2016 Blue Sky Renewable Energy Certificate Expense (REC/TAG)</t>
  </si>
  <si>
    <t xml:space="preserve">2016 Blue Sky Program Costs </t>
  </si>
  <si>
    <t>New Community Project Funding Awards</t>
  </si>
  <si>
    <t xml:space="preserve">Total Available Funds Balance - Prior to New Awards </t>
  </si>
  <si>
    <t xml:space="preserve">Beginning Liability Account Balance: January 2016  </t>
  </si>
  <si>
    <t>Project Funds Distributed during 2016</t>
  </si>
  <si>
    <t>Name</t>
  </si>
  <si>
    <t xml:space="preserve">2016 Experience </t>
  </si>
  <si>
    <t xml:space="preserve">2016 % Awarded </t>
  </si>
  <si>
    <t xml:space="preserve">Completed by December 31, 2017.  If project is associated with the construction of a new building or structure, a one-year extension may be considered on a case-by-case basis. </t>
  </si>
  <si>
    <t>Funding Requirements &amp; Eligibility  - CY 2016</t>
  </si>
  <si>
    <t>2016 Additional Available Funds</t>
  </si>
  <si>
    <t xml:space="preserve">Notes:  Information on the projects that received funding in the 2006-2016 periods can be found on the company's website at www.rockymountainpower.net/blueskyprojects and www.pacificpower.net/blueskyprojects. </t>
  </si>
  <si>
    <t>TOTAL UTAH NEW</t>
  </si>
  <si>
    <t>NEW UTAH COMMUNITY PROJECT FUNDING AWARD COMMITMENTS</t>
  </si>
  <si>
    <t>Ogden, UT</t>
  </si>
  <si>
    <t>Vernal, UT</t>
  </si>
  <si>
    <t>Moroni, UT</t>
  </si>
  <si>
    <t>Solar/Battery</t>
  </si>
  <si>
    <t>206</t>
  </si>
  <si>
    <t>In Progress</t>
  </si>
  <si>
    <t>Panguitch, UT</t>
  </si>
  <si>
    <t>Under Development</t>
  </si>
  <si>
    <t>TBD</t>
  </si>
  <si>
    <t xml:space="preserve">Utah  - Utility Scale Blue Sky Solar Project - 2 MW planned  (third year hold back) </t>
  </si>
  <si>
    <t xml:space="preserve">Utah  - Utility Scale Blue Sky Solar Project 2-3 MW planned (second year hold back) </t>
  </si>
  <si>
    <t>Utah - New Projects added 2016</t>
  </si>
  <si>
    <t>End of year 2016 PROJECT COMMITMENTS</t>
  </si>
  <si>
    <r>
      <t xml:space="preserve">DaVinci Academy - </t>
    </r>
    <r>
      <rPr>
        <sz val="10"/>
        <rFont val="Gill Sans MT"/>
        <family val="2"/>
      </rPr>
      <t xml:space="preserve">DaVinci will be having a 65KW DC solar power system installed using a ballast mounted approach. There may be some anchoring needed in addition to the ballast. This solar array will generate Approximately 89,000 kilowatt hours, roughly13% of the school’s annual usage. The roof area where the array will be placed is made of membrane, and has no shading issues. The array is going to be located more towards the north end of the roof section, as some day, there may be construction of a multistory building on the adjacent property to the south of the school building.   </t>
    </r>
  </si>
  <si>
    <r>
      <t>Vernal Area Chamber of Commerce -</t>
    </r>
    <r>
      <rPr>
        <sz val="10"/>
        <rFont val="Gill Sans MT"/>
        <family val="2"/>
      </rPr>
      <t xml:space="preserve"> The proposed installation will be on the roof of the existing building, which is highly visible on Main Street in Vernal, UT.  Kiosks will be placed adjacent to the building and panels inside the office for educational purposes on solar and Rocky Mountain Power/Blue Sky.  The Chamber Building gets a lot of foot traffic daily and several thousand cars pass weekly by the centrally located property.  Visitors will be able to view the system on the Chamber building and area school children who visit the site.   </t>
    </r>
  </si>
  <si>
    <t xml:space="preserve">TOTAL UTAH - 2016 FUNDING AWARDS COMMITTED </t>
  </si>
  <si>
    <t>Utah - Projects Already in Progress</t>
  </si>
  <si>
    <t>Project Funds Already Committed, Including UT Blue Sky Solar Farm Commitments: Jan 2016</t>
  </si>
  <si>
    <t>* Updated CY 2016 REC Supply Position Surplus/(Deficit)</t>
  </si>
  <si>
    <r>
      <t>* CY 2016 REC Supply Purchases</t>
    </r>
    <r>
      <rPr>
        <sz val="10"/>
        <color theme="3"/>
        <rFont val="Gill Sans MT"/>
        <family val="2"/>
      </rPr>
      <t xml:space="preserve"> (Paid 2017)</t>
    </r>
  </si>
  <si>
    <r>
      <t xml:space="preserve">* CY 2016 REC Supply Purchases </t>
    </r>
    <r>
      <rPr>
        <sz val="10"/>
        <color theme="3"/>
        <rFont val="Gill Sans MT"/>
        <family val="2"/>
      </rPr>
      <t>(Paid 2017)</t>
    </r>
  </si>
  <si>
    <t>* Customer Purchases &amp; REC Supply - Reconciled Through The Annual Green-e Energy Verification Process Audit (process since 2008)  - figures above reflect RECs received and paid; additional purchases needed for 2016 supply identified and paid in 2017</t>
  </si>
  <si>
    <t>UTAH - ROCKY MOUNTAIN POWER</t>
  </si>
  <si>
    <t>Utah: Panguitch Solar/Battery Project Approved (Committed Funds for 2018 Project)</t>
  </si>
  <si>
    <t>Total New Project Commitments added 2016</t>
  </si>
  <si>
    <t>Available Funds Balance - December 2016, after all Commitments</t>
  </si>
  <si>
    <t>September 2017</t>
  </si>
  <si>
    <t>August 2017</t>
  </si>
  <si>
    <r>
      <t xml:space="preserve">Panguitch Solar Battery Project - </t>
    </r>
    <r>
      <rPr>
        <sz val="10"/>
        <rFont val="Gill Sans MT"/>
        <family val="2"/>
      </rPr>
      <t>Docket 16-035-36 Order Blue Sky community project funds will be utilized to install a large-scale, company-owned solar project. [The] [relevant] substation is fed radially [] and all capacitive voltage correction factors have been exhausted. The storage technology will be installed on the [pertinent] distribution system and will defer or eliminate the need for traditional capital investments in the form of upgraded poles, wires and/or substations estimated at $8-14 million.</t>
    </r>
  </si>
  <si>
    <r>
      <t xml:space="preserve">North Sanpete School District - </t>
    </r>
    <r>
      <rPr>
        <sz val="10"/>
        <rFont val="Gill Sans MT"/>
        <family val="2"/>
      </rPr>
      <t>The school</t>
    </r>
    <r>
      <rPr>
        <b/>
        <sz val="10"/>
        <rFont val="Gill Sans MT"/>
        <family val="2"/>
      </rPr>
      <t xml:space="preserve"> </t>
    </r>
    <r>
      <rPr>
        <sz val="10"/>
        <rFont val="Gill Sans MT"/>
        <family val="2"/>
      </rPr>
      <t xml:space="preserve">district is installing ground mounted solar at the Middle School in Moroni including an Electric Vehicle Charging Station and a Battery Energy Storage system capable of meeting some of the school’s critical loads during a multi-day utility outage.  A portion of the solar array will be tied to the 32 kWh battery storage system allowing the batteries to be charged with excess solar power during the day.  The Electric Vehicle Charging Station is universal and will be tied directly to the school’s main service panel, enabling cars to be charged with solar power.  </t>
    </r>
  </si>
  <si>
    <t>Project detail for 2016 reflects information received through February 2017.  Project sponsors first progress reports are due April 17, 2017.</t>
  </si>
  <si>
    <t xml:space="preserve">BLUE SKY BLOCK RENEWABLE ENERGY PROGRAM - TOTAL COMPANY  (Pacific Power &amp; Rocky Mountain Power) </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</si>
</sst>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5" formatCode="&quot;$&quot;#,##0_);\(&quot;$&quot;#,##0\)"/>
    <numFmt numFmtId="6" formatCode="&quot;$&quot;#,##0_);[Red]\(&quot;$&quot;#,##0\)"/>
    <numFmt numFmtId="7" formatCode="&quot;$&quot;#,##0.00_);\(&quot;$&quot;#,##0.00\)"/>
    <numFmt numFmtId="44" formatCode="_(&quot;$&quot;* #,##0.00_);_(&quot;$&quot;* \(#,##0.00\);_(&quot;$&quot;* &quot;-&quot;??_);_(@_)"/>
    <numFmt numFmtId="43" formatCode="_(* #,##0.00_);_(* \(#,##0.00\);_(* &quot;-&quot;??_);_(@_)"/>
    <numFmt numFmtId="164" formatCode="&quot;$&quot;#,##0.00"/>
    <numFmt numFmtId="165" formatCode="_(* #,##0_);_(* \(#,##0\);_(* &quot;-&quot;??_);_(@_)"/>
    <numFmt numFmtId="166" formatCode="&quot;$&quot;#,##0"/>
    <numFmt numFmtId="167" formatCode="[$-409]mmmm\-yy;@"/>
    <numFmt numFmtId="168" formatCode="_(&quot;$&quot;* #,##0.00_);_(&quot;$&quot;* \(#,##0.00\);_(&quot;$&quot;* &quot;-&quot;_);_(@_)"/>
    <numFmt numFmtId="169" formatCode="_(&quot;$&quot;* #,##0_);_(&quot;$&quot;* \(#,##0\);_(&quot;$&quot;* &quot;-&quot;??_);_(@_)"/>
    <numFmt numFmtId="170" formatCode="_(* #,##0.0000_);_(* \(#,##0.0000\);_(* &quot;-&quot;??_);_(@_)"/>
    <numFmt numFmtId="171" formatCode="mmm\ yyyy"/>
    <numFmt numFmtId="172" formatCode="#,##0.000"/>
    <numFmt numFmtId="173" formatCode="[$-409]mmm\-yy;@"/>
    <numFmt numFmtId="174" formatCode="[$-409]mmmm\ d\,\ yyyy;@"/>
  </numFmts>
  <fonts count="70">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0"/>
      <name val="Arial Narrow"/>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b/>
      <sz val="11"/>
      <name val="Gill Sans MT"/>
      <family val="2"/>
    </font>
    <font>
      <sz val="10"/>
      <name val="Gill Sans MT"/>
      <family val="2"/>
    </font>
    <font>
      <b/>
      <sz val="10"/>
      <name val="Gill Sans MT"/>
      <family val="2"/>
    </font>
    <font>
      <b/>
      <u/>
      <sz val="10"/>
      <name val="Gill Sans MT"/>
      <family val="2"/>
    </font>
    <font>
      <i/>
      <sz val="10"/>
      <name val="Gill Sans MT"/>
      <family val="2"/>
    </font>
    <font>
      <i/>
      <sz val="10"/>
      <color rgb="FFFF0000"/>
      <name val="Gill Sans MT"/>
      <family val="2"/>
    </font>
    <font>
      <b/>
      <sz val="10"/>
      <color rgb="FF0070C0"/>
      <name val="Gill Sans MT"/>
      <family val="2"/>
    </font>
    <font>
      <sz val="10"/>
      <color rgb="FF0070C0"/>
      <name val="Gill Sans MT"/>
      <family val="2"/>
    </font>
    <font>
      <sz val="12"/>
      <color rgb="FF0070C0"/>
      <name val="Times New Roman"/>
      <family val="1"/>
    </font>
    <font>
      <b/>
      <i/>
      <sz val="10"/>
      <name val="Gill Sans MT"/>
      <family val="2"/>
    </font>
    <font>
      <b/>
      <sz val="8"/>
      <name val="Gill Sans MT"/>
      <family val="2"/>
    </font>
    <font>
      <strike/>
      <sz val="10"/>
      <name val="Gill Sans MT"/>
      <family val="2"/>
    </font>
    <font>
      <sz val="11"/>
      <name val="Gill Sans MT"/>
      <family val="2"/>
    </font>
    <font>
      <i/>
      <sz val="8"/>
      <name val="Arial"/>
      <family val="2"/>
    </font>
    <font>
      <sz val="9"/>
      <name val="Gill Sans MT"/>
      <family val="2"/>
    </font>
    <font>
      <i/>
      <sz val="8"/>
      <name val="Gill Sans MT"/>
      <family val="2"/>
    </font>
    <font>
      <sz val="8"/>
      <name val="Gill Sans MT"/>
      <family val="2"/>
    </font>
    <font>
      <sz val="12"/>
      <name val="Gill Sans MT"/>
      <family val="2"/>
    </font>
    <font>
      <sz val="16"/>
      <name val="Gill Sans MT"/>
      <family val="2"/>
    </font>
    <font>
      <b/>
      <sz val="10"/>
      <name val="GillSans"/>
      <family val="2"/>
    </font>
    <font>
      <sz val="10"/>
      <name val="GillSans"/>
      <family val="2"/>
    </font>
    <font>
      <i/>
      <sz val="10"/>
      <name val="GillSans"/>
      <family val="2"/>
    </font>
    <font>
      <b/>
      <i/>
      <sz val="10"/>
      <name val="GillSans"/>
      <family val="2"/>
    </font>
    <font>
      <b/>
      <u/>
      <sz val="10"/>
      <name val="GillSans"/>
      <family val="2"/>
    </font>
    <font>
      <b/>
      <sz val="9"/>
      <name val="Gill Sans MT"/>
      <family val="2"/>
    </font>
    <font>
      <b/>
      <sz val="12"/>
      <name val="Gill Sans MT"/>
      <family val="2"/>
    </font>
    <font>
      <b/>
      <sz val="12"/>
      <name val="GillSans"/>
      <family val="2"/>
    </font>
    <font>
      <sz val="11"/>
      <name val="Arial"/>
      <family val="2"/>
    </font>
    <font>
      <i/>
      <sz val="9"/>
      <name val="Arial"/>
      <family val="2"/>
    </font>
    <font>
      <sz val="10"/>
      <color theme="3"/>
      <name val="Gill Sans MT"/>
      <family val="2"/>
    </font>
    <font>
      <b/>
      <sz val="10"/>
      <name val="Arial"/>
      <family val="2"/>
    </font>
  </fonts>
  <fills count="35">
    <fill>
      <patternFill patternType="none"/>
    </fill>
    <fill>
      <patternFill patternType="gray125"/>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9389629810485"/>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bottom/>
      <diagonal/>
    </border>
    <border>
      <left/>
      <right/>
      <top/>
      <bottom style="medium">
        <color indexed="64"/>
      </bottom>
      <diagonal/>
    </border>
    <border>
      <left/>
      <right/>
      <top style="thin">
        <color indexed="64"/>
      </top>
      <bottom style="double">
        <color indexed="64"/>
      </bottom>
      <diagonal/>
    </border>
    <border>
      <left/>
      <right/>
      <top/>
      <bottom style="double">
        <color indexed="64"/>
      </bottom>
      <diagonal/>
    </border>
  </borders>
  <cellStyleXfs count="3850">
    <xf numFmtId="0" fontId="0"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2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20" fillId="0" borderId="0"/>
    <xf numFmtId="0" fontId="21" fillId="0" borderId="0"/>
    <xf numFmtId="0" fontId="21" fillId="0" borderId="0"/>
    <xf numFmtId="0" fontId="18" fillId="0" borderId="0"/>
    <xf numFmtId="0" fontId="18" fillId="0" borderId="0"/>
    <xf numFmtId="9" fontId="18" fillId="0" borderId="0" applyFont="0" applyFill="0" applyBorder="0" applyAlignment="0" applyProtection="0"/>
    <xf numFmtId="0" fontId="17" fillId="0" borderId="0"/>
    <xf numFmtId="43" fontId="17" fillId="0" borderId="0" applyFont="0" applyFill="0" applyBorder="0" applyAlignment="0" applyProtection="0"/>
    <xf numFmtId="0" fontId="22" fillId="0" borderId="0" applyNumberFormat="0" applyFill="0" applyBorder="0" applyAlignment="0" applyProtection="0"/>
    <xf numFmtId="0" fontId="23" fillId="0" borderId="4" applyNumberFormat="0" applyFill="0" applyAlignment="0" applyProtection="0"/>
    <xf numFmtId="0" fontId="24" fillId="0" borderId="5" applyNumberFormat="0" applyFill="0" applyAlignment="0" applyProtection="0"/>
    <xf numFmtId="0" fontId="25" fillId="0" borderId="6" applyNumberFormat="0" applyFill="0" applyAlignment="0" applyProtection="0"/>
    <xf numFmtId="0" fontId="25" fillId="0" borderId="0" applyNumberFormat="0" applyFill="0" applyBorder="0" applyAlignment="0" applyProtection="0"/>
    <xf numFmtId="0" fontId="26" fillId="3" borderId="0" applyNumberFormat="0" applyBorder="0" applyAlignment="0" applyProtection="0"/>
    <xf numFmtId="0" fontId="27" fillId="4" borderId="0" applyNumberFormat="0" applyBorder="0" applyAlignment="0" applyProtection="0"/>
    <xf numFmtId="0" fontId="28" fillId="5" borderId="0" applyNumberFormat="0" applyBorder="0" applyAlignment="0" applyProtection="0"/>
    <xf numFmtId="0" fontId="29" fillId="6" borderId="7" applyNumberFormat="0" applyAlignment="0" applyProtection="0"/>
    <xf numFmtId="0" fontId="30" fillId="7" borderId="8" applyNumberFormat="0" applyAlignment="0" applyProtection="0"/>
    <xf numFmtId="0" fontId="31" fillId="7" borderId="7" applyNumberFormat="0" applyAlignment="0" applyProtection="0"/>
    <xf numFmtId="0" fontId="32" fillId="0" borderId="9" applyNumberFormat="0" applyFill="0" applyAlignment="0" applyProtection="0"/>
    <xf numFmtId="0" fontId="33" fillId="8" borderId="10"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12" applyNumberFormat="0" applyFill="0" applyAlignment="0" applyProtection="0"/>
    <xf numFmtId="0" fontId="37"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16" fillId="31" borderId="0" applyNumberFormat="0" applyBorder="0" applyAlignment="0" applyProtection="0"/>
    <xf numFmtId="0" fontId="16" fillId="32" borderId="0" applyNumberFormat="0" applyBorder="0" applyAlignment="0" applyProtection="0"/>
    <xf numFmtId="0" fontId="37" fillId="33" borderId="0" applyNumberFormat="0" applyBorder="0" applyAlignment="0" applyProtection="0"/>
    <xf numFmtId="44" fontId="20" fillId="0" borderId="0" applyFont="0" applyFill="0" applyBorder="0" applyAlignment="0" applyProtection="0"/>
    <xf numFmtId="44" fontId="20" fillId="0" borderId="0" applyFont="0" applyFill="0" applyBorder="0" applyAlignment="0" applyProtection="0"/>
    <xf numFmtId="9" fontId="20" fillId="0" borderId="0" applyFont="0" applyFill="0" applyBorder="0" applyAlignment="0" applyProtection="0"/>
    <xf numFmtId="0" fontId="16" fillId="0" borderId="0"/>
    <xf numFmtId="0" fontId="20" fillId="0" borderId="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20" fillId="0" borderId="0"/>
    <xf numFmtId="9" fontId="20" fillId="0" borderId="0" applyFont="0" applyFill="0" applyBorder="0" applyAlignment="0" applyProtection="0"/>
    <xf numFmtId="0" fontId="16" fillId="0" borderId="0"/>
    <xf numFmtId="43" fontId="38" fillId="0" borderId="0" applyFont="0" applyFill="0" applyBorder="0" applyAlignment="0" applyProtection="0"/>
    <xf numFmtId="9" fontId="38" fillId="0" borderId="0" applyFont="0" applyFill="0" applyBorder="0" applyAlignment="0" applyProtection="0"/>
    <xf numFmtId="0" fontId="16" fillId="9" borderId="11" applyNumberFormat="0" applyFont="0" applyAlignment="0" applyProtection="0"/>
    <xf numFmtId="0" fontId="20" fillId="0" borderId="0"/>
    <xf numFmtId="43" fontId="20" fillId="0" borderId="0" applyFont="0" applyFill="0" applyBorder="0" applyAlignment="0" applyProtection="0"/>
    <xf numFmtId="44" fontId="20" fillId="0" borderId="0" applyFont="0" applyFill="0" applyBorder="0" applyAlignment="0" applyProtection="0"/>
    <xf numFmtId="9" fontId="20" fillId="0" borderId="0" applyFont="0" applyFill="0" applyBorder="0" applyAlignment="0" applyProtection="0"/>
    <xf numFmtId="0" fontId="16" fillId="0" borderId="0"/>
    <xf numFmtId="0" fontId="16" fillId="0" borderId="0"/>
    <xf numFmtId="0" fontId="20" fillId="0" borderId="0"/>
    <xf numFmtId="43" fontId="20" fillId="0" borderId="0" applyFont="0" applyFill="0" applyBorder="0" applyAlignment="0" applyProtection="0"/>
    <xf numFmtId="44" fontId="20" fillId="0" borderId="0" applyFont="0" applyFill="0" applyBorder="0" applyAlignment="0" applyProtection="0"/>
    <xf numFmtId="9" fontId="20" fillId="0" borderId="0" applyFont="0" applyFill="0" applyBorder="0" applyAlignment="0" applyProtection="0"/>
    <xf numFmtId="0" fontId="15" fillId="0" borderId="0"/>
    <xf numFmtId="0" fontId="15" fillId="11" borderId="0" applyNumberFormat="0" applyBorder="0" applyAlignment="0" applyProtection="0"/>
    <xf numFmtId="0" fontId="15" fillId="12"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27" borderId="0" applyNumberFormat="0" applyBorder="0" applyAlignment="0" applyProtection="0"/>
    <xf numFmtId="0" fontId="15" fillId="28"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5" fillId="0" borderId="0"/>
    <xf numFmtId="0" fontId="15" fillId="9" borderId="11" applyNumberFormat="0" applyFont="0" applyAlignment="0" applyProtection="0"/>
    <xf numFmtId="0" fontId="15" fillId="0" borderId="0"/>
    <xf numFmtId="0" fontId="15" fillId="0" borderId="0"/>
    <xf numFmtId="0" fontId="14" fillId="0" borderId="0"/>
    <xf numFmtId="0" fontId="18" fillId="0" borderId="0"/>
    <xf numFmtId="43"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43" fontId="13" fillId="0" borderId="0" applyFont="0" applyFill="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31" borderId="0" applyNumberFormat="0" applyBorder="0" applyAlignment="0" applyProtection="0"/>
    <xf numFmtId="0" fontId="13" fillId="32" borderId="0" applyNumberFormat="0" applyBorder="0" applyAlignment="0" applyProtection="0"/>
    <xf numFmtId="0" fontId="13" fillId="0" borderId="0"/>
    <xf numFmtId="0" fontId="13" fillId="0" borderId="0"/>
    <xf numFmtId="0" fontId="13" fillId="9" borderId="11" applyNumberFormat="0" applyFont="0" applyAlignment="0" applyProtection="0"/>
    <xf numFmtId="0" fontId="13" fillId="0" borderId="0"/>
    <xf numFmtId="0" fontId="13" fillId="0" borderId="0"/>
    <xf numFmtId="0" fontId="13" fillId="0" borderId="0"/>
    <xf numFmtId="0" fontId="13" fillId="11" borderId="0" applyNumberFormat="0" applyBorder="0" applyAlignment="0" applyProtection="0"/>
    <xf numFmtId="0" fontId="13" fillId="12"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31" borderId="0" applyNumberFormat="0" applyBorder="0" applyAlignment="0" applyProtection="0"/>
    <xf numFmtId="0" fontId="13" fillId="32" borderId="0" applyNumberFormat="0" applyBorder="0" applyAlignment="0" applyProtection="0"/>
    <xf numFmtId="0" fontId="13" fillId="0" borderId="0"/>
    <xf numFmtId="0" fontId="13" fillId="9" borderId="11" applyNumberFormat="0" applyFont="0" applyAlignment="0" applyProtection="0"/>
    <xf numFmtId="0" fontId="13" fillId="0" borderId="0"/>
    <xf numFmtId="0" fontId="13" fillId="0" borderId="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1" fillId="0" borderId="0"/>
    <xf numFmtId="0" fontId="11" fillId="11"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0" borderId="0"/>
    <xf numFmtId="0" fontId="11" fillId="9" borderId="11" applyNumberFormat="0" applyFont="0" applyAlignment="0" applyProtection="0"/>
    <xf numFmtId="0" fontId="11" fillId="0" borderId="0"/>
    <xf numFmtId="0" fontId="11" fillId="0" borderId="0"/>
    <xf numFmtId="0" fontId="11" fillId="0" borderId="0"/>
    <xf numFmtId="43" fontId="11" fillId="0" borderId="0" applyFont="0" applyFill="0" applyBorder="0" applyAlignment="0" applyProtection="0"/>
    <xf numFmtId="0" fontId="10" fillId="0" borderId="0"/>
    <xf numFmtId="43" fontId="10"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0" borderId="0"/>
    <xf numFmtId="0" fontId="9" fillId="0" borderId="0"/>
    <xf numFmtId="0" fontId="9" fillId="9" borderId="11" applyNumberFormat="0" applyFont="0" applyAlignment="0" applyProtection="0"/>
    <xf numFmtId="0" fontId="9" fillId="0" borderId="0"/>
    <xf numFmtId="0" fontId="9" fillId="0" borderId="0"/>
    <xf numFmtId="0" fontId="9" fillId="0" borderId="0"/>
    <xf numFmtId="0" fontId="9" fillId="11"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0" borderId="0"/>
    <xf numFmtId="0" fontId="9" fillId="9" borderId="11" applyNumberFormat="0" applyFont="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0" borderId="0"/>
    <xf numFmtId="0" fontId="9" fillId="0" borderId="0"/>
    <xf numFmtId="0" fontId="9" fillId="9" borderId="11" applyNumberFormat="0" applyFont="0" applyAlignment="0" applyProtection="0"/>
    <xf numFmtId="0" fontId="9" fillId="0" borderId="0"/>
    <xf numFmtId="0" fontId="9" fillId="0" borderId="0"/>
    <xf numFmtId="0" fontId="9" fillId="0" borderId="0"/>
    <xf numFmtId="0" fontId="9" fillId="11"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0" borderId="0"/>
    <xf numFmtId="0" fontId="9" fillId="9" borderId="11" applyNumberFormat="0" applyFont="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11"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0" borderId="0"/>
    <xf numFmtId="0" fontId="9" fillId="9" borderId="11" applyNumberFormat="0" applyFont="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0" borderId="0"/>
    <xf numFmtId="0" fontId="8" fillId="9" borderId="11" applyNumberFormat="0" applyFont="0" applyAlignment="0" applyProtection="0"/>
    <xf numFmtId="0" fontId="8" fillId="0" borderId="0"/>
    <xf numFmtId="0" fontId="8" fillId="0" borderId="0"/>
    <xf numFmtId="0" fontId="8" fillId="0" borderId="0"/>
    <xf numFmtId="0" fontId="8" fillId="9" borderId="11" applyNumberFormat="0" applyFont="0" applyAlignment="0" applyProtection="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0" borderId="0"/>
    <xf numFmtId="0" fontId="8" fillId="9" borderId="11" applyNumberFormat="0" applyFont="0" applyAlignment="0" applyProtection="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0" borderId="0"/>
    <xf numFmtId="43" fontId="38" fillId="0" borderId="0" applyFont="0" applyFill="0" applyBorder="0" applyAlignment="0" applyProtection="0"/>
    <xf numFmtId="43" fontId="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0" fontId="18" fillId="0" borderId="0"/>
    <xf numFmtId="0" fontId="8" fillId="0" borderId="0"/>
    <xf numFmtId="0" fontId="18" fillId="0" borderId="0"/>
    <xf numFmtId="9" fontId="38" fillId="0" borderId="0" applyFont="0" applyFill="0" applyBorder="0" applyAlignment="0" applyProtection="0"/>
    <xf numFmtId="9" fontId="8" fillId="0" borderId="0" applyFont="0" applyFill="0" applyBorder="0" applyAlignment="0" applyProtection="0"/>
    <xf numFmtId="0" fontId="8" fillId="0" borderId="0"/>
    <xf numFmtId="0" fontId="8" fillId="9" borderId="11" applyNumberFormat="0" applyFont="0" applyAlignment="0" applyProtection="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0" borderId="0"/>
    <xf numFmtId="0" fontId="8" fillId="9" borderId="11" applyNumberFormat="0" applyFont="0" applyAlignment="0" applyProtection="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0" borderId="0"/>
    <xf numFmtId="0" fontId="8" fillId="9" borderId="11" applyNumberFormat="0" applyFont="0" applyAlignment="0" applyProtection="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0" borderId="0"/>
    <xf numFmtId="0" fontId="7" fillId="9" borderId="11" applyNumberFormat="0" applyFont="0" applyAlignment="0" applyProtection="0"/>
    <xf numFmtId="0" fontId="7" fillId="0" borderId="0"/>
    <xf numFmtId="0" fontId="7" fillId="0" borderId="0"/>
    <xf numFmtId="0" fontId="7" fillId="0" borderId="0"/>
    <xf numFmtId="0" fontId="7" fillId="9" borderId="11" applyNumberFormat="0" applyFont="0" applyAlignment="0" applyProtection="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0" borderId="0"/>
    <xf numFmtId="0" fontId="7" fillId="9" borderId="11" applyNumberFormat="0" applyFont="0" applyAlignment="0" applyProtection="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9" borderId="11" applyNumberFormat="0" applyFont="0" applyAlignment="0" applyProtection="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0" borderId="0"/>
    <xf numFmtId="0" fontId="7" fillId="9" borderId="11" applyNumberFormat="0" applyFont="0" applyAlignment="0" applyProtection="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0" borderId="0"/>
    <xf numFmtId="0" fontId="7" fillId="9" borderId="11" applyNumberFormat="0" applyFont="0" applyAlignment="0" applyProtection="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0" borderId="0"/>
    <xf numFmtId="0" fontId="6" fillId="9" borderId="11" applyNumberFormat="0" applyFont="0" applyAlignment="0" applyProtection="0"/>
    <xf numFmtId="0" fontId="6" fillId="0" borderId="0"/>
    <xf numFmtId="0" fontId="6" fillId="0" borderId="0"/>
    <xf numFmtId="0" fontId="6" fillId="0" borderId="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9" borderId="11" applyNumberFormat="0" applyFont="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0" borderId="0"/>
    <xf numFmtId="0" fontId="6" fillId="9" borderId="11" applyNumberFormat="0" applyFont="0" applyAlignment="0" applyProtection="0"/>
    <xf numFmtId="0" fontId="6" fillId="0" borderId="0"/>
    <xf numFmtId="0" fontId="6" fillId="0" borderId="0"/>
    <xf numFmtId="0" fontId="6" fillId="0" borderId="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9" borderId="11" applyNumberFormat="0" applyFont="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9" borderId="11"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0" borderId="0"/>
    <xf numFmtId="0" fontId="6" fillId="9" borderId="11" applyNumberFormat="0" applyFont="0" applyAlignment="0" applyProtection="0"/>
    <xf numFmtId="0" fontId="6" fillId="0" borderId="0"/>
    <xf numFmtId="0" fontId="6" fillId="0" borderId="0"/>
    <xf numFmtId="0" fontId="6" fillId="0" borderId="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9" borderId="11" applyNumberFormat="0" applyFont="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0" borderId="0"/>
    <xf numFmtId="0" fontId="6" fillId="9" borderId="11" applyNumberFormat="0" applyFont="0" applyAlignment="0" applyProtection="0"/>
    <xf numFmtId="0" fontId="6" fillId="0" borderId="0"/>
    <xf numFmtId="0" fontId="6" fillId="0" borderId="0"/>
    <xf numFmtId="0" fontId="6" fillId="0" borderId="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9" borderId="11" applyNumberFormat="0" applyFont="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9" borderId="11"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9" borderId="11" applyNumberFormat="0" applyFont="0" applyAlignment="0" applyProtection="0"/>
    <xf numFmtId="0" fontId="6" fillId="0" borderId="0"/>
    <xf numFmtId="0" fontId="6" fillId="0" borderId="0"/>
    <xf numFmtId="0" fontId="6" fillId="0" borderId="0"/>
    <xf numFmtId="0" fontId="6" fillId="9" borderId="11" applyNumberFormat="0" applyFont="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9" borderId="11" applyNumberFormat="0" applyFont="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43"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9" borderId="11" applyNumberFormat="0" applyFont="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9" borderId="11" applyNumberFormat="0" applyFont="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9" borderId="11" applyNumberFormat="0" applyFont="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9" borderId="11" applyNumberFormat="0" applyFont="0" applyAlignment="0" applyProtection="0"/>
    <xf numFmtId="0" fontId="6" fillId="0" borderId="0"/>
    <xf numFmtId="0" fontId="6" fillId="0" borderId="0"/>
    <xf numFmtId="0" fontId="6" fillId="0" borderId="0"/>
    <xf numFmtId="0" fontId="6" fillId="9" borderId="11" applyNumberFormat="0" applyFont="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9" borderId="11" applyNumberFormat="0" applyFont="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43"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9" borderId="11" applyNumberFormat="0" applyFont="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9" borderId="11" applyNumberFormat="0" applyFont="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9" borderId="11" applyNumberFormat="0" applyFont="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9" borderId="11" applyNumberFormat="0" applyFont="0" applyAlignment="0" applyProtection="0"/>
    <xf numFmtId="0" fontId="5" fillId="0" borderId="0"/>
    <xf numFmtId="0" fontId="5" fillId="0" borderId="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9" borderId="11" applyNumberFormat="0" applyFont="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9" borderId="11" applyNumberFormat="0" applyFont="0" applyAlignment="0" applyProtection="0"/>
    <xf numFmtId="0" fontId="5" fillId="0" borderId="0"/>
    <xf numFmtId="0" fontId="5" fillId="0" borderId="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9" borderId="11" applyNumberFormat="0" applyFont="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9" borderId="11"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9" borderId="11" applyNumberFormat="0" applyFont="0" applyAlignment="0" applyProtection="0"/>
    <xf numFmtId="0" fontId="5" fillId="0" borderId="0"/>
    <xf numFmtId="0" fontId="5" fillId="0" borderId="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9" borderId="11" applyNumberFormat="0" applyFont="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9" borderId="11" applyNumberFormat="0" applyFont="0" applyAlignment="0" applyProtection="0"/>
    <xf numFmtId="0" fontId="5" fillId="0" borderId="0"/>
    <xf numFmtId="0" fontId="5" fillId="0" borderId="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9" borderId="11" applyNumberFormat="0" applyFont="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9" borderId="11"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9" borderId="11" applyNumberFormat="0" applyFont="0" applyAlignment="0" applyProtection="0"/>
    <xf numFmtId="0" fontId="5" fillId="0" borderId="0"/>
    <xf numFmtId="0" fontId="5" fillId="0" borderId="0"/>
    <xf numFmtId="0" fontId="5" fillId="0" borderId="0"/>
    <xf numFmtId="0" fontId="5" fillId="9" borderId="11"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9" borderId="11"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43"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9" borderId="11"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9" borderId="11"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9" borderId="11"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9" borderId="11" applyNumberFormat="0" applyFont="0" applyAlignment="0" applyProtection="0"/>
    <xf numFmtId="0" fontId="5" fillId="0" borderId="0"/>
    <xf numFmtId="0" fontId="5" fillId="0" borderId="0"/>
    <xf numFmtId="0" fontId="5" fillId="0" borderId="0"/>
    <xf numFmtId="0" fontId="5" fillId="9" borderId="11"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9" borderId="11"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43"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9" borderId="11"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9" borderId="11"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9" borderId="11"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3" fillId="0" borderId="0"/>
    <xf numFmtId="43" fontId="3" fillId="0" borderId="0" applyFont="0" applyFill="0" applyBorder="0" applyAlignment="0" applyProtection="0"/>
    <xf numFmtId="0" fontId="3" fillId="0" borderId="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11" applyNumberFormat="0" applyFont="0" applyAlignment="0" applyProtection="0"/>
    <xf numFmtId="0" fontId="2" fillId="0" borderId="0"/>
    <xf numFmtId="0" fontId="2" fillId="0" borderId="0"/>
    <xf numFmtId="0" fontId="2" fillId="0" borderId="0"/>
    <xf numFmtId="0" fontId="2" fillId="9" borderId="11"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11"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9" borderId="11"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11"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11"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9" borderId="11"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11"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1"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0" borderId="0"/>
    <xf numFmtId="0" fontId="1" fillId="0" borderId="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0" borderId="0"/>
    <xf numFmtId="0" fontId="1" fillId="9" borderId="11"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1"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43" fontId="1" fillId="0" borderId="0" applyFont="0" applyFill="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0" borderId="0"/>
    <xf numFmtId="9" fontId="1" fillId="0" borderId="0" applyFont="0" applyFill="0" applyBorder="0" applyAlignment="0" applyProtection="0"/>
    <xf numFmtId="0" fontId="1" fillId="0" borderId="0"/>
    <xf numFmtId="0" fontId="1" fillId="9" borderId="11"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1"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1"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9" borderId="11"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0" borderId="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0" borderId="0"/>
    <xf numFmtId="0" fontId="1" fillId="0" borderId="0"/>
    <xf numFmtId="0" fontId="1" fillId="15" borderId="0" applyNumberFormat="0" applyBorder="0" applyAlignment="0" applyProtection="0"/>
    <xf numFmtId="43" fontId="1" fillId="0" borderId="0" applyFont="0" applyFill="0" applyBorder="0" applyAlignment="0" applyProtection="0"/>
    <xf numFmtId="0" fontId="1" fillId="19" borderId="0" applyNumberFormat="0" applyBorder="0" applyAlignment="0" applyProtection="0"/>
    <xf numFmtId="0" fontId="1" fillId="15" borderId="0" applyNumberFormat="0" applyBorder="0" applyAlignment="0" applyProtection="0"/>
    <xf numFmtId="44" fontId="1" fillId="0" borderId="0" applyFont="0" applyFill="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0" borderId="0"/>
    <xf numFmtId="0" fontId="1" fillId="9" borderId="11" applyNumberFormat="0" applyFont="0" applyAlignment="0" applyProtection="0"/>
    <xf numFmtId="0" fontId="1" fillId="0" borderId="0"/>
    <xf numFmtId="0" fontId="1" fillId="0" borderId="0"/>
    <xf numFmtId="0" fontId="1" fillId="11"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0" borderId="0"/>
    <xf numFmtId="0" fontId="1" fillId="0" borderId="0"/>
    <xf numFmtId="0" fontId="1" fillId="9" borderId="11"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1" applyNumberFormat="0" applyFont="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19"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0" borderId="0"/>
    <xf numFmtId="0" fontId="1" fillId="9" borderId="11"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0" borderId="0"/>
    <xf numFmtId="0" fontId="1" fillId="0" borderId="0"/>
    <xf numFmtId="0" fontId="1" fillId="9" borderId="11"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1" applyNumberFormat="0" applyFont="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0" borderId="0"/>
    <xf numFmtId="0" fontId="1" fillId="9" borderId="11"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1" applyNumberFormat="0" applyFont="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1"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19"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0" borderId="0"/>
    <xf numFmtId="0" fontId="1" fillId="9" borderId="11" applyNumberFormat="0" applyFont="0" applyAlignment="0" applyProtection="0"/>
    <xf numFmtId="0" fontId="1" fillId="0" borderId="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1" applyNumberFormat="0" applyFont="0" applyAlignment="0" applyProtection="0"/>
    <xf numFmtId="0" fontId="1" fillId="0" borderId="0"/>
    <xf numFmtId="0" fontId="1" fillId="0" borderId="0"/>
    <xf numFmtId="0" fontId="1" fillId="0" borderId="0"/>
    <xf numFmtId="0" fontId="1" fillId="9" borderId="11"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1"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9" borderId="11"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1"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1"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0" borderId="0"/>
    <xf numFmtId="0" fontId="1" fillId="9" borderId="11"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1" applyNumberFormat="0" applyFont="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0" borderId="0"/>
    <xf numFmtId="0" fontId="1" fillId="9" borderId="11"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1" applyNumberFormat="0" applyFont="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1"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0" borderId="0"/>
    <xf numFmtId="0" fontId="1" fillId="9" borderId="11"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1" applyNumberFormat="0" applyFont="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0" borderId="0"/>
    <xf numFmtId="0" fontId="1" fillId="9" borderId="11"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1" applyNumberFormat="0" applyFont="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1"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1" applyNumberFormat="0" applyFont="0" applyAlignment="0" applyProtection="0"/>
    <xf numFmtId="0" fontId="1" fillId="0" borderId="0"/>
    <xf numFmtId="0" fontId="1" fillId="0" borderId="0"/>
    <xf numFmtId="0" fontId="1" fillId="0" borderId="0"/>
    <xf numFmtId="0" fontId="1" fillId="9" borderId="11"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1"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9" borderId="11"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1"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1"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1" applyNumberFormat="0" applyFont="0" applyAlignment="0" applyProtection="0"/>
    <xf numFmtId="0" fontId="1" fillId="0" borderId="0"/>
    <xf numFmtId="0" fontId="1" fillId="0" borderId="0"/>
    <xf numFmtId="0" fontId="1" fillId="0" borderId="0"/>
    <xf numFmtId="0" fontId="1" fillId="9" borderId="11"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1"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9" borderId="11"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1"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1"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0" borderId="0"/>
    <xf numFmtId="0" fontId="1" fillId="9" borderId="11"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1" applyNumberFormat="0" applyFont="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0" borderId="0"/>
    <xf numFmtId="0" fontId="1" fillId="9" borderId="11"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1" applyNumberFormat="0" applyFont="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1"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0" borderId="0"/>
    <xf numFmtId="0" fontId="1" fillId="9" borderId="11"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1" applyNumberFormat="0" applyFont="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0" borderId="0"/>
    <xf numFmtId="0" fontId="1" fillId="9" borderId="11"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1" applyNumberFormat="0" applyFont="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1"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1" applyNumberFormat="0" applyFont="0" applyAlignment="0" applyProtection="0"/>
    <xf numFmtId="0" fontId="1" fillId="0" borderId="0"/>
    <xf numFmtId="0" fontId="1" fillId="0" borderId="0"/>
    <xf numFmtId="0" fontId="1" fillId="0" borderId="0"/>
    <xf numFmtId="0" fontId="1" fillId="9" borderId="11"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1"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9" borderId="11"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1"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1"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1" applyNumberFormat="0" applyFont="0" applyAlignment="0" applyProtection="0"/>
    <xf numFmtId="0" fontId="1" fillId="0" borderId="0"/>
    <xf numFmtId="0" fontId="1" fillId="0" borderId="0"/>
    <xf numFmtId="0" fontId="1" fillId="0" borderId="0"/>
    <xf numFmtId="0" fontId="1" fillId="9" borderId="11"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1"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9" borderId="11"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1"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1"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1" applyNumberFormat="0" applyFont="0" applyAlignment="0" applyProtection="0"/>
    <xf numFmtId="0" fontId="1" fillId="0" borderId="0"/>
    <xf numFmtId="0" fontId="1" fillId="0" borderId="0"/>
    <xf numFmtId="0" fontId="1" fillId="0" borderId="0"/>
    <xf numFmtId="0" fontId="1" fillId="9" borderId="11"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1"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9" borderId="11"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1"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1"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27">
    <xf numFmtId="0" fontId="0" fillId="0" borderId="0" xfId="0"/>
    <xf numFmtId="0" fontId="40" fillId="0" borderId="0" xfId="0" applyFont="1" applyFill="1" applyBorder="1" applyAlignment="1">
      <alignment horizontal="left"/>
    </xf>
    <xf numFmtId="0" fontId="40" fillId="0" borderId="0" xfId="0" applyFont="1" applyFill="1" applyBorder="1"/>
    <xf numFmtId="0" fontId="40" fillId="0" borderId="0" xfId="0" applyFont="1" applyFill="1" applyBorder="1" applyAlignment="1"/>
    <xf numFmtId="0" fontId="41" fillId="0" borderId="0" xfId="0" applyFont="1" applyFill="1" applyBorder="1" applyAlignment="1">
      <alignment horizontal="left"/>
    </xf>
    <xf numFmtId="0" fontId="41" fillId="0" borderId="0" xfId="0" applyFont="1" applyFill="1" applyBorder="1" applyAlignment="1">
      <alignment horizontal="left" wrapText="1"/>
    </xf>
    <xf numFmtId="0" fontId="42" fillId="0" borderId="0" xfId="0" applyFont="1" applyFill="1" applyBorder="1" applyAlignment="1"/>
    <xf numFmtId="17" fontId="40" fillId="0" borderId="0" xfId="0" applyNumberFormat="1" applyFont="1" applyFill="1" applyBorder="1" applyAlignment="1"/>
    <xf numFmtId="0" fontId="40" fillId="0" borderId="0" xfId="0" applyFont="1" applyFill="1" applyBorder="1" applyAlignment="1">
      <alignment wrapText="1"/>
    </xf>
    <xf numFmtId="5" fontId="40" fillId="0" borderId="1" xfId="14" applyNumberFormat="1" applyFont="1" applyFill="1" applyBorder="1" applyAlignment="1"/>
    <xf numFmtId="5" fontId="40" fillId="0" borderId="1" xfId="0" applyNumberFormat="1" applyFont="1" applyFill="1" applyBorder="1" applyAlignment="1"/>
    <xf numFmtId="0" fontId="40" fillId="0" borderId="0" xfId="0" applyFont="1" applyFill="1" applyBorder="1" applyAlignment="1">
      <alignment horizontal="centerContinuous"/>
    </xf>
    <xf numFmtId="0" fontId="41" fillId="0" borderId="0" xfId="0" applyFont="1" applyFill="1" applyBorder="1" applyAlignment="1">
      <alignment horizontal="centerContinuous" vertical="center"/>
    </xf>
    <xf numFmtId="0" fontId="40" fillId="0" borderId="0" xfId="0" applyFont="1" applyFill="1" applyBorder="1" applyAlignment="1">
      <alignment vertical="center"/>
    </xf>
    <xf numFmtId="0" fontId="40" fillId="0" borderId="1" xfId="0" applyFont="1" applyFill="1" applyBorder="1" applyAlignment="1">
      <alignment horizontal="center"/>
    </xf>
    <xf numFmtId="0" fontId="40" fillId="0" borderId="1" xfId="0" applyFont="1" applyFill="1" applyBorder="1" applyAlignment="1">
      <alignment horizontal="left"/>
    </xf>
    <xf numFmtId="165" fontId="40" fillId="0" borderId="1" xfId="1" applyNumberFormat="1" applyFont="1" applyFill="1" applyBorder="1" applyAlignment="1">
      <alignment horizontal="right"/>
    </xf>
    <xf numFmtId="0" fontId="41" fillId="0" borderId="1" xfId="0" applyFont="1" applyFill="1" applyBorder="1" applyAlignment="1">
      <alignment horizontal="left"/>
    </xf>
    <xf numFmtId="164" fontId="40" fillId="0" borderId="1" xfId="14" applyNumberFormat="1" applyFont="1" applyFill="1" applyBorder="1" applyAlignment="1">
      <alignment horizontal="center"/>
    </xf>
    <xf numFmtId="0" fontId="46" fillId="0" borderId="0" xfId="0" applyFont="1" applyFill="1" applyBorder="1"/>
    <xf numFmtId="164" fontId="46" fillId="0" borderId="0" xfId="0" applyNumberFormat="1" applyFont="1" applyFill="1" applyBorder="1"/>
    <xf numFmtId="0" fontId="46" fillId="0" borderId="0" xfId="0" applyFont="1" applyFill="1" applyBorder="1" applyAlignment="1">
      <alignment horizontal="left"/>
    </xf>
    <xf numFmtId="0" fontId="46" fillId="0" borderId="0" xfId="0" applyFont="1" applyFill="1" applyBorder="1" applyAlignment="1"/>
    <xf numFmtId="0" fontId="46" fillId="0" borderId="1" xfId="0" applyFont="1" applyFill="1" applyBorder="1"/>
    <xf numFmtId="0" fontId="46" fillId="0" borderId="1" xfId="0" applyFont="1" applyFill="1" applyBorder="1" applyAlignment="1">
      <alignment horizontal="left"/>
    </xf>
    <xf numFmtId="0" fontId="46" fillId="0" borderId="1" xfId="0" applyFont="1" applyFill="1" applyBorder="1" applyAlignment="1">
      <alignment horizontal="center"/>
    </xf>
    <xf numFmtId="165" fontId="46" fillId="0" borderId="1" xfId="1" applyNumberFormat="1" applyFont="1" applyFill="1" applyBorder="1" applyAlignment="1"/>
    <xf numFmtId="0" fontId="46" fillId="0" borderId="0" xfId="0" applyFont="1" applyFill="1" applyBorder="1" applyAlignment="1">
      <alignment horizontal="right"/>
    </xf>
    <xf numFmtId="0" fontId="46" fillId="0" borderId="0" xfId="0" applyFont="1" applyFill="1"/>
    <xf numFmtId="0" fontId="46" fillId="0" borderId="1" xfId="0" applyFont="1" applyFill="1" applyBorder="1" applyAlignment="1">
      <alignment wrapText="1"/>
    </xf>
    <xf numFmtId="0" fontId="43" fillId="0" borderId="0" xfId="0" applyFont="1" applyFill="1" applyBorder="1"/>
    <xf numFmtId="169" fontId="49" fillId="0" borderId="1" xfId="14" applyNumberFormat="1" applyFont="1" applyFill="1" applyBorder="1"/>
    <xf numFmtId="0" fontId="41" fillId="0" borderId="0" xfId="0" applyFont="1" applyFill="1" applyBorder="1"/>
    <xf numFmtId="0" fontId="41" fillId="0" borderId="1" xfId="0" applyFont="1" applyFill="1" applyBorder="1" applyAlignment="1">
      <alignment horizontal="center" wrapText="1"/>
    </xf>
    <xf numFmtId="0" fontId="40" fillId="0" borderId="1" xfId="0" applyFont="1" applyFill="1" applyBorder="1" applyAlignment="1">
      <alignment horizontal="center" wrapText="1"/>
    </xf>
    <xf numFmtId="166" fontId="40" fillId="0" borderId="1" xfId="0" applyNumberFormat="1" applyFont="1" applyFill="1" applyBorder="1" applyAlignment="1">
      <alignment horizontal="center" vertical="center"/>
    </xf>
    <xf numFmtId="0" fontId="40" fillId="0" borderId="1" xfId="0" applyFont="1" applyFill="1" applyBorder="1" applyAlignment="1">
      <alignment horizontal="center" vertical="center" wrapText="1"/>
    </xf>
    <xf numFmtId="0" fontId="43" fillId="0" borderId="0" xfId="0" applyFont="1" applyFill="1" applyBorder="1" applyAlignment="1">
      <alignment vertical="center"/>
    </xf>
    <xf numFmtId="0" fontId="40" fillId="0" borderId="1" xfId="0" applyFont="1" applyFill="1" applyBorder="1" applyAlignment="1">
      <alignment horizontal="center" vertical="center"/>
    </xf>
    <xf numFmtId="49" fontId="40" fillId="0" borderId="1" xfId="0" applyNumberFormat="1" applyFont="1" applyFill="1" applyBorder="1" applyAlignment="1">
      <alignment horizontal="center" vertical="center" wrapText="1"/>
    </xf>
    <xf numFmtId="37" fontId="40" fillId="0" borderId="1" xfId="14" applyNumberFormat="1" applyFont="1" applyFill="1" applyBorder="1" applyAlignment="1"/>
    <xf numFmtId="0" fontId="52" fillId="0" borderId="0" xfId="0" applyFont="1"/>
    <xf numFmtId="0" fontId="18" fillId="0" borderId="1" xfId="27" applyFont="1" applyFill="1" applyBorder="1"/>
    <xf numFmtId="0" fontId="40" fillId="0" borderId="0" xfId="0" applyFont="1" applyFill="1" applyBorder="1" applyAlignment="1">
      <alignment horizontal="center" vertical="center"/>
    </xf>
    <xf numFmtId="165" fontId="46" fillId="0" borderId="0" xfId="0" applyNumberFormat="1" applyFont="1" applyFill="1"/>
    <xf numFmtId="166" fontId="41" fillId="0" borderId="1" xfId="14" applyNumberFormat="1" applyFont="1" applyFill="1" applyBorder="1" applyAlignment="1">
      <alignment horizontal="center" vertical="center"/>
    </xf>
    <xf numFmtId="9" fontId="40" fillId="0" borderId="0" xfId="32" applyFont="1" applyFill="1" applyBorder="1" applyAlignment="1">
      <alignment horizontal="center"/>
    </xf>
    <xf numFmtId="9" fontId="40" fillId="0" borderId="0" xfId="32" applyFont="1" applyFill="1" applyBorder="1"/>
    <xf numFmtId="0" fontId="40" fillId="0" borderId="0" xfId="0" applyFont="1" applyFill="1" applyBorder="1" applyAlignment="1">
      <alignment horizontal="center"/>
    </xf>
    <xf numFmtId="0" fontId="40" fillId="0" borderId="0" xfId="0" applyFont="1" applyFill="1" applyBorder="1" applyAlignment="1">
      <alignment horizontal="center" wrapText="1"/>
    </xf>
    <xf numFmtId="49" fontId="40" fillId="0" borderId="1" xfId="0" applyNumberFormat="1" applyFont="1" applyFill="1" applyBorder="1" applyAlignment="1">
      <alignment horizontal="center" vertical="center"/>
    </xf>
    <xf numFmtId="0" fontId="41" fillId="0" borderId="1" xfId="0" applyNumberFormat="1" applyFont="1" applyFill="1" applyBorder="1" applyAlignment="1">
      <alignment vertical="center" wrapText="1"/>
    </xf>
    <xf numFmtId="44" fontId="40" fillId="0" borderId="0" xfId="0" applyNumberFormat="1" applyFont="1" applyFill="1" applyBorder="1" applyAlignment="1">
      <alignment horizontal="center" vertical="center"/>
    </xf>
    <xf numFmtId="5" fontId="43" fillId="0" borderId="0" xfId="14" applyNumberFormat="1" applyFont="1" applyFill="1" applyBorder="1" applyAlignment="1">
      <alignment horizontal="left" vertical="center"/>
    </xf>
    <xf numFmtId="5" fontId="40" fillId="0" borderId="0" xfId="0" applyNumberFormat="1" applyFont="1" applyFill="1" applyBorder="1" applyAlignment="1">
      <alignment vertical="center"/>
    </xf>
    <xf numFmtId="5" fontId="40" fillId="0" borderId="0" xfId="14" applyNumberFormat="1" applyFont="1" applyFill="1" applyBorder="1" applyAlignment="1">
      <alignment horizontal="center" vertical="center"/>
    </xf>
    <xf numFmtId="7" fontId="40" fillId="0" borderId="0" xfId="0" applyNumberFormat="1" applyFont="1" applyFill="1" applyBorder="1" applyAlignment="1">
      <alignment vertical="center"/>
    </xf>
    <xf numFmtId="5" fontId="48" fillId="0" borderId="0" xfId="14" applyNumberFormat="1" applyFont="1" applyFill="1" applyBorder="1" applyAlignment="1">
      <alignment horizontal="center" vertical="center"/>
    </xf>
    <xf numFmtId="0" fontId="48" fillId="0" borderId="0" xfId="14" applyNumberFormat="1" applyFont="1" applyFill="1" applyBorder="1" applyAlignment="1">
      <alignment horizontal="center" vertical="center"/>
    </xf>
    <xf numFmtId="5" fontId="43" fillId="0" borderId="0" xfId="0" applyNumberFormat="1" applyFont="1" applyFill="1" applyBorder="1" applyAlignment="1">
      <alignment horizontal="left" vertical="center"/>
    </xf>
    <xf numFmtId="5" fontId="43" fillId="0" borderId="0" xfId="0" applyNumberFormat="1" applyFont="1" applyFill="1" applyBorder="1" applyAlignment="1">
      <alignment horizontal="center" vertical="center"/>
    </xf>
    <xf numFmtId="5" fontId="40" fillId="0" borderId="0" xfId="0" applyNumberFormat="1" applyFont="1" applyFill="1" applyBorder="1" applyAlignment="1">
      <alignment horizontal="center" vertical="center"/>
    </xf>
    <xf numFmtId="17" fontId="41" fillId="0" borderId="0" xfId="0" applyNumberFormat="1" applyFont="1" applyFill="1" applyBorder="1" applyAlignment="1">
      <alignment horizontal="left" vertical="center" wrapText="1"/>
    </xf>
    <xf numFmtId="5" fontId="41" fillId="0" borderId="0" xfId="14" applyNumberFormat="1" applyFont="1" applyFill="1" applyBorder="1" applyAlignment="1">
      <alignment horizontal="right" vertical="center"/>
    </xf>
    <xf numFmtId="17" fontId="41" fillId="0" borderId="0" xfId="0" applyNumberFormat="1" applyFont="1" applyFill="1" applyBorder="1" applyAlignment="1">
      <alignment horizontal="left" vertical="center"/>
    </xf>
    <xf numFmtId="5" fontId="41" fillId="0" borderId="0" xfId="14" applyNumberFormat="1" applyFont="1" applyFill="1" applyBorder="1" applyAlignment="1">
      <alignment horizontal="center" vertical="center"/>
    </xf>
    <xf numFmtId="0" fontId="40" fillId="0" borderId="0" xfId="0" applyFont="1" applyFill="1" applyBorder="1" applyAlignment="1">
      <alignment horizontal="right" vertical="center"/>
    </xf>
    <xf numFmtId="0" fontId="40" fillId="0" borderId="0" xfId="0" applyFont="1" applyFill="1" applyBorder="1" applyAlignment="1">
      <alignment vertical="center" wrapText="1"/>
    </xf>
    <xf numFmtId="0" fontId="43" fillId="0" borderId="0" xfId="0" applyFont="1" applyFill="1" applyBorder="1" applyAlignment="1">
      <alignment horizontal="center" vertical="center"/>
    </xf>
    <xf numFmtId="0" fontId="40" fillId="0" borderId="0" xfId="0" applyFont="1" applyFill="1"/>
    <xf numFmtId="44" fontId="40" fillId="0" borderId="0" xfId="0" applyNumberFormat="1" applyFont="1" applyFill="1"/>
    <xf numFmtId="0" fontId="54" fillId="0" borderId="0" xfId="0" applyFont="1" applyFill="1"/>
    <xf numFmtId="43" fontId="40" fillId="0" borderId="0" xfId="0" applyNumberFormat="1" applyFont="1" applyFill="1"/>
    <xf numFmtId="0" fontId="40" fillId="0" borderId="0" xfId="0" applyNumberFormat="1" applyFont="1" applyFill="1" applyBorder="1" applyAlignment="1">
      <alignment vertical="center"/>
    </xf>
    <xf numFmtId="0" fontId="47" fillId="0" borderId="0" xfId="0" applyFont="1" applyFill="1" applyAlignment="1">
      <alignment vertical="center"/>
    </xf>
    <xf numFmtId="166" fontId="40" fillId="0" borderId="1" xfId="0" applyNumberFormat="1" applyFont="1" applyFill="1" applyBorder="1" applyAlignment="1"/>
    <xf numFmtId="5" fontId="40" fillId="0" borderId="1" xfId="14" applyNumberFormat="1" applyFont="1" applyFill="1" applyBorder="1"/>
    <xf numFmtId="166" fontId="40" fillId="0" borderId="1" xfId="14" applyNumberFormat="1" applyFont="1" applyFill="1" applyBorder="1" applyAlignment="1"/>
    <xf numFmtId="165" fontId="40" fillId="0" borderId="1" xfId="1" applyNumberFormat="1" applyFont="1" applyFill="1" applyBorder="1"/>
    <xf numFmtId="37" fontId="40" fillId="0" borderId="1" xfId="1" applyNumberFormat="1" applyFont="1" applyFill="1" applyBorder="1"/>
    <xf numFmtId="170" fontId="40" fillId="0" borderId="1" xfId="1" applyNumberFormat="1" applyFont="1" applyFill="1" applyBorder="1"/>
    <xf numFmtId="0" fontId="41" fillId="0" borderId="0" xfId="0" applyFont="1" applyFill="1" applyBorder="1" applyAlignment="1">
      <alignment horizontal="centerContinuous"/>
    </xf>
    <xf numFmtId="0" fontId="55" fillId="0" borderId="0" xfId="0" applyFont="1" applyFill="1" applyBorder="1"/>
    <xf numFmtId="0" fontId="56" fillId="0" borderId="0" xfId="0" applyFont="1" applyFill="1" applyBorder="1" applyAlignment="1">
      <alignment horizontal="centerContinuous"/>
    </xf>
    <xf numFmtId="0" fontId="48" fillId="0" borderId="0" xfId="0" applyFont="1" applyFill="1" applyBorder="1" applyAlignment="1">
      <alignment horizontal="left"/>
    </xf>
    <xf numFmtId="0" fontId="53" fillId="0" borderId="0" xfId="0" applyFont="1" applyFill="1" applyBorder="1"/>
    <xf numFmtId="5" fontId="53" fillId="0" borderId="0" xfId="0" applyNumberFormat="1" applyFont="1" applyFill="1" applyBorder="1"/>
    <xf numFmtId="44" fontId="49" fillId="0" borderId="1" xfId="14" applyNumberFormat="1" applyFont="1" applyFill="1" applyBorder="1"/>
    <xf numFmtId="7" fontId="53" fillId="0" borderId="0" xfId="0" applyNumberFormat="1" applyFont="1" applyFill="1" applyBorder="1"/>
    <xf numFmtId="166" fontId="53" fillId="0" borderId="0" xfId="0" applyNumberFormat="1" applyFont="1" applyFill="1" applyBorder="1"/>
    <xf numFmtId="166" fontId="53" fillId="0" borderId="0" xfId="0" applyNumberFormat="1" applyFont="1" applyFill="1" applyBorder="1" applyAlignment="1"/>
    <xf numFmtId="164" fontId="53" fillId="0" borderId="0" xfId="0" applyNumberFormat="1" applyFont="1" applyFill="1" applyBorder="1"/>
    <xf numFmtId="164" fontId="57" fillId="0" borderId="0" xfId="0" applyNumberFormat="1" applyFont="1" applyFill="1" applyBorder="1"/>
    <xf numFmtId="166" fontId="40" fillId="0" borderId="0" xfId="14" applyNumberFormat="1" applyFont="1" applyFill="1" applyBorder="1" applyAlignment="1"/>
    <xf numFmtId="166" fontId="40" fillId="0" borderId="0" xfId="0" applyNumberFormat="1" applyFont="1" applyFill="1" applyBorder="1" applyAlignment="1"/>
    <xf numFmtId="43" fontId="53" fillId="0" borderId="0" xfId="1" applyFont="1" applyFill="1" applyBorder="1"/>
    <xf numFmtId="165" fontId="40" fillId="0" borderId="0" xfId="0" applyNumberFormat="1" applyFont="1" applyFill="1" applyBorder="1" applyAlignment="1">
      <alignment horizontal="right"/>
    </xf>
    <xf numFmtId="37" fontId="40" fillId="0" borderId="0" xfId="0" applyNumberFormat="1" applyFont="1" applyFill="1" applyBorder="1" applyAlignment="1">
      <alignment horizontal="right"/>
    </xf>
    <xf numFmtId="165" fontId="40" fillId="0" borderId="0" xfId="0" applyNumberFormat="1" applyFont="1" applyFill="1" applyBorder="1"/>
    <xf numFmtId="3" fontId="40" fillId="0" borderId="0" xfId="0" applyNumberFormat="1" applyFont="1" applyFill="1" applyBorder="1"/>
    <xf numFmtId="172" fontId="40" fillId="0" borderId="0" xfId="0" applyNumberFormat="1" applyFont="1" applyFill="1" applyBorder="1"/>
    <xf numFmtId="0" fontId="51" fillId="0" borderId="0" xfId="0" applyFont="1" applyFill="1" applyBorder="1"/>
    <xf numFmtId="43" fontId="40" fillId="0" borderId="0" xfId="1" applyFont="1" applyFill="1" applyBorder="1"/>
    <xf numFmtId="43" fontId="40" fillId="0" borderId="0" xfId="0" applyNumberFormat="1" applyFont="1" applyFill="1" applyBorder="1"/>
    <xf numFmtId="1" fontId="40" fillId="0" borderId="0" xfId="0" applyNumberFormat="1" applyFont="1" applyFill="1" applyBorder="1"/>
    <xf numFmtId="1" fontId="51" fillId="0" borderId="0" xfId="0" applyNumberFormat="1" applyFont="1" applyFill="1" applyBorder="1"/>
    <xf numFmtId="37" fontId="51" fillId="0" borderId="0" xfId="0" applyNumberFormat="1" applyFont="1" applyFill="1" applyBorder="1"/>
    <xf numFmtId="43" fontId="43" fillId="0" borderId="0" xfId="1" applyFont="1" applyFill="1" applyBorder="1" applyAlignment="1">
      <alignment horizontal="left" indent="2"/>
    </xf>
    <xf numFmtId="165" fontId="40" fillId="0" borderId="0" xfId="1" applyNumberFormat="1" applyFont="1" applyFill="1" applyBorder="1"/>
    <xf numFmtId="170" fontId="40" fillId="0" borderId="0" xfId="0" applyNumberFormat="1" applyFont="1" applyFill="1" applyBorder="1"/>
    <xf numFmtId="2" fontId="40" fillId="0" borderId="0" xfId="0" applyNumberFormat="1" applyFont="1" applyFill="1" applyBorder="1"/>
    <xf numFmtId="165" fontId="40" fillId="0" borderId="0" xfId="1" applyNumberFormat="1" applyFont="1" applyFill="1" applyBorder="1" applyAlignment="1">
      <alignment horizontal="right"/>
    </xf>
    <xf numFmtId="7" fontId="40" fillId="0" borderId="0" xfId="1" applyNumberFormat="1" applyFont="1" applyFill="1" applyBorder="1" applyAlignment="1">
      <alignment horizontal="center" wrapText="1"/>
    </xf>
    <xf numFmtId="7" fontId="40" fillId="0" borderId="0" xfId="0" applyNumberFormat="1" applyFont="1" applyFill="1" applyBorder="1"/>
    <xf numFmtId="43" fontId="55" fillId="0" borderId="0" xfId="1" applyFont="1" applyFill="1" applyBorder="1"/>
    <xf numFmtId="44" fontId="41" fillId="0" borderId="1" xfId="0" applyNumberFormat="1" applyFont="1" applyFill="1" applyBorder="1"/>
    <xf numFmtId="0" fontId="44" fillId="0" borderId="0" xfId="0" applyFont="1" applyFill="1"/>
    <xf numFmtId="171" fontId="41" fillId="0" borderId="19" xfId="0" applyNumberFormat="1" applyFont="1" applyFill="1" applyBorder="1" applyAlignment="1">
      <alignment horizontal="center"/>
    </xf>
    <xf numFmtId="0" fontId="41" fillId="0" borderId="19" xfId="0" applyFont="1" applyFill="1" applyBorder="1" applyAlignment="1">
      <alignment horizontal="center"/>
    </xf>
    <xf numFmtId="0" fontId="41" fillId="0" borderId="1" xfId="0" applyFont="1" applyFill="1" applyBorder="1" applyAlignment="1">
      <alignment horizontal="left" wrapText="1"/>
    </xf>
    <xf numFmtId="5" fontId="40" fillId="0" borderId="0" xfId="14" applyNumberFormat="1" applyFont="1" applyFill="1" applyBorder="1" applyAlignment="1"/>
    <xf numFmtId="0" fontId="58" fillId="0" borderId="0" xfId="0" applyFont="1" applyFill="1" applyBorder="1" applyAlignment="1">
      <alignment horizontal="left"/>
    </xf>
    <xf numFmtId="0" fontId="59" fillId="0" borderId="0" xfId="0" applyFont="1" applyFill="1" applyAlignment="1"/>
    <xf numFmtId="0" fontId="59" fillId="0" borderId="0" xfId="0" applyFont="1" applyFill="1" applyBorder="1" applyAlignment="1">
      <alignment horizontal="centerContinuous"/>
    </xf>
    <xf numFmtId="0" fontId="59" fillId="0" borderId="0" xfId="0" applyFont="1" applyFill="1" applyBorder="1"/>
    <xf numFmtId="0" fontId="60" fillId="0" borderId="0" xfId="0" applyFont="1" applyFill="1" applyBorder="1" applyAlignment="1">
      <alignment horizontal="left"/>
    </xf>
    <xf numFmtId="0" fontId="59" fillId="0" borderId="0" xfId="0" applyFont="1" applyFill="1" applyBorder="1" applyAlignment="1">
      <alignment horizontal="left"/>
    </xf>
    <xf numFmtId="0" fontId="61" fillId="0" borderId="0" xfId="0" applyFont="1" applyFill="1" applyBorder="1" applyAlignment="1">
      <alignment horizontal="left"/>
    </xf>
    <xf numFmtId="166" fontId="59" fillId="0" borderId="0" xfId="0" applyNumberFormat="1" applyFont="1" applyFill="1" applyBorder="1"/>
    <xf numFmtId="0" fontId="58" fillId="0" borderId="19" xfId="0" applyFont="1" applyFill="1" applyBorder="1" applyAlignment="1">
      <alignment horizontal="center"/>
    </xf>
    <xf numFmtId="0" fontId="58" fillId="0" borderId="1" xfId="0" applyFont="1" applyFill="1" applyBorder="1" applyAlignment="1">
      <alignment horizontal="left"/>
    </xf>
    <xf numFmtId="5" fontId="59" fillId="0" borderId="1" xfId="14" applyNumberFormat="1" applyFont="1" applyFill="1" applyBorder="1" applyAlignment="1"/>
    <xf numFmtId="5" fontId="59" fillId="0" borderId="0" xfId="0" applyNumberFormat="1" applyFont="1" applyFill="1" applyBorder="1"/>
    <xf numFmtId="0" fontId="58" fillId="0" borderId="1" xfId="0" applyFont="1" applyFill="1" applyBorder="1" applyAlignment="1">
      <alignment horizontal="left" wrapText="1"/>
    </xf>
    <xf numFmtId="5" fontId="59" fillId="0" borderId="0" xfId="14" applyNumberFormat="1" applyFont="1" applyFill="1" applyBorder="1" applyAlignment="1"/>
    <xf numFmtId="0" fontId="59" fillId="0" borderId="1" xfId="0" applyFont="1" applyFill="1" applyBorder="1" applyAlignment="1">
      <alignment horizontal="left"/>
    </xf>
    <xf numFmtId="169" fontId="59" fillId="0" borderId="1" xfId="26" applyNumberFormat="1" applyFont="1" applyFill="1" applyBorder="1"/>
    <xf numFmtId="166" fontId="59" fillId="0" borderId="0" xfId="0" quotePrefix="1" applyNumberFormat="1" applyFont="1" applyFill="1" applyBorder="1"/>
    <xf numFmtId="164" fontId="59" fillId="0" borderId="0" xfId="0" applyNumberFormat="1" applyFont="1" applyFill="1" applyBorder="1"/>
    <xf numFmtId="5" fontId="59" fillId="0" borderId="1" xfId="14" applyNumberFormat="1" applyFont="1" applyFill="1" applyBorder="1"/>
    <xf numFmtId="166" fontId="59" fillId="0" borderId="0" xfId="14" applyNumberFormat="1" applyFont="1" applyFill="1" applyBorder="1" applyAlignment="1"/>
    <xf numFmtId="166" fontId="59" fillId="0" borderId="0" xfId="0" applyNumberFormat="1" applyFont="1" applyFill="1" applyBorder="1" applyAlignment="1"/>
    <xf numFmtId="165" fontId="59" fillId="0" borderId="0" xfId="1" applyNumberFormat="1" applyFont="1" applyFill="1" applyBorder="1" applyAlignment="1">
      <alignment horizontal="center"/>
    </xf>
    <xf numFmtId="43" fontId="59" fillId="0" borderId="0" xfId="1" applyFont="1" applyFill="1" applyBorder="1"/>
    <xf numFmtId="10" fontId="59" fillId="0" borderId="0" xfId="32" applyNumberFormat="1" applyFont="1" applyFill="1" applyBorder="1"/>
    <xf numFmtId="9" fontId="59" fillId="0" borderId="0" xfId="32" applyFont="1" applyFill="1" applyBorder="1"/>
    <xf numFmtId="37" fontId="59" fillId="0" borderId="0" xfId="0" applyNumberFormat="1" applyFont="1" applyFill="1" applyBorder="1"/>
    <xf numFmtId="37" fontId="59" fillId="0" borderId="0" xfId="0" applyNumberFormat="1" applyFont="1" applyFill="1" applyBorder="1" applyAlignment="1">
      <alignment horizontal="right"/>
    </xf>
    <xf numFmtId="165" fontId="59" fillId="0" borderId="0" xfId="0" applyNumberFormat="1" applyFont="1" applyFill="1" applyBorder="1"/>
    <xf numFmtId="165" fontId="59" fillId="0" borderId="0" xfId="0" applyNumberFormat="1" applyFont="1" applyFill="1" applyBorder="1" applyAlignment="1">
      <alignment horizontal="center" wrapText="1"/>
    </xf>
    <xf numFmtId="165" fontId="59" fillId="0" borderId="0" xfId="1" applyNumberFormat="1" applyFont="1" applyFill="1" applyBorder="1" applyAlignment="1">
      <alignment horizontal="right"/>
    </xf>
    <xf numFmtId="7" fontId="59" fillId="0" borderId="0" xfId="1" applyNumberFormat="1" applyFont="1" applyFill="1" applyBorder="1" applyAlignment="1">
      <alignment horizontal="center" wrapText="1"/>
    </xf>
    <xf numFmtId="0" fontId="59" fillId="0" borderId="0" xfId="0" applyFont="1" applyFill="1" applyBorder="1" applyAlignment="1">
      <alignment horizontal="center"/>
    </xf>
    <xf numFmtId="5" fontId="59" fillId="0" borderId="0" xfId="1" applyNumberFormat="1" applyFont="1" applyFill="1" applyBorder="1" applyAlignment="1">
      <alignment horizontal="center" wrapText="1"/>
    </xf>
    <xf numFmtId="0" fontId="59" fillId="0" borderId="0" xfId="0" applyFont="1" applyFill="1" applyBorder="1" applyAlignment="1">
      <alignment horizontal="center" wrapText="1"/>
    </xf>
    <xf numFmtId="167" fontId="59" fillId="0" borderId="0" xfId="0" applyNumberFormat="1" applyFont="1" applyFill="1" applyBorder="1" applyAlignment="1">
      <alignment horizontal="center"/>
    </xf>
    <xf numFmtId="0" fontId="62" fillId="0" borderId="0" xfId="0" applyFont="1" applyFill="1" applyBorder="1" applyAlignment="1"/>
    <xf numFmtId="0" fontId="59" fillId="0" borderId="0" xfId="0" applyFont="1" applyFill="1" applyBorder="1" applyAlignment="1"/>
    <xf numFmtId="0" fontId="60" fillId="0" borderId="0" xfId="0" applyFont="1" applyFill="1" applyBorder="1" applyAlignment="1">
      <alignment horizontal="left" indent="2"/>
    </xf>
    <xf numFmtId="0" fontId="59" fillId="0" borderId="0" xfId="0" applyFont="1" applyFill="1" applyAlignment="1" applyProtection="1"/>
    <xf numFmtId="165" fontId="59" fillId="0" borderId="0" xfId="0" applyNumberFormat="1" applyFont="1" applyFill="1"/>
    <xf numFmtId="17" fontId="59" fillId="0" borderId="0" xfId="0" applyNumberFormat="1" applyFont="1" applyFill="1" applyBorder="1" applyAlignment="1"/>
    <xf numFmtId="1" fontId="59" fillId="0" borderId="0" xfId="0" applyNumberFormat="1" applyFont="1" applyFill="1" applyBorder="1"/>
    <xf numFmtId="7" fontId="59" fillId="0" borderId="0" xfId="0" applyNumberFormat="1" applyFont="1" applyFill="1" applyBorder="1"/>
    <xf numFmtId="0" fontId="59" fillId="0" borderId="0" xfId="0" applyFont="1" applyFill="1" applyBorder="1" applyAlignment="1">
      <alignment wrapText="1"/>
    </xf>
    <xf numFmtId="0" fontId="58" fillId="0" borderId="1" xfId="0" applyFont="1" applyFill="1" applyBorder="1" applyAlignment="1">
      <alignment horizontal="center"/>
    </xf>
    <xf numFmtId="171" fontId="58" fillId="0" borderId="1" xfId="0" applyNumberFormat="1" applyFont="1" applyFill="1" applyBorder="1" applyAlignment="1">
      <alignment horizontal="center"/>
    </xf>
    <xf numFmtId="165" fontId="59" fillId="0" borderId="1" xfId="1" applyNumberFormat="1" applyFont="1" applyFill="1" applyBorder="1"/>
    <xf numFmtId="165" fontId="59" fillId="0" borderId="1" xfId="1" applyNumberFormat="1" applyFont="1" applyFill="1" applyBorder="1" applyAlignment="1">
      <alignment horizontal="right"/>
    </xf>
    <xf numFmtId="165" fontId="59" fillId="0" borderId="1" xfId="1" applyNumberFormat="1" applyFont="1" applyFill="1" applyBorder="1" applyAlignment="1">
      <alignment horizontal="center" wrapText="1"/>
    </xf>
    <xf numFmtId="165" fontId="59" fillId="0" borderId="1" xfId="1" applyNumberFormat="1" applyFont="1" applyFill="1" applyBorder="1" applyAlignment="1">
      <alignment horizontal="center"/>
    </xf>
    <xf numFmtId="165" fontId="59" fillId="0" borderId="1" xfId="1" applyNumberFormat="1" applyFont="1" applyFill="1" applyBorder="1" applyAlignment="1">
      <alignment horizontal="centerContinuous"/>
    </xf>
    <xf numFmtId="43" fontId="59" fillId="0" borderId="1" xfId="1" applyNumberFormat="1" applyFont="1" applyFill="1" applyBorder="1" applyAlignment="1">
      <alignment horizontal="right" indent="2"/>
    </xf>
    <xf numFmtId="0" fontId="59" fillId="0" borderId="1" xfId="0" applyFont="1" applyFill="1" applyBorder="1" applyAlignment="1">
      <alignment horizontal="left" wrapText="1"/>
    </xf>
    <xf numFmtId="0" fontId="58" fillId="0" borderId="19" xfId="0" applyFont="1" applyFill="1" applyBorder="1" applyAlignment="1">
      <alignment horizontal="left"/>
    </xf>
    <xf numFmtId="0" fontId="58" fillId="0" borderId="20" xfId="0" applyFont="1" applyFill="1" applyBorder="1" applyAlignment="1">
      <alignment horizontal="left"/>
    </xf>
    <xf numFmtId="0" fontId="58" fillId="0" borderId="21" xfId="0" applyFont="1" applyFill="1" applyBorder="1" applyAlignment="1">
      <alignment horizontal="left"/>
    </xf>
    <xf numFmtId="0" fontId="58" fillId="0" borderId="20" xfId="0" applyFont="1" applyFill="1" applyBorder="1" applyAlignment="1">
      <alignment horizontal="center"/>
    </xf>
    <xf numFmtId="0" fontId="58" fillId="0" borderId="21" xfId="0" applyFont="1" applyFill="1" applyBorder="1" applyAlignment="1">
      <alignment horizontal="center"/>
    </xf>
    <xf numFmtId="0" fontId="59" fillId="0" borderId="21" xfId="0" applyFont="1" applyFill="1" applyBorder="1" applyAlignment="1">
      <alignment horizontal="left"/>
    </xf>
    <xf numFmtId="165" fontId="58" fillId="0" borderId="1" xfId="1" applyNumberFormat="1" applyFont="1" applyFill="1" applyBorder="1" applyAlignment="1">
      <alignment horizontal="right"/>
    </xf>
    <xf numFmtId="5" fontId="58" fillId="0" borderId="1" xfId="14" applyNumberFormat="1" applyFont="1" applyFill="1" applyBorder="1" applyAlignment="1"/>
    <xf numFmtId="5" fontId="58" fillId="0" borderId="1" xfId="0" applyNumberFormat="1" applyFont="1" applyFill="1" applyBorder="1" applyAlignment="1"/>
    <xf numFmtId="5" fontId="58" fillId="0" borderId="1" xfId="26" applyNumberFormat="1" applyFont="1" applyFill="1" applyBorder="1"/>
    <xf numFmtId="166" fontId="58" fillId="0" borderId="1" xfId="0" applyNumberFormat="1" applyFont="1" applyFill="1" applyBorder="1"/>
    <xf numFmtId="166" fontId="58" fillId="0" borderId="1" xfId="14" applyNumberFormat="1" applyFont="1" applyFill="1" applyBorder="1"/>
    <xf numFmtId="0" fontId="58" fillId="0" borderId="1" xfId="0" applyFont="1" applyFill="1" applyBorder="1" applyAlignment="1">
      <alignment horizontal="left" vertical="top" wrapText="1"/>
    </xf>
    <xf numFmtId="44" fontId="40" fillId="0" borderId="0" xfId="14" applyFont="1" applyFill="1" applyBorder="1" applyAlignment="1">
      <alignment horizontal="centerContinuous"/>
    </xf>
    <xf numFmtId="0" fontId="41" fillId="0" borderId="0" xfId="0" applyFont="1" applyFill="1" applyBorder="1" applyAlignment="1">
      <alignment horizontal="center"/>
    </xf>
    <xf numFmtId="0" fontId="40" fillId="0" borderId="0" xfId="0" applyFont="1" applyFill="1" applyBorder="1" applyAlignment="1">
      <alignment horizontal="left" wrapText="1"/>
    </xf>
    <xf numFmtId="43" fontId="53" fillId="0" borderId="0" xfId="0" applyNumberFormat="1" applyFont="1" applyFill="1" applyBorder="1" applyAlignment="1" applyProtection="1"/>
    <xf numFmtId="0" fontId="40" fillId="0" borderId="1" xfId="0" applyFont="1" applyFill="1" applyBorder="1" applyAlignment="1">
      <alignment horizontal="left" wrapText="1"/>
    </xf>
    <xf numFmtId="5" fontId="41" fillId="0" borderId="1" xfId="14" applyNumberFormat="1" applyFont="1" applyFill="1" applyBorder="1" applyAlignment="1"/>
    <xf numFmtId="44" fontId="41" fillId="0" borderId="1" xfId="14" applyNumberFormat="1" applyFont="1" applyFill="1" applyBorder="1" applyAlignment="1"/>
    <xf numFmtId="6" fontId="41" fillId="0" borderId="1" xfId="26" applyNumberFormat="1" applyFont="1" applyFill="1" applyBorder="1" applyAlignment="1"/>
    <xf numFmtId="44" fontId="63" fillId="0" borderId="1" xfId="14" applyFont="1" applyFill="1" applyBorder="1"/>
    <xf numFmtId="165" fontId="41" fillId="0" borderId="1" xfId="1" applyNumberFormat="1" applyFont="1" applyFill="1" applyBorder="1" applyAlignment="1">
      <alignment horizontal="right"/>
    </xf>
    <xf numFmtId="0" fontId="41" fillId="0" borderId="19" xfId="0" applyFont="1" applyFill="1" applyBorder="1" applyAlignment="1">
      <alignment horizontal="left"/>
    </xf>
    <xf numFmtId="0" fontId="41" fillId="0" borderId="20" xfId="0" applyFont="1" applyFill="1" applyBorder="1" applyAlignment="1">
      <alignment horizontal="left"/>
    </xf>
    <xf numFmtId="0" fontId="41" fillId="0" borderId="21" xfId="0" applyFont="1" applyFill="1" applyBorder="1" applyAlignment="1">
      <alignment horizontal="left"/>
    </xf>
    <xf numFmtId="0" fontId="41" fillId="0" borderId="20" xfId="0" applyFont="1" applyFill="1" applyBorder="1" applyAlignment="1">
      <alignment horizontal="center"/>
    </xf>
    <xf numFmtId="0" fontId="41" fillId="0" borderId="21" xfId="0" applyFont="1" applyFill="1" applyBorder="1" applyAlignment="1">
      <alignment horizontal="center"/>
    </xf>
    <xf numFmtId="0" fontId="58" fillId="0" borderId="1" xfId="0" applyFont="1" applyFill="1" applyBorder="1" applyAlignment="1"/>
    <xf numFmtId="0" fontId="40" fillId="0" borderId="21" xfId="0" applyFont="1" applyFill="1" applyBorder="1" applyAlignment="1">
      <alignment horizontal="center"/>
    </xf>
    <xf numFmtId="173" fontId="18" fillId="0" borderId="21" xfId="27" applyNumberFormat="1" applyFont="1" applyFill="1" applyBorder="1" applyAlignment="1">
      <alignment horizontal="center"/>
    </xf>
    <xf numFmtId="164" fontId="41" fillId="0" borderId="0" xfId="0" applyNumberFormat="1" applyFont="1" applyFill="1" applyBorder="1" applyAlignment="1">
      <alignment horizontal="center"/>
    </xf>
    <xf numFmtId="173" fontId="41" fillId="0" borderId="0" xfId="0" applyNumberFormat="1" applyFont="1" applyFill="1" applyBorder="1" applyAlignment="1">
      <alignment horizontal="center"/>
    </xf>
    <xf numFmtId="37" fontId="41" fillId="0" borderId="1" xfId="1" applyNumberFormat="1" applyFont="1" applyFill="1" applyBorder="1" applyAlignment="1">
      <alignment horizontal="center"/>
    </xf>
    <xf numFmtId="0" fontId="45" fillId="0" borderId="1" xfId="0" applyFont="1" applyFill="1" applyBorder="1" applyAlignment="1">
      <alignment horizontal="right"/>
    </xf>
    <xf numFmtId="173" fontId="45" fillId="0" borderId="1" xfId="0" applyNumberFormat="1" applyFont="1" applyFill="1" applyBorder="1" applyAlignment="1">
      <alignment horizontal="right"/>
    </xf>
    <xf numFmtId="0" fontId="41" fillId="0" borderId="23" xfId="0" applyFont="1" applyFill="1" applyBorder="1" applyAlignment="1">
      <alignment horizontal="center"/>
    </xf>
    <xf numFmtId="0" fontId="41" fillId="0" borderId="23" xfId="0" applyFont="1" applyFill="1" applyBorder="1" applyAlignment="1">
      <alignment horizontal="left"/>
    </xf>
    <xf numFmtId="173" fontId="41" fillId="0" borderId="23" xfId="0" applyNumberFormat="1" applyFont="1" applyFill="1" applyBorder="1" applyAlignment="1">
      <alignment horizontal="center"/>
    </xf>
    <xf numFmtId="0" fontId="41" fillId="0" borderId="0" xfId="0" applyFont="1" applyFill="1" applyBorder="1" applyAlignment="1"/>
    <xf numFmtId="0" fontId="65" fillId="0" borderId="0" xfId="0" applyFont="1" applyFill="1" applyBorder="1" applyAlignment="1"/>
    <xf numFmtId="0" fontId="40" fillId="0" borderId="0" xfId="0" applyFont="1" applyFill="1" applyBorder="1" applyAlignment="1">
      <alignment horizontal="left" vertical="center" wrapText="1"/>
    </xf>
    <xf numFmtId="5" fontId="40" fillId="0" borderId="0" xfId="14" applyNumberFormat="1" applyFont="1" applyFill="1" applyBorder="1" applyAlignment="1">
      <alignment vertical="center"/>
    </xf>
    <xf numFmtId="0" fontId="50" fillId="0" borderId="0" xfId="0" applyFont="1" applyFill="1" applyBorder="1" applyAlignment="1">
      <alignment horizontal="left" vertical="center" wrapText="1"/>
    </xf>
    <xf numFmtId="0" fontId="41" fillId="0" borderId="0" xfId="0" applyFont="1" applyFill="1" applyBorder="1" applyAlignment="1">
      <alignment horizontal="left" vertical="center" wrapText="1"/>
    </xf>
    <xf numFmtId="5" fontId="41" fillId="0" borderId="0" xfId="14" applyNumberFormat="1" applyFont="1" applyFill="1" applyBorder="1" applyAlignment="1">
      <alignment vertical="center"/>
    </xf>
    <xf numFmtId="0" fontId="40" fillId="0" borderId="0" xfId="0" applyFont="1" applyFill="1" applyBorder="1" applyAlignment="1">
      <alignment horizontal="left" vertical="center"/>
    </xf>
    <xf numFmtId="5" fontId="40" fillId="0" borderId="0" xfId="14" applyNumberFormat="1" applyFont="1" applyFill="1" applyBorder="1" applyAlignment="1">
      <alignment horizontal="right" vertical="center"/>
    </xf>
    <xf numFmtId="0" fontId="41" fillId="0" borderId="0" xfId="0" applyFont="1" applyFill="1" applyBorder="1" applyAlignment="1">
      <alignment horizontal="center" vertical="center"/>
    </xf>
    <xf numFmtId="17" fontId="40" fillId="0" borderId="0" xfId="0" applyNumberFormat="1" applyFont="1" applyFill="1" applyBorder="1" applyAlignment="1">
      <alignment horizontal="left" vertical="center" wrapText="1"/>
    </xf>
    <xf numFmtId="5" fontId="41" fillId="0" borderId="24" xfId="14" applyNumberFormat="1" applyFont="1" applyFill="1" applyBorder="1" applyAlignment="1">
      <alignment horizontal="right" vertical="center"/>
    </xf>
    <xf numFmtId="0" fontId="41" fillId="0" borderId="0" xfId="0" applyFont="1" applyFill="1" applyBorder="1" applyAlignment="1">
      <alignment horizontal="right" vertical="center"/>
    </xf>
    <xf numFmtId="0" fontId="41" fillId="0" borderId="0" xfId="0" applyFont="1" applyFill="1" applyBorder="1" applyAlignment="1">
      <alignment vertical="center"/>
    </xf>
    <xf numFmtId="166" fontId="40" fillId="0" borderId="0" xfId="0" applyNumberFormat="1" applyFont="1" applyFill="1" applyBorder="1" applyAlignment="1">
      <alignment horizontal="center" vertical="center"/>
    </xf>
    <xf numFmtId="49" fontId="40" fillId="0" borderId="0" xfId="0" applyNumberFormat="1" applyFont="1" applyFill="1" applyBorder="1" applyAlignment="1">
      <alignment horizontal="center" vertical="center" wrapText="1"/>
    </xf>
    <xf numFmtId="166" fontId="40" fillId="0" borderId="0" xfId="14" applyNumberFormat="1" applyFont="1" applyFill="1" applyBorder="1" applyAlignment="1">
      <alignment horizontal="center" vertical="center"/>
    </xf>
    <xf numFmtId="0" fontId="40" fillId="0" borderId="0" xfId="0" applyFont="1" applyFill="1" applyBorder="1" applyAlignment="1">
      <alignment horizontal="center" vertical="center" wrapText="1"/>
    </xf>
    <xf numFmtId="166" fontId="40" fillId="0" borderId="0" xfId="14" applyNumberFormat="1" applyFont="1" applyFill="1" applyBorder="1" applyAlignment="1">
      <alignment horizontal="center" vertical="center" wrapText="1"/>
    </xf>
    <xf numFmtId="0" fontId="40" fillId="0" borderId="0" xfId="0" applyNumberFormat="1" applyFont="1" applyFill="1" applyBorder="1" applyAlignment="1">
      <alignment horizontal="center" vertical="center"/>
    </xf>
    <xf numFmtId="166" fontId="41" fillId="0" borderId="0" xfId="0" applyNumberFormat="1" applyFont="1" applyFill="1" applyBorder="1" applyAlignment="1">
      <alignment horizontal="center" vertical="center"/>
    </xf>
    <xf numFmtId="166" fontId="41" fillId="0" borderId="0" xfId="14" applyNumberFormat="1" applyFont="1" applyFill="1" applyBorder="1" applyAlignment="1">
      <alignment horizontal="center" vertical="center"/>
    </xf>
    <xf numFmtId="166" fontId="40" fillId="0" borderId="0" xfId="0" applyNumberFormat="1" applyFont="1" applyFill="1" applyBorder="1" applyAlignment="1">
      <alignment horizontal="right" vertical="center"/>
    </xf>
    <xf numFmtId="17" fontId="40" fillId="0" borderId="0" xfId="0" applyNumberFormat="1" applyFont="1" applyFill="1" applyBorder="1" applyAlignment="1">
      <alignment horizontal="left" vertical="center"/>
    </xf>
    <xf numFmtId="17" fontId="40" fillId="0" borderId="0" xfId="0" applyNumberFormat="1" applyFont="1" applyFill="1" applyBorder="1" applyAlignment="1">
      <alignment horizontal="center" vertical="center"/>
    </xf>
    <xf numFmtId="37" fontId="40" fillId="0" borderId="0" xfId="0" applyNumberFormat="1" applyFont="1" applyFill="1" applyBorder="1" applyAlignment="1">
      <alignment horizontal="left" vertical="center"/>
    </xf>
    <xf numFmtId="0" fontId="43" fillId="0" borderId="0" xfId="0" applyFont="1" applyFill="1" applyBorder="1" applyAlignment="1">
      <alignment vertical="center" wrapText="1"/>
    </xf>
    <xf numFmtId="2" fontId="40" fillId="0" borderId="0" xfId="0" applyNumberFormat="1" applyFont="1" applyFill="1" applyBorder="1" applyAlignment="1">
      <alignment horizontal="center" vertical="center" wrapText="1"/>
    </xf>
    <xf numFmtId="168" fontId="40" fillId="0" borderId="0" xfId="0" applyNumberFormat="1" applyFont="1" applyFill="1" applyBorder="1" applyAlignment="1">
      <alignment horizontal="left" vertical="center"/>
    </xf>
    <xf numFmtId="166" fontId="41" fillId="0" borderId="0" xfId="14" applyNumberFormat="1" applyFont="1" applyFill="1" applyBorder="1" applyAlignment="1">
      <alignment horizontal="right" vertical="center"/>
    </xf>
    <xf numFmtId="166" fontId="41" fillId="0" borderId="25" xfId="14" applyNumberFormat="1" applyFont="1" applyFill="1" applyBorder="1" applyAlignment="1">
      <alignment horizontal="center" vertical="center"/>
    </xf>
    <xf numFmtId="17" fontId="41" fillId="0" borderId="14" xfId="0" applyNumberFormat="1" applyFont="1" applyFill="1" applyBorder="1" applyAlignment="1">
      <alignment horizontal="center"/>
    </xf>
    <xf numFmtId="0" fontId="41" fillId="0" borderId="14" xfId="0" applyFont="1" applyFill="1" applyBorder="1" applyAlignment="1">
      <alignment horizontal="center"/>
    </xf>
    <xf numFmtId="166" fontId="41" fillId="0" borderId="14" xfId="0" applyNumberFormat="1" applyFont="1" applyFill="1" applyBorder="1" applyAlignment="1">
      <alignment horizontal="center" wrapText="1"/>
    </xf>
    <xf numFmtId="49" fontId="41" fillId="0" borderId="14" xfId="0" applyNumberFormat="1" applyFont="1" applyFill="1" applyBorder="1" applyAlignment="1">
      <alignment horizontal="center" wrapText="1"/>
    </xf>
    <xf numFmtId="165" fontId="46" fillId="0" borderId="0" xfId="1" applyNumberFormat="1" applyFont="1" applyFill="1" applyBorder="1"/>
    <xf numFmtId="0" fontId="40" fillId="0" borderId="14" xfId="0" applyFont="1" applyFill="1" applyBorder="1" applyAlignment="1">
      <alignment horizontal="center"/>
    </xf>
    <xf numFmtId="165" fontId="40" fillId="0" borderId="14" xfId="1" applyNumberFormat="1" applyFont="1" applyFill="1" applyBorder="1" applyAlignment="1">
      <alignment horizontal="center"/>
    </xf>
    <xf numFmtId="0" fontId="41" fillId="0" borderId="0" xfId="0" applyFont="1" applyFill="1" applyBorder="1" applyAlignment="1">
      <alignment horizontal="left" vertical="top"/>
    </xf>
    <xf numFmtId="0" fontId="40" fillId="0" borderId="23" xfId="0" applyFont="1" applyFill="1" applyBorder="1" applyAlignment="1">
      <alignment horizontal="center" vertical="center"/>
    </xf>
    <xf numFmtId="0" fontId="40" fillId="0" borderId="23" xfId="0" applyFont="1" applyFill="1" applyBorder="1" applyAlignment="1">
      <alignment horizontal="center"/>
    </xf>
    <xf numFmtId="0" fontId="40" fillId="0" borderId="23" xfId="0" applyFont="1" applyFill="1" applyBorder="1" applyAlignment="1">
      <alignment horizontal="center" vertical="center" wrapText="1"/>
    </xf>
    <xf numFmtId="9" fontId="40" fillId="0" borderId="0" xfId="32" applyFont="1" applyFill="1" applyBorder="1" applyAlignment="1">
      <alignment horizontal="center" vertical="center" wrapText="1"/>
    </xf>
    <xf numFmtId="1" fontId="40" fillId="0" borderId="0" xfId="32" applyNumberFormat="1" applyFont="1" applyFill="1" applyBorder="1" applyAlignment="1">
      <alignment horizontal="center" vertical="center"/>
    </xf>
    <xf numFmtId="0" fontId="40" fillId="0" borderId="23" xfId="0" applyFont="1" applyFill="1" applyBorder="1" applyAlignment="1">
      <alignment horizontal="left" vertical="center"/>
    </xf>
    <xf numFmtId="9" fontId="40" fillId="0" borderId="23" xfId="32" applyFont="1" applyFill="1" applyBorder="1" applyAlignment="1">
      <alignment horizontal="center" vertical="center"/>
    </xf>
    <xf numFmtId="0" fontId="40" fillId="0" borderId="0" xfId="32" applyNumberFormat="1" applyFont="1" applyFill="1" applyBorder="1" applyAlignment="1">
      <alignment horizontal="center" vertical="center"/>
    </xf>
    <xf numFmtId="9" fontId="40" fillId="0" borderId="23" xfId="32" applyFont="1" applyFill="1" applyBorder="1" applyAlignment="1">
      <alignment vertical="center"/>
    </xf>
    <xf numFmtId="0" fontId="48" fillId="0" borderId="0" xfId="0" applyFont="1" applyFill="1" applyBorder="1" applyAlignment="1">
      <alignment horizontal="left" wrapText="1"/>
    </xf>
    <xf numFmtId="0" fontId="48" fillId="0" borderId="0" xfId="0" applyFont="1" applyFill="1" applyBorder="1" applyAlignment="1">
      <alignment horizontal="left" vertical="top"/>
    </xf>
    <xf numFmtId="0" fontId="48" fillId="0" borderId="0" xfId="0" applyFont="1" applyFill="1" applyBorder="1" applyAlignment="1">
      <alignment horizontal="left" vertical="top" wrapText="1"/>
    </xf>
    <xf numFmtId="0" fontId="40" fillId="0" borderId="0" xfId="0" applyFont="1" applyFill="1" applyBorder="1" applyAlignment="1">
      <alignment horizontal="left" vertical="top"/>
    </xf>
    <xf numFmtId="0" fontId="43" fillId="0" borderId="0" xfId="0" applyFont="1" applyFill="1" applyBorder="1" applyAlignment="1">
      <alignment horizontal="left" vertical="top"/>
    </xf>
    <xf numFmtId="0" fontId="40" fillId="0" borderId="1" xfId="0" applyFont="1" applyFill="1" applyBorder="1" applyAlignment="1">
      <alignment horizontal="left" vertical="top" wrapText="1" indent="2"/>
    </xf>
    <xf numFmtId="0" fontId="67" fillId="0" borderId="0" xfId="0" applyFont="1" applyAlignment="1">
      <alignment horizontal="left" indent="1"/>
    </xf>
    <xf numFmtId="0" fontId="64" fillId="0" borderId="0" xfId="0" applyFont="1" applyFill="1" applyBorder="1" applyAlignment="1">
      <alignment horizontal="center" vertical="top"/>
    </xf>
    <xf numFmtId="0" fontId="41" fillId="0" borderId="1" xfId="0" applyFont="1" applyFill="1" applyBorder="1" applyAlignment="1">
      <alignment horizontal="left" vertical="top" wrapText="1" indent="2"/>
    </xf>
    <xf numFmtId="43" fontId="40" fillId="0" borderId="0" xfId="1" applyNumberFormat="1" applyFont="1" applyFill="1" applyBorder="1"/>
    <xf numFmtId="3" fontId="18" fillId="0" borderId="1" xfId="27" applyNumberFormat="1" applyFont="1" applyFill="1" applyBorder="1" applyAlignment="1">
      <alignment horizontal="center" vertical="center"/>
    </xf>
    <xf numFmtId="173" fontId="46" fillId="0" borderId="0" xfId="0" applyNumberFormat="1" applyFont="1" applyFill="1" applyBorder="1"/>
    <xf numFmtId="173" fontId="40" fillId="0" borderId="0" xfId="0" applyNumberFormat="1" applyFont="1" applyFill="1" applyBorder="1" applyAlignment="1"/>
    <xf numFmtId="173" fontId="46" fillId="0" borderId="1" xfId="0" applyNumberFormat="1" applyFont="1" applyFill="1" applyBorder="1" applyAlignment="1">
      <alignment horizontal="center" wrapText="1"/>
    </xf>
    <xf numFmtId="174" fontId="46" fillId="0" borderId="0" xfId="0" applyNumberFormat="1" applyFont="1" applyFill="1" applyBorder="1" applyAlignment="1">
      <alignment horizontal="center"/>
    </xf>
    <xf numFmtId="174" fontId="40" fillId="0" borderId="0" xfId="0" applyNumberFormat="1" applyFont="1" applyFill="1" applyBorder="1" applyAlignment="1"/>
    <xf numFmtId="174" fontId="41" fillId="0" borderId="0" xfId="0" applyNumberFormat="1" applyFont="1" applyFill="1" applyBorder="1" applyAlignment="1">
      <alignment horizontal="center"/>
    </xf>
    <xf numFmtId="174" fontId="41" fillId="0" borderId="23" xfId="0" applyNumberFormat="1" applyFont="1" applyFill="1" applyBorder="1" applyAlignment="1">
      <alignment horizontal="center"/>
    </xf>
    <xf numFmtId="174" fontId="18" fillId="0" borderId="1" xfId="27" applyNumberFormat="1" applyFont="1" applyFill="1" applyBorder="1" applyAlignment="1">
      <alignment horizontal="center"/>
    </xf>
    <xf numFmtId="174" fontId="46" fillId="0" borderId="1" xfId="27" applyNumberFormat="1" applyFont="1" applyFill="1" applyBorder="1"/>
    <xf numFmtId="174" fontId="45" fillId="0" borderId="1" xfId="0" applyNumberFormat="1" applyFont="1" applyFill="1" applyBorder="1" applyAlignment="1">
      <alignment horizontal="right"/>
    </xf>
    <xf numFmtId="174" fontId="46" fillId="0" borderId="0" xfId="0" applyNumberFormat="1" applyFont="1" applyFill="1" applyBorder="1"/>
    <xf numFmtId="0" fontId="18" fillId="0" borderId="0" xfId="0" applyFont="1"/>
    <xf numFmtId="0" fontId="69" fillId="0" borderId="0" xfId="0" applyFont="1"/>
    <xf numFmtId="14" fontId="40" fillId="0" borderId="1" xfId="0" applyNumberFormat="1" applyFont="1" applyFill="1" applyBorder="1"/>
    <xf numFmtId="0" fontId="40" fillId="0" borderId="1" xfId="0" applyFont="1" applyFill="1" applyBorder="1"/>
    <xf numFmtId="0" fontId="40" fillId="0" borderId="1" xfId="0" applyFont="1" applyFill="1" applyBorder="1" applyAlignment="1">
      <alignment horizontal="right"/>
    </xf>
    <xf numFmtId="37" fontId="46" fillId="0" borderId="0" xfId="0" applyNumberFormat="1" applyFont="1" applyFill="1" applyBorder="1" applyAlignment="1"/>
    <xf numFmtId="165" fontId="55" fillId="0" borderId="0" xfId="0" applyNumberFormat="1" applyFont="1" applyFill="1" applyBorder="1"/>
    <xf numFmtId="171" fontId="58" fillId="0" borderId="19" xfId="0" applyNumberFormat="1" applyFont="1" applyFill="1" applyBorder="1" applyAlignment="1">
      <alignment horizontal="center"/>
    </xf>
    <xf numFmtId="171" fontId="58" fillId="0" borderId="21" xfId="0" applyNumberFormat="1" applyFont="1" applyFill="1" applyBorder="1" applyAlignment="1">
      <alignment horizontal="center"/>
    </xf>
    <xf numFmtId="0" fontId="58" fillId="0" borderId="19" xfId="0" applyFont="1" applyFill="1" applyBorder="1" applyAlignment="1">
      <alignment horizontal="left" wrapText="1"/>
    </xf>
    <xf numFmtId="0" fontId="58" fillId="0" borderId="21" xfId="0" applyFont="1" applyFill="1" applyBorder="1" applyAlignment="1">
      <alignment horizontal="left" wrapText="1"/>
    </xf>
    <xf numFmtId="0" fontId="58" fillId="0" borderId="19" xfId="0" applyFont="1" applyFill="1" applyBorder="1" applyAlignment="1">
      <alignment horizontal="center"/>
    </xf>
    <xf numFmtId="0" fontId="58" fillId="0" borderId="21" xfId="0" applyFont="1" applyFill="1" applyBorder="1" applyAlignment="1">
      <alignment horizontal="center"/>
    </xf>
    <xf numFmtId="0" fontId="59" fillId="0" borderId="1" xfId="0" applyFont="1" applyFill="1" applyBorder="1" applyAlignment="1">
      <alignment horizontal="left" vertical="top" wrapText="1"/>
    </xf>
    <xf numFmtId="0" fontId="58" fillId="0" borderId="22" xfId="0" applyFont="1" applyFill="1" applyBorder="1" applyAlignment="1">
      <alignment horizontal="left" vertical="center"/>
    </xf>
    <xf numFmtId="0" fontId="58" fillId="0" borderId="0" xfId="0" applyFont="1" applyFill="1" applyBorder="1" applyAlignment="1">
      <alignment horizontal="left" vertical="center"/>
    </xf>
    <xf numFmtId="171" fontId="41" fillId="0" borderId="1" xfId="0" applyNumberFormat="1" applyFont="1" applyFill="1" applyBorder="1" applyAlignment="1">
      <alignment horizontal="center"/>
    </xf>
    <xf numFmtId="0" fontId="41" fillId="0" borderId="1" xfId="0" applyFont="1" applyFill="1" applyBorder="1" applyAlignment="1">
      <alignment horizontal="left" vertical="top" wrapText="1"/>
    </xf>
    <xf numFmtId="0" fontId="41" fillId="0" borderId="1" xfId="0" applyFont="1" applyFill="1" applyBorder="1" applyAlignment="1">
      <alignment horizontal="center"/>
    </xf>
    <xf numFmtId="0" fontId="46" fillId="0" borderId="0" xfId="0" applyFont="1" applyFill="1" applyBorder="1" applyAlignment="1"/>
    <xf numFmtId="0" fontId="39" fillId="0" borderId="0" xfId="0" applyFont="1" applyFill="1" applyBorder="1" applyAlignment="1">
      <alignment horizontal="center" vertical="center"/>
    </xf>
    <xf numFmtId="0" fontId="66" fillId="0" borderId="0" xfId="0" applyFont="1" applyFill="1" applyBorder="1" applyAlignment="1">
      <alignment vertical="center"/>
    </xf>
    <xf numFmtId="0" fontId="41" fillId="0" borderId="0" xfId="0" applyFont="1" applyFill="1" applyBorder="1" applyAlignment="1">
      <alignment horizontal="right" vertical="center"/>
    </xf>
    <xf numFmtId="0" fontId="43" fillId="0" borderId="0" xfId="0" applyFont="1" applyFill="1" applyBorder="1" applyAlignment="1">
      <alignment horizontal="left" vertical="top" wrapText="1"/>
    </xf>
    <xf numFmtId="0" fontId="40" fillId="0" borderId="1" xfId="0" applyFont="1" applyFill="1" applyBorder="1" applyAlignment="1">
      <alignment horizontal="left" vertical="top" wrapText="1" indent="1"/>
    </xf>
    <xf numFmtId="0" fontId="64" fillId="0" borderId="0" xfId="0" applyFont="1" applyFill="1" applyBorder="1" applyAlignment="1">
      <alignment horizontal="center" vertical="top"/>
    </xf>
    <xf numFmtId="0" fontId="39" fillId="34" borderId="17" xfId="0" applyFont="1" applyFill="1" applyBorder="1" applyAlignment="1"/>
    <xf numFmtId="0" fontId="51" fillId="34" borderId="2" xfId="0" applyFont="1" applyFill="1" applyBorder="1" applyAlignment="1"/>
    <xf numFmtId="0" fontId="0" fillId="0" borderId="3" xfId="0" applyBorder="1" applyAlignment="1"/>
    <xf numFmtId="0" fontId="41" fillId="2" borderId="15" xfId="0" applyFont="1" applyFill="1" applyBorder="1" applyAlignment="1">
      <alignment horizontal="left"/>
    </xf>
    <xf numFmtId="0" fontId="41" fillId="2" borderId="14" xfId="0" applyFont="1" applyFill="1" applyBorder="1" applyAlignment="1">
      <alignment horizontal="left"/>
    </xf>
    <xf numFmtId="0" fontId="41" fillId="2" borderId="16" xfId="0" applyFont="1" applyFill="1" applyBorder="1" applyAlignment="1">
      <alignment horizontal="left"/>
    </xf>
    <xf numFmtId="0" fontId="40" fillId="0" borderId="1" xfId="26" applyFont="1" applyFill="1" applyBorder="1" applyAlignment="1">
      <alignment horizontal="left" vertical="top" wrapText="1" indent="1"/>
    </xf>
    <xf numFmtId="0" fontId="43" fillId="0" borderId="13" xfId="0" applyFont="1" applyFill="1" applyBorder="1" applyAlignment="1">
      <alignment horizontal="left" vertical="top" wrapText="1" indent="3"/>
    </xf>
    <xf numFmtId="0" fontId="43" fillId="0" borderId="0" xfId="0" applyFont="1" applyFill="1" applyBorder="1" applyAlignment="1">
      <alignment horizontal="left" vertical="top" wrapText="1" indent="3"/>
    </xf>
    <xf numFmtId="0" fontId="43" fillId="0" borderId="18" xfId="0" applyFont="1" applyFill="1" applyBorder="1" applyAlignment="1">
      <alignment horizontal="left" vertical="top" wrapText="1" indent="3"/>
    </xf>
    <xf numFmtId="0" fontId="40" fillId="0" borderId="1" xfId="0" applyNumberFormat="1" applyFont="1" applyFill="1" applyBorder="1" applyAlignment="1">
      <alignment horizontal="left" vertical="top" wrapText="1" indent="1"/>
    </xf>
    <xf numFmtId="0" fontId="41" fillId="2" borderId="1" xfId="0" applyNumberFormat="1" applyFont="1" applyFill="1" applyBorder="1" applyAlignment="1">
      <alignment horizontal="left" vertical="top" wrapText="1"/>
    </xf>
    <xf numFmtId="0" fontId="40" fillId="0" borderId="19" xfId="0" applyFont="1" applyFill="1" applyBorder="1" applyAlignment="1">
      <alignment horizontal="left" vertical="top" wrapText="1" indent="1"/>
    </xf>
    <xf numFmtId="0" fontId="43" fillId="0" borderId="15" xfId="0" applyFont="1" applyFill="1" applyBorder="1" applyAlignment="1">
      <alignment horizontal="left" vertical="top" wrapText="1" indent="3"/>
    </xf>
    <xf numFmtId="0" fontId="43" fillId="0" borderId="14" xfId="0" applyFont="1" applyFill="1" applyBorder="1" applyAlignment="1">
      <alignment horizontal="left" vertical="top" wrapText="1" indent="3"/>
    </xf>
    <xf numFmtId="0" fontId="43" fillId="0" borderId="16" xfId="0" applyFont="1" applyFill="1" applyBorder="1" applyAlignment="1">
      <alignment horizontal="left" vertical="top" wrapText="1" indent="3"/>
    </xf>
    <xf numFmtId="0" fontId="43" fillId="0" borderId="21" xfId="0" applyFont="1" applyFill="1" applyBorder="1" applyAlignment="1">
      <alignment horizontal="left" vertical="top" wrapText="1" indent="1"/>
    </xf>
    <xf numFmtId="0" fontId="41" fillId="2" borderId="1" xfId="0" applyFont="1" applyFill="1" applyBorder="1" applyAlignment="1">
      <alignment horizontal="left" vertical="top" wrapText="1"/>
    </xf>
  </cellXfs>
  <cellStyles count="3850">
    <cellStyle name="20% - Accent1" xfId="52" builtinId="30" customBuiltin="1"/>
    <cellStyle name="20% - Accent1 10" xfId="890"/>
    <cellStyle name="20% - Accent1 10 2" xfId="2389"/>
    <cellStyle name="20% - Accent1 10_Available Funds 2015 w Caroline" xfId="1553"/>
    <cellStyle name="20% - Accent1 11" xfId="1291"/>
    <cellStyle name="20% - Accent1 11 2" xfId="2790"/>
    <cellStyle name="20% - Accent1 11_Available Funds 2015 w Caroline" xfId="1443"/>
    <cellStyle name="20% - Accent1 12" xfId="1419"/>
    <cellStyle name="20% - Accent1 2" xfId="100"/>
    <cellStyle name="20% - Accent1 2 2" xfId="142"/>
    <cellStyle name="20% - Accent1 2 2 2" xfId="249"/>
    <cellStyle name="20% - Accent1 2 2 2 2" xfId="655"/>
    <cellStyle name="20% - Accent1 2 2 2 2 2" xfId="2154"/>
    <cellStyle name="20% - Accent1 2 2 2 2_Available Funds 2015 w Caroline" xfId="1573"/>
    <cellStyle name="20% - Accent1 2 2 2 3" xfId="1055"/>
    <cellStyle name="20% - Accent1 2 2 2 3 2" xfId="2554"/>
    <cellStyle name="20% - Accent1 2 2 2 3_Available Funds 2015 w Caroline" xfId="1428"/>
    <cellStyle name="20% - Accent1 2 2 2 4" xfId="1750"/>
    <cellStyle name="20% - Accent1 2 2 2_Available Funds 2015 w Caroline" xfId="1848"/>
    <cellStyle name="20% - Accent1 2 2 3" xfId="548"/>
    <cellStyle name="20% - Accent1 2 2 3 2" xfId="2047"/>
    <cellStyle name="20% - Accent1 2 2 3_Available Funds 2015 w Caroline" xfId="1557"/>
    <cellStyle name="20% - Accent1 2 2 4" xfId="948"/>
    <cellStyle name="20% - Accent1 2 2 4 2" xfId="2447"/>
    <cellStyle name="20% - Accent1 2 2 4_Available Funds 2015 w Caroline" xfId="1550"/>
    <cellStyle name="20% - Accent1 2 2 5" xfId="1643"/>
    <cellStyle name="20% - Accent1 2 2_Available Funds 2015 w Caroline" xfId="1847"/>
    <cellStyle name="20% - Accent1 2 3" xfId="209"/>
    <cellStyle name="20% - Accent1 2 3 2" xfId="615"/>
    <cellStyle name="20% - Accent1 2 3 2 2" xfId="2114"/>
    <cellStyle name="20% - Accent1 2 3 2_Available Funds 2015 w Caroline" xfId="1878"/>
    <cellStyle name="20% - Accent1 2 3 3" xfId="1015"/>
    <cellStyle name="20% - Accent1 2 3 3 2" xfId="2514"/>
    <cellStyle name="20% - Accent1 2 3 3_Available Funds 2015 w Caroline" xfId="1864"/>
    <cellStyle name="20% - Accent1 2 3 4" xfId="1710"/>
    <cellStyle name="20% - Accent1 2 3_Available Funds 2015 w Caroline" xfId="2883"/>
    <cellStyle name="20% - Accent1 2 4" xfId="313"/>
    <cellStyle name="20% - Accent1 2 4 2" xfId="719"/>
    <cellStyle name="20% - Accent1 2 4 2 2" xfId="2218"/>
    <cellStyle name="20% - Accent1 2 4 2_Available Funds 2015 w Caroline" xfId="1827"/>
    <cellStyle name="20% - Accent1 2 4 3" xfId="1119"/>
    <cellStyle name="20% - Accent1 2 4 3 2" xfId="2618"/>
    <cellStyle name="20% - Accent1 2 4 3_Available Funds 2015 w Caroline" xfId="1813"/>
    <cellStyle name="20% - Accent1 2 4 4" xfId="1814"/>
    <cellStyle name="20% - Accent1 2 4_Available Funds 2015 w Caroline" xfId="1850"/>
    <cellStyle name="20% - Accent1 2 5" xfId="412"/>
    <cellStyle name="20% - Accent1 2 5 2" xfId="812"/>
    <cellStyle name="20% - Accent1 2 5 2 2" xfId="2311"/>
    <cellStyle name="20% - Accent1 2 5 2_Available Funds 2015 w Caroline" xfId="1826"/>
    <cellStyle name="20% - Accent1 2 5 3" xfId="1212"/>
    <cellStyle name="20% - Accent1 2 5 3 2" xfId="2711"/>
    <cellStyle name="20% - Accent1 2 5 3_Available Funds 2015 w Caroline" xfId="1812"/>
    <cellStyle name="20% - Accent1 2 5 4" xfId="1911"/>
    <cellStyle name="20% - Accent1 2 5_Available Funds 2015 w Caroline" xfId="1555"/>
    <cellStyle name="20% - Accent1 2 6" xfId="508"/>
    <cellStyle name="20% - Accent1 2 6 2" xfId="2007"/>
    <cellStyle name="20% - Accent1 2 6_Available Funds 2015 w Caroline" xfId="1586"/>
    <cellStyle name="20% - Accent1 2 7" xfId="908"/>
    <cellStyle name="20% - Accent1 2 7 2" xfId="2407"/>
    <cellStyle name="20% - Accent1 2 7_Available Funds 2015 w Caroline" xfId="1554"/>
    <cellStyle name="20% - Accent1 2 8" xfId="1309"/>
    <cellStyle name="20% - Accent1 2 8 2" xfId="2808"/>
    <cellStyle name="20% - Accent1 2 8_Available Funds 2015 w Caroline" xfId="1424"/>
    <cellStyle name="20% - Accent1 2 9" xfId="1451"/>
    <cellStyle name="20% - Accent1 2_Available Funds 2015 w Caroline" xfId="1448"/>
    <cellStyle name="20% - Accent1 3" xfId="124"/>
    <cellStyle name="20% - Accent1 3 2" xfId="231"/>
    <cellStyle name="20% - Accent1 3 2 2" xfId="637"/>
    <cellStyle name="20% - Accent1 3 2 2 2" xfId="2136"/>
    <cellStyle name="20% - Accent1 3 2 2_Available Funds 2015 w Caroline" xfId="1558"/>
    <cellStyle name="20% - Accent1 3 2 3" xfId="1037"/>
    <cellStyle name="20% - Accent1 3 2 3 2" xfId="2536"/>
    <cellStyle name="20% - Accent1 3 2 3_Available Funds 2015 w Caroline" xfId="1618"/>
    <cellStyle name="20% - Accent1 3 2 4" xfId="1732"/>
    <cellStyle name="20% - Accent1 3 2_Available Funds 2015 w Caroline" xfId="1551"/>
    <cellStyle name="20% - Accent1 3 3" xfId="327"/>
    <cellStyle name="20% - Accent1 3 3 2" xfId="733"/>
    <cellStyle name="20% - Accent1 3 3 2 2" xfId="2232"/>
    <cellStyle name="20% - Accent1 3 3 2_Available Funds 2015 w Caroline" xfId="1544"/>
    <cellStyle name="20% - Accent1 3 3 3" xfId="1133"/>
    <cellStyle name="20% - Accent1 3 3 3 2" xfId="2632"/>
    <cellStyle name="20% - Accent1 3 3 3_Available Funds 2015 w Caroline" xfId="1570"/>
    <cellStyle name="20% - Accent1 3 3 4" xfId="1828"/>
    <cellStyle name="20% - Accent1 3 3_Available Funds 2015 w Caroline" xfId="1552"/>
    <cellStyle name="20% - Accent1 3 4" xfId="426"/>
    <cellStyle name="20% - Accent1 3 4 2" xfId="826"/>
    <cellStyle name="20% - Accent1 3 4 2 2" xfId="2325"/>
    <cellStyle name="20% - Accent1 3 4 2_Available Funds 2015 w Caroline" xfId="1844"/>
    <cellStyle name="20% - Accent1 3 4 3" xfId="1226"/>
    <cellStyle name="20% - Accent1 3 4 3 2" xfId="2725"/>
    <cellStyle name="20% - Accent1 3 4 3_Available Funds 2015 w Caroline" xfId="1407"/>
    <cellStyle name="20% - Accent1 3 4 4" xfId="1925"/>
    <cellStyle name="20% - Accent1 3 4_Available Funds 2015 w Caroline" xfId="1565"/>
    <cellStyle name="20% - Accent1 3 5" xfId="530"/>
    <cellStyle name="20% - Accent1 3 5 2" xfId="2029"/>
    <cellStyle name="20% - Accent1 3 5_Available Funds 2015 w Caroline" xfId="1574"/>
    <cellStyle name="20% - Accent1 3 6" xfId="930"/>
    <cellStyle name="20% - Accent1 3 6 2" xfId="2429"/>
    <cellStyle name="20% - Accent1 3 6_Available Funds 2015 w Caroline" xfId="1600"/>
    <cellStyle name="20% - Accent1 3 7" xfId="1323"/>
    <cellStyle name="20% - Accent1 3 7 2" xfId="2822"/>
    <cellStyle name="20% - Accent1 3 7_Available Funds 2015 w Caroline" xfId="2882"/>
    <cellStyle name="20% - Accent1 3 8" xfId="1465"/>
    <cellStyle name="20% - Accent1 3_Available Funds 2015 w Caroline" xfId="1846"/>
    <cellStyle name="20% - Accent1 4" xfId="165"/>
    <cellStyle name="20% - Accent1 4 2" xfId="272"/>
    <cellStyle name="20% - Accent1 4 2 2" xfId="678"/>
    <cellStyle name="20% - Accent1 4 2 2 2" xfId="2177"/>
    <cellStyle name="20% - Accent1 4 2 2_Available Funds 2015 w Caroline" xfId="1863"/>
    <cellStyle name="20% - Accent1 4 2 3" xfId="1078"/>
    <cellStyle name="20% - Accent1 4 2 3 2" xfId="2577"/>
    <cellStyle name="20% - Accent1 4 2 3_Available Funds 2015 w Caroline" xfId="1849"/>
    <cellStyle name="20% - Accent1 4 2 4" xfId="1773"/>
    <cellStyle name="20% - Accent1 4 2_Available Funds 2015 w Caroline" xfId="1877"/>
    <cellStyle name="20% - Accent1 4 3" xfId="351"/>
    <cellStyle name="20% - Accent1 4 3 2" xfId="751"/>
    <cellStyle name="20% - Accent1 4 3 2 2" xfId="2250"/>
    <cellStyle name="20% - Accent1 4 3 2_Available Funds 2015 w Caroline" xfId="1566"/>
    <cellStyle name="20% - Accent1 4 3 3" xfId="1151"/>
    <cellStyle name="20% - Accent1 4 3 3 2" xfId="2650"/>
    <cellStyle name="20% - Accent1 4 3 3_Available Funds 2015 w Caroline" xfId="1595"/>
    <cellStyle name="20% - Accent1 4 3 4" xfId="1851"/>
    <cellStyle name="20% - Accent1 4 3_Available Funds 2015 w Caroline" xfId="1840"/>
    <cellStyle name="20% - Accent1 4 4" xfId="444"/>
    <cellStyle name="20% - Accent1 4 4 2" xfId="844"/>
    <cellStyle name="20% - Accent1 4 4 2 2" xfId="2343"/>
    <cellStyle name="20% - Accent1 4 4 2_Available Funds 2015 w Caroline" xfId="1400"/>
    <cellStyle name="20% - Accent1 4 4 3" xfId="1244"/>
    <cellStyle name="20% - Accent1 4 4 3 2" xfId="2743"/>
    <cellStyle name="20% - Accent1 4 4 3_Available Funds 2015 w Caroline" xfId="1593"/>
    <cellStyle name="20% - Accent1 4 4 4" xfId="1943"/>
    <cellStyle name="20% - Accent1 4 4_Available Funds 2015 w Caroline" xfId="1601"/>
    <cellStyle name="20% - Accent1 4 5" xfId="571"/>
    <cellStyle name="20% - Accent1 4 5 2" xfId="2070"/>
    <cellStyle name="20% - Accent1 4 5_Available Funds 2015 w Caroline" xfId="1425"/>
    <cellStyle name="20% - Accent1 4 6" xfId="971"/>
    <cellStyle name="20% - Accent1 4 6 2" xfId="2470"/>
    <cellStyle name="20% - Accent1 4 6_Available Funds 2015 w Caroline" xfId="1559"/>
    <cellStyle name="20% - Accent1 4 7" xfId="1341"/>
    <cellStyle name="20% - Accent1 4 7 2" xfId="2840"/>
    <cellStyle name="20% - Accent1 4 7_Available Funds 2015 w Caroline" xfId="1429"/>
    <cellStyle name="20% - Accent1 4 8" xfId="1485"/>
    <cellStyle name="20% - Accent1 4_Available Funds 2015 w Caroline" xfId="2880"/>
    <cellStyle name="20% - Accent1 5" xfId="191"/>
    <cellStyle name="20% - Accent1 5 2" xfId="365"/>
    <cellStyle name="20% - Accent1 5 2 2" xfId="765"/>
    <cellStyle name="20% - Accent1 5 2 2 2" xfId="2264"/>
    <cellStyle name="20% - Accent1 5 2 2_Available Funds 2015 w Caroline" xfId="1414"/>
    <cellStyle name="20% - Accent1 5 2 3" xfId="1165"/>
    <cellStyle name="20% - Accent1 5 2 3 2" xfId="2664"/>
    <cellStyle name="20% - Accent1 5 2 3_Available Funds 2015 w Caroline" xfId="1542"/>
    <cellStyle name="20% - Accent1 5 2 4" xfId="1865"/>
    <cellStyle name="20% - Accent1 5 2_Available Funds 2015 w Caroline" xfId="1541"/>
    <cellStyle name="20% - Accent1 5 3" xfId="458"/>
    <cellStyle name="20% - Accent1 5 3 2" xfId="858"/>
    <cellStyle name="20% - Accent1 5 3 2 2" xfId="2357"/>
    <cellStyle name="20% - Accent1 5 3 2_Available Funds 2015 w Caroline" xfId="1442"/>
    <cellStyle name="20% - Accent1 5 3 3" xfId="1258"/>
    <cellStyle name="20% - Accent1 5 3 3 2" xfId="2757"/>
    <cellStyle name="20% - Accent1 5 3 3_Available Funds 2015 w Caroline" xfId="1579"/>
    <cellStyle name="20% - Accent1 5 3 4" xfId="1957"/>
    <cellStyle name="20% - Accent1 5 3_Available Funds 2015 w Caroline" xfId="1578"/>
    <cellStyle name="20% - Accent1 5 4" xfId="597"/>
    <cellStyle name="20% - Accent1 5 4 2" xfId="2096"/>
    <cellStyle name="20% - Accent1 5 4_Available Funds 2015 w Caroline" xfId="1561"/>
    <cellStyle name="20% - Accent1 5 5" xfId="997"/>
    <cellStyle name="20% - Accent1 5 5 2" xfId="2496"/>
    <cellStyle name="20% - Accent1 5 5_Available Funds 2015 w Caroline" xfId="1843"/>
    <cellStyle name="20% - Accent1 5 6" xfId="1355"/>
    <cellStyle name="20% - Accent1 5 6 2" xfId="2854"/>
    <cellStyle name="20% - Accent1 5 6_Available Funds 2015 w Caroline" xfId="1441"/>
    <cellStyle name="20% - Accent1 5 7" xfId="1499"/>
    <cellStyle name="20% - Accent1 5_Available Funds 2015 w Caroline" xfId="1577"/>
    <cellStyle name="20% - Accent1 6" xfId="379"/>
    <cellStyle name="20% - Accent1 6 2" xfId="472"/>
    <cellStyle name="20% - Accent1 6 2 2" xfId="872"/>
    <cellStyle name="20% - Accent1 6 2 2 2" xfId="2371"/>
    <cellStyle name="20% - Accent1 6 2 2_Available Funds 2015 w Caroline" xfId="1567"/>
    <cellStyle name="20% - Accent1 6 2 3" xfId="1272"/>
    <cellStyle name="20% - Accent1 6 2 3 2" xfId="2771"/>
    <cellStyle name="20% - Accent1 6 2 3_Available Funds 2015 w Caroline" xfId="1571"/>
    <cellStyle name="20% - Accent1 6 2 4" xfId="1971"/>
    <cellStyle name="20% - Accent1 6 2_Available Funds 2015 w Caroline" xfId="1417"/>
    <cellStyle name="20% - Accent1 6 3" xfId="779"/>
    <cellStyle name="20% - Accent1 6 3 2" xfId="2278"/>
    <cellStyle name="20% - Accent1 6 3_Available Funds 2015 w Caroline" xfId="1404"/>
    <cellStyle name="20% - Accent1 6 4" xfId="1179"/>
    <cellStyle name="20% - Accent1 6 4 2" xfId="2678"/>
    <cellStyle name="20% - Accent1 6 4_Available Funds 2015 w Caroline" xfId="1436"/>
    <cellStyle name="20% - Accent1 6 5" xfId="1369"/>
    <cellStyle name="20% - Accent1 6 5 2" xfId="2868"/>
    <cellStyle name="20% - Accent1 6 5_Available Funds 2015 w Caroline" xfId="1401"/>
    <cellStyle name="20% - Accent1 6 6" xfId="1513"/>
    <cellStyle name="20% - Accent1 6_Available Funds 2015 w Caroline" xfId="1415"/>
    <cellStyle name="20% - Accent1 7" xfId="295"/>
    <cellStyle name="20% - Accent1 7 2" xfId="701"/>
    <cellStyle name="20% - Accent1 7 2 2" xfId="2200"/>
    <cellStyle name="20% - Accent1 7 2_Available Funds 2015 w Caroline" xfId="1432"/>
    <cellStyle name="20% - Accent1 7 3" xfId="1101"/>
    <cellStyle name="20% - Accent1 7 3 2" xfId="2600"/>
    <cellStyle name="20% - Accent1 7 3_Available Funds 2015 w Caroline" xfId="1480"/>
    <cellStyle name="20% - Accent1 7 4" xfId="1385"/>
    <cellStyle name="20% - Accent1 7 4 2" xfId="2884"/>
    <cellStyle name="20% - Accent1 7 4_Available Funds 2015 w Caroline" xfId="1584"/>
    <cellStyle name="20% - Accent1 7 5" xfId="1529"/>
    <cellStyle name="20% - Accent1 7_Available Funds 2015 w Caroline" xfId="1560"/>
    <cellStyle name="20% - Accent1 8" xfId="394"/>
    <cellStyle name="20% - Accent1 8 2" xfId="794"/>
    <cellStyle name="20% - Accent1 8 2 2" xfId="2293"/>
    <cellStyle name="20% - Accent1 8 2_Available Funds 2015 w Caroline" xfId="2881"/>
    <cellStyle name="20% - Accent1 8 3" xfId="1194"/>
    <cellStyle name="20% - Accent1 8 3 2" xfId="2693"/>
    <cellStyle name="20% - Accent1 8 3_Available Funds 2015 w Caroline" xfId="1596"/>
    <cellStyle name="20% - Accent1 8 4" xfId="1893"/>
    <cellStyle name="20% - Accent1 8_Available Funds 2015 w Caroline" xfId="1403"/>
    <cellStyle name="20% - Accent1 9" xfId="490"/>
    <cellStyle name="20% - Accent1 9 2" xfId="1989"/>
    <cellStyle name="20% - Accent1 9_Available Funds 2015 w Caroline" xfId="1590"/>
    <cellStyle name="20% - Accent2" xfId="56" builtinId="34" customBuiltin="1"/>
    <cellStyle name="20% - Accent2 10" xfId="892"/>
    <cellStyle name="20% - Accent2 10 2" xfId="2391"/>
    <cellStyle name="20% - Accent2 10_Available Funds 2015 w Caroline" xfId="1446"/>
    <cellStyle name="20% - Accent2 11" xfId="1293"/>
    <cellStyle name="20% - Accent2 11 2" xfId="2792"/>
    <cellStyle name="20% - Accent2 11_Available Funds 2015 w Caroline" xfId="1587"/>
    <cellStyle name="20% - Accent2 12" xfId="1422"/>
    <cellStyle name="20% - Accent2 2" xfId="102"/>
    <cellStyle name="20% - Accent2 2 2" xfId="144"/>
    <cellStyle name="20% - Accent2 2 2 2" xfId="251"/>
    <cellStyle name="20% - Accent2 2 2 2 2" xfId="657"/>
    <cellStyle name="20% - Accent2 2 2 2 2 2" xfId="2156"/>
    <cellStyle name="20% - Accent2 2 2 2 2_Available Funds 2015 w Caroline" xfId="1545"/>
    <cellStyle name="20% - Accent2 2 2 2 3" xfId="1057"/>
    <cellStyle name="20% - Accent2 2 2 2 3 2" xfId="2556"/>
    <cellStyle name="20% - Accent2 2 2 2 3_Available Funds 2015 w Caroline" xfId="1599"/>
    <cellStyle name="20% - Accent2 2 2 2 4" xfId="1752"/>
    <cellStyle name="20% - Accent2 2 2 2_Available Funds 2015 w Caroline" xfId="1411"/>
    <cellStyle name="20% - Accent2 2 2 3" xfId="550"/>
    <cellStyle name="20% - Accent2 2 2 3 2" xfId="2049"/>
    <cellStyle name="20% - Accent2 2 2 3_Available Funds 2015 w Caroline" xfId="1549"/>
    <cellStyle name="20% - Accent2 2 2 4" xfId="950"/>
    <cellStyle name="20% - Accent2 2 2 4 2" xfId="2449"/>
    <cellStyle name="20% - Accent2 2 2 4_Available Funds 2015 w Caroline" xfId="1585"/>
    <cellStyle name="20% - Accent2 2 2 5" xfId="1645"/>
    <cellStyle name="20% - Accent2 2 2_Available Funds 2015 w Caroline" xfId="1842"/>
    <cellStyle name="20% - Accent2 2 3" xfId="211"/>
    <cellStyle name="20% - Accent2 2 3 2" xfId="617"/>
    <cellStyle name="20% - Accent2 2 3 2 2" xfId="2116"/>
    <cellStyle name="20% - Accent2 2 3 2_Available Funds 2015 w Caroline" xfId="1598"/>
    <cellStyle name="20% - Accent2 2 3 3" xfId="1017"/>
    <cellStyle name="20% - Accent2 2 3 3 2" xfId="2516"/>
    <cellStyle name="20% - Accent2 2 3 3_Available Funds 2015 w Caroline" xfId="1409"/>
    <cellStyle name="20% - Accent2 2 3 4" xfId="1712"/>
    <cellStyle name="20% - Accent2 2 3_Available Funds 2015 w Caroline" xfId="1547"/>
    <cellStyle name="20% - Accent2 2 4" xfId="315"/>
    <cellStyle name="20% - Accent2 2 4 2" xfId="721"/>
    <cellStyle name="20% - Accent2 2 4 2 2" xfId="2220"/>
    <cellStyle name="20% - Accent2 2 4 2_Available Funds 2015 w Caroline" xfId="1406"/>
    <cellStyle name="20% - Accent2 2 4 3" xfId="1121"/>
    <cellStyle name="20% - Accent2 2 4 3 2" xfId="2620"/>
    <cellStyle name="20% - Accent2 2 4 3_Available Funds 2015 w Caroline" xfId="1583"/>
    <cellStyle name="20% - Accent2 2 4 4" xfId="1816"/>
    <cellStyle name="20% - Accent2 2 4_Available Funds 2015 w Caroline" xfId="1582"/>
    <cellStyle name="20% - Accent2 2 5" xfId="414"/>
    <cellStyle name="20% - Accent2 2 5 2" xfId="814"/>
    <cellStyle name="20% - Accent2 2 5 2 2" xfId="2313"/>
    <cellStyle name="20% - Accent2 2 5 2_Available Funds 2015 w Caroline" xfId="1564"/>
    <cellStyle name="20% - Accent2 2 5 3" xfId="1214"/>
    <cellStyle name="20% - Accent2 2 5 3 2" xfId="2713"/>
    <cellStyle name="20% - Accent2 2 5 3_Available Funds 2015 w Caroline" xfId="1543"/>
    <cellStyle name="20% - Accent2 2 5 4" xfId="1913"/>
    <cellStyle name="20% - Accent2 2 5_Available Funds 2015 w Caroline" xfId="1580"/>
    <cellStyle name="20% - Accent2 2 6" xfId="510"/>
    <cellStyle name="20% - Accent2 2 6 2" xfId="2009"/>
    <cellStyle name="20% - Accent2 2 6_Available Funds 2015 w Caroline" xfId="1402"/>
    <cellStyle name="20% - Accent2 2 7" xfId="910"/>
    <cellStyle name="20% - Accent2 2 7 2" xfId="2409"/>
    <cellStyle name="20% - Accent2 2 7_Available Funds 2015 w Caroline" xfId="1556"/>
    <cellStyle name="20% - Accent2 2 8" xfId="1311"/>
    <cellStyle name="20% - Accent2 2 8 2" xfId="2810"/>
    <cellStyle name="20% - Accent2 2 8_Available Funds 2015 w Caroline" xfId="1572"/>
    <cellStyle name="20% - Accent2 2 9" xfId="1453"/>
    <cellStyle name="20% - Accent2 2_Available Funds 2015 w Caroline" xfId="1841"/>
    <cellStyle name="20% - Accent2 3" xfId="126"/>
    <cellStyle name="20% - Accent2 3 2" xfId="233"/>
    <cellStyle name="20% - Accent2 3 2 2" xfId="639"/>
    <cellStyle name="20% - Accent2 3 2 2 2" xfId="2138"/>
    <cellStyle name="20% - Accent2 3 2 2_Available Funds 2015 w Caroline" xfId="1594"/>
    <cellStyle name="20% - Accent2 3 2 3" xfId="1039"/>
    <cellStyle name="20% - Accent2 3 2 3 2" xfId="2538"/>
    <cellStyle name="20% - Accent2 3 2 3_Available Funds 2015 w Caroline" xfId="1604"/>
    <cellStyle name="20% - Accent2 3 2 4" xfId="1734"/>
    <cellStyle name="20% - Accent2 3 2_Available Funds 2015 w Caroline" xfId="1588"/>
    <cellStyle name="20% - Accent2 3 3" xfId="329"/>
    <cellStyle name="20% - Accent2 3 3 2" xfId="735"/>
    <cellStyle name="20% - Accent2 3 3 2 2" xfId="2234"/>
    <cellStyle name="20% - Accent2 3 3 2_Available Funds 2015 w Caroline" xfId="1581"/>
    <cellStyle name="20% - Accent2 3 3 3" xfId="1135"/>
    <cellStyle name="20% - Accent2 3 3 3 2" xfId="2634"/>
    <cellStyle name="20% - Accent2 3 3 3_Available Funds 2015 w Caroline" xfId="1418"/>
    <cellStyle name="20% - Accent2 3 3 4" xfId="1830"/>
    <cellStyle name="20% - Accent2 3 3_Available Funds 2015 w Caroline" xfId="1408"/>
    <cellStyle name="20% - Accent2 3 4" xfId="428"/>
    <cellStyle name="20% - Accent2 3 4 2" xfId="828"/>
    <cellStyle name="20% - Accent2 3 4 2 2" xfId="2327"/>
    <cellStyle name="20% - Accent2 3 4 2_Available Funds 2015 w Caroline" xfId="1807"/>
    <cellStyle name="20% - Accent2 3 4 3" xfId="1228"/>
    <cellStyle name="20% - Accent2 3 4 3 2" xfId="2727"/>
    <cellStyle name="20% - Accent2 3 4 3_Available Funds 2015 w Caroline" xfId="1889"/>
    <cellStyle name="20% - Accent2 3 4 4" xfId="1927"/>
    <cellStyle name="20% - Accent2 3 4_Available Funds 2015 w Caroline" xfId="1589"/>
    <cellStyle name="20% - Accent2 3 5" xfId="532"/>
    <cellStyle name="20% - Accent2 3 5 2" xfId="2031"/>
    <cellStyle name="20% - Accent2 3 5_Available Funds 2015 w Caroline" xfId="1703"/>
    <cellStyle name="20% - Accent2 3 6" xfId="932"/>
    <cellStyle name="20% - Accent2 3 6 2" xfId="2431"/>
    <cellStyle name="20% - Accent2 3 6_Available Funds 2015 w Caroline" xfId="1677"/>
    <cellStyle name="20% - Accent2 3 7" xfId="1325"/>
    <cellStyle name="20% - Accent2 3 7 2" xfId="2824"/>
    <cellStyle name="20% - Accent2 3 7_Available Funds 2015 w Caroline" xfId="1636"/>
    <cellStyle name="20% - Accent2 3 8" xfId="1467"/>
    <cellStyle name="20% - Accent2 3_Available Funds 2015 w Caroline" xfId="1563"/>
    <cellStyle name="20% - Accent2 4" xfId="167"/>
    <cellStyle name="20% - Accent2 4 2" xfId="274"/>
    <cellStyle name="20% - Accent2 4 2 2" xfId="680"/>
    <cellStyle name="20% - Accent2 4 2 2 2" xfId="2179"/>
    <cellStyle name="20% - Accent2 4 2 2_Available Funds 2015 w Caroline" xfId="1805"/>
    <cellStyle name="20% - Accent2 4 2 3" xfId="1080"/>
    <cellStyle name="20% - Accent2 4 2 3 2" xfId="2579"/>
    <cellStyle name="20% - Accent2 4 2 3_Available Funds 2015 w Caroline" xfId="1888"/>
    <cellStyle name="20% - Accent2 4 2 4" xfId="1775"/>
    <cellStyle name="20% - Accent2 4 2_Available Funds 2015 w Caroline" xfId="1435"/>
    <cellStyle name="20% - Accent2 4 3" xfId="353"/>
    <cellStyle name="20% - Accent2 4 3 2" xfId="753"/>
    <cellStyle name="20% - Accent2 4 3 2 2" xfId="2252"/>
    <cellStyle name="20% - Accent2 4 3 2_Available Funds 2015 w Caroline" xfId="1675"/>
    <cellStyle name="20% - Accent2 4 3 3" xfId="1153"/>
    <cellStyle name="20% - Accent2 4 3 3 2" xfId="2652"/>
    <cellStyle name="20% - Accent2 4 3 3_Available Funds 2015 w Caroline" xfId="1634"/>
    <cellStyle name="20% - Accent2 4 3 4" xfId="1853"/>
    <cellStyle name="20% - Accent2 4 3_Available Funds 2015 w Caroline" xfId="1701"/>
    <cellStyle name="20% - Accent2 4 4" xfId="446"/>
    <cellStyle name="20% - Accent2 4 4 2" xfId="846"/>
    <cellStyle name="20% - Accent2 4 4 2 2" xfId="2345"/>
    <cellStyle name="20% - Accent2 4 4 2_Available Funds 2015 w Caroline" xfId="1479"/>
    <cellStyle name="20% - Accent2 4 4 3" xfId="1246"/>
    <cellStyle name="20% - Accent2 4 4 3 2" xfId="2745"/>
    <cellStyle name="20% - Accent2 4 4 3_Available Funds 2015 w Caroline" xfId="1803"/>
    <cellStyle name="20% - Accent2 4 4 4" xfId="1945"/>
    <cellStyle name="20% - Accent2 4 4_Available Funds 2015 w Caroline" xfId="1611"/>
    <cellStyle name="20% - Accent2 4 5" xfId="573"/>
    <cellStyle name="20% - Accent2 4 5 2" xfId="2072"/>
    <cellStyle name="20% - Accent2 4 5_Available Funds 2015 w Caroline" xfId="1886"/>
    <cellStyle name="20% - Accent2 4 6" xfId="973"/>
    <cellStyle name="20% - Accent2 4 6 2" xfId="2472"/>
    <cellStyle name="20% - Accent2 4 6_Available Funds 2015 w Caroline" xfId="1699"/>
    <cellStyle name="20% - Accent2 4 7" xfId="1343"/>
    <cellStyle name="20% - Accent2 4 7 2" xfId="2842"/>
    <cellStyle name="20% - Accent2 4 7_Available Funds 2015 w Caroline" xfId="1673"/>
    <cellStyle name="20% - Accent2 4 8" xfId="1487"/>
    <cellStyle name="20% - Accent2 4_Available Funds 2015 w Caroline" xfId="1613"/>
    <cellStyle name="20% - Accent2 5" xfId="193"/>
    <cellStyle name="20% - Accent2 5 2" xfId="367"/>
    <cellStyle name="20% - Accent2 5 2 2" xfId="767"/>
    <cellStyle name="20% - Accent2 5 2 2 2" xfId="2266"/>
    <cellStyle name="20% - Accent2 5 2 2_Available Funds 2015 w Caroline" xfId="1607"/>
    <cellStyle name="20% - Accent2 5 2 3" xfId="1167"/>
    <cellStyle name="20% - Accent2 5 2 3 2" xfId="2666"/>
    <cellStyle name="20% - Accent2 5 2 3_Available Funds 2015 w Caroline" xfId="1801"/>
    <cellStyle name="20% - Accent2 5 2 4" xfId="1867"/>
    <cellStyle name="20% - Accent2 5 2_Available Funds 2015 w Caroline" xfId="1609"/>
    <cellStyle name="20% - Accent2 5 3" xfId="460"/>
    <cellStyle name="20% - Accent2 5 3 2" xfId="860"/>
    <cellStyle name="20% - Accent2 5 3 2 2" xfId="2359"/>
    <cellStyle name="20% - Accent2 5 3 2_Available Funds 2015 w Caroline" xfId="1697"/>
    <cellStyle name="20% - Accent2 5 3 3" xfId="1260"/>
    <cellStyle name="20% - Accent2 5 3 3 2" xfId="2759"/>
    <cellStyle name="20% - Accent2 5 3 3_Available Funds 2015 w Caroline" xfId="1671"/>
    <cellStyle name="20% - Accent2 5 3 4" xfId="1959"/>
    <cellStyle name="20% - Accent2 5 3_Available Funds 2015 w Caroline" xfId="1884"/>
    <cellStyle name="20% - Accent2 5 4" xfId="599"/>
    <cellStyle name="20% - Accent2 5 4 2" xfId="2098"/>
    <cellStyle name="20% - Accent2 5 4_Available Funds 2015 w Caroline" xfId="1630"/>
    <cellStyle name="20% - Accent2 5 5" xfId="999"/>
    <cellStyle name="20% - Accent2 5 5 2" xfId="2498"/>
    <cellStyle name="20% - Accent2 5 5_Available Funds 2015 w Caroline" xfId="1447"/>
    <cellStyle name="20% - Accent2 5 6" xfId="1357"/>
    <cellStyle name="20% - Accent2 5 6 2" xfId="2856"/>
    <cellStyle name="20% - Accent2 5 6_Available Funds 2015 w Caroline" xfId="1576"/>
    <cellStyle name="20% - Accent2 5 7" xfId="1501"/>
    <cellStyle name="20% - Accent2 5_Available Funds 2015 w Caroline" xfId="1632"/>
    <cellStyle name="20% - Accent2 6" xfId="381"/>
    <cellStyle name="20% - Accent2 6 2" xfId="474"/>
    <cellStyle name="20% - Accent2 6 2 2" xfId="874"/>
    <cellStyle name="20% - Accent2 6 2 2 2" xfId="2373"/>
    <cellStyle name="20% - Accent2 6 2 2_Available Funds 2015 w Caroline" xfId="1695"/>
    <cellStyle name="20% - Accent2 6 2 3" xfId="1274"/>
    <cellStyle name="20% - Accent2 6 2 3 2" xfId="2773"/>
    <cellStyle name="20% - Accent2 6 2 3_Available Funds 2015 w Caroline" xfId="1669"/>
    <cellStyle name="20% - Accent2 6 2 4" xfId="1973"/>
    <cellStyle name="20% - Accent2 6 2_Available Funds 2015 w Caroline" xfId="1882"/>
    <cellStyle name="20% - Accent2 6 3" xfId="781"/>
    <cellStyle name="20% - Accent2 6 3 2" xfId="2280"/>
    <cellStyle name="20% - Accent2 6 3_Available Funds 2015 w Caroline" xfId="1628"/>
    <cellStyle name="20% - Accent2 6 4" xfId="1181"/>
    <cellStyle name="20% - Accent2 6 4 2" xfId="2680"/>
    <cellStyle name="20% - Accent2 6 4_Available Funds 2015 w Caroline" xfId="1575"/>
    <cellStyle name="20% - Accent2 6 5" xfId="1371"/>
    <cellStyle name="20% - Accent2 6 5 2" xfId="2870"/>
    <cellStyle name="20% - Accent2 6 5_Available Funds 2015 w Caroline" xfId="1546"/>
    <cellStyle name="20% - Accent2 6 6" xfId="1515"/>
    <cellStyle name="20% - Accent2 6_Available Funds 2015 w Caroline" xfId="1799"/>
    <cellStyle name="20% - Accent2 7" xfId="297"/>
    <cellStyle name="20% - Accent2 7 2" xfId="703"/>
    <cellStyle name="20% - Accent2 7 2 2" xfId="2202"/>
    <cellStyle name="20% - Accent2 7 2_Available Funds 2015 w Caroline" xfId="1880"/>
    <cellStyle name="20% - Accent2 7 3" xfId="1103"/>
    <cellStyle name="20% - Accent2 7 3 2" xfId="2602"/>
    <cellStyle name="20% - Accent2 7 3_Available Funds 2015 w Caroline" xfId="1693"/>
    <cellStyle name="20% - Accent2 7 4" xfId="1387"/>
    <cellStyle name="20% - Accent2 7 4 2" xfId="2886"/>
    <cellStyle name="20% - Accent2 7 4_Available Funds 2015 w Caroline" xfId="1667"/>
    <cellStyle name="20% - Accent2 7 5" xfId="1531"/>
    <cellStyle name="20% - Accent2 7_Available Funds 2015 w Caroline" xfId="1797"/>
    <cellStyle name="20% - Accent2 8" xfId="396"/>
    <cellStyle name="20% - Accent2 8 2" xfId="796"/>
    <cellStyle name="20% - Accent2 8 2 2" xfId="2295"/>
    <cellStyle name="20% - Accent2 8 2_Available Funds 2015 w Caroline" xfId="1568"/>
    <cellStyle name="20% - Accent2 8 3" xfId="1196"/>
    <cellStyle name="20% - Accent2 8 3 2" xfId="2695"/>
    <cellStyle name="20% - Accent2 8 3_Available Funds 2015 w Caroline" xfId="1597"/>
    <cellStyle name="20% - Accent2 8 4" xfId="1895"/>
    <cellStyle name="20% - Accent2 8_Available Funds 2015 w Caroline" xfId="1626"/>
    <cellStyle name="20% - Accent2 9" xfId="492"/>
    <cellStyle name="20% - Accent2 9 2" xfId="1991"/>
    <cellStyle name="20% - Accent2 9_Available Funds 2015 w Caroline" xfId="1806"/>
    <cellStyle name="20% - Accent3" xfId="60" builtinId="38" customBuiltin="1"/>
    <cellStyle name="20% - Accent3 10" xfId="894"/>
    <cellStyle name="20% - Accent3 10 2" xfId="2393"/>
    <cellStyle name="20% - Accent3 10_Available Funds 2015 w Caroline" xfId="1702"/>
    <cellStyle name="20% - Accent3 11" xfId="1295"/>
    <cellStyle name="20% - Accent3 11 2" xfId="2794"/>
    <cellStyle name="20% - Accent3 11_Available Funds 2015 w Caroline" xfId="1676"/>
    <cellStyle name="20% - Accent3 12" xfId="1426"/>
    <cellStyle name="20% - Accent3 2" xfId="104"/>
    <cellStyle name="20% - Accent3 2 2" xfId="146"/>
    <cellStyle name="20% - Accent3 2 2 2" xfId="253"/>
    <cellStyle name="20% - Accent3 2 2 2 2" xfId="659"/>
    <cellStyle name="20% - Accent3 2 2 2 2 2" xfId="2158"/>
    <cellStyle name="20% - Accent3 2 2 2 2_Available Funds 2015 w Caroline" xfId="1804"/>
    <cellStyle name="20% - Accent3 2 2 2 3" xfId="1059"/>
    <cellStyle name="20% - Accent3 2 2 2 3 2" xfId="2558"/>
    <cellStyle name="20% - Accent3 2 2 2 3_Available Funds 2015 w Caroline" xfId="1887"/>
    <cellStyle name="20% - Accent3 2 2 2 4" xfId="1754"/>
    <cellStyle name="20% - Accent3 2 2 2_Available Funds 2015 w Caroline" xfId="1413"/>
    <cellStyle name="20% - Accent3 2 2 3" xfId="552"/>
    <cellStyle name="20% - Accent3 2 2 3 2" xfId="2051"/>
    <cellStyle name="20% - Accent3 2 2 3_Available Funds 2015 w Caroline" xfId="1700"/>
    <cellStyle name="20% - Accent3 2 2 4" xfId="952"/>
    <cellStyle name="20% - Accent3 2 2 4 2" xfId="2451"/>
    <cellStyle name="20% - Accent3 2 2 4_Available Funds 2015 w Caroline" xfId="1674"/>
    <cellStyle name="20% - Accent3 2 2 5" xfId="1647"/>
    <cellStyle name="20% - Accent3 2 2_Available Funds 2015 w Caroline" xfId="1612"/>
    <cellStyle name="20% - Accent3 2 3" xfId="213"/>
    <cellStyle name="20% - Accent3 2 3 2" xfId="619"/>
    <cellStyle name="20% - Accent3 2 3 2 2" xfId="2118"/>
    <cellStyle name="20% - Accent3 2 3 2_Available Funds 2015 w Caroline" xfId="1610"/>
    <cellStyle name="20% - Accent3 2 3 3" xfId="1019"/>
    <cellStyle name="20% - Accent3 2 3 3 2" xfId="2518"/>
    <cellStyle name="20% - Accent3 2 3 3_Available Funds 2015 w Caroline" xfId="1416"/>
    <cellStyle name="20% - Accent3 2 3 4" xfId="1714"/>
    <cellStyle name="20% - Accent3 2 3_Available Funds 2015 w Caroline" xfId="1633"/>
    <cellStyle name="20% - Accent3 2 4" xfId="317"/>
    <cellStyle name="20% - Accent3 2 4 2" xfId="723"/>
    <cellStyle name="20% - Accent3 2 4 2 2" xfId="2222"/>
    <cellStyle name="20% - Accent3 2 4 2_Available Funds 2015 w Caroline" xfId="1885"/>
    <cellStyle name="20% - Accent3 2 4 3" xfId="1123"/>
    <cellStyle name="20% - Accent3 2 4 3 2" xfId="2622"/>
    <cellStyle name="20% - Accent3 2 4 3_Available Funds 2015 w Caroline" xfId="1698"/>
    <cellStyle name="20% - Accent3 2 4 4" xfId="1818"/>
    <cellStyle name="20% - Accent3 2 4_Available Funds 2015 w Caroline" xfId="1802"/>
    <cellStyle name="20% - Accent3 2 5" xfId="416"/>
    <cellStyle name="20% - Accent3 2 5 2" xfId="816"/>
    <cellStyle name="20% - Accent3 2 5 2 2" xfId="2315"/>
    <cellStyle name="20% - Accent3 2 5 2_Available Funds 2015 w Caroline" xfId="1631"/>
    <cellStyle name="20% - Accent3 2 5 3" xfId="1216"/>
    <cellStyle name="20% - Accent3 2 5 3 2" xfId="2715"/>
    <cellStyle name="20% - Accent3 2 5 3_Available Funds 2015 w Caroline" xfId="1405"/>
    <cellStyle name="20% - Accent3 2 5 4" xfId="1915"/>
    <cellStyle name="20% - Accent3 2 5_Available Funds 2015 w Caroline" xfId="1672"/>
    <cellStyle name="20% - Accent3 2 6" xfId="512"/>
    <cellStyle name="20% - Accent3 2 6 2" xfId="2011"/>
    <cellStyle name="20% - Accent3 2 6_Available Funds 2015 w Caroline" xfId="1412"/>
    <cellStyle name="20% - Accent3 2 7" xfId="912"/>
    <cellStyle name="20% - Accent3 2 7 2" xfId="2411"/>
    <cellStyle name="20% - Accent3 2 7_Available Funds 2015 w Caroline" xfId="1800"/>
    <cellStyle name="20% - Accent3 2 8" xfId="1313"/>
    <cellStyle name="20% - Accent3 2 8 2" xfId="2812"/>
    <cellStyle name="20% - Accent3 2 8_Available Funds 2015 w Caroline" xfId="1883"/>
    <cellStyle name="20% - Accent3 2 9" xfId="1455"/>
    <cellStyle name="20% - Accent3 2_Available Funds 2015 w Caroline" xfId="1635"/>
    <cellStyle name="20% - Accent3 3" xfId="128"/>
    <cellStyle name="20% - Accent3 3 2" xfId="235"/>
    <cellStyle name="20% - Accent3 3 2 2" xfId="641"/>
    <cellStyle name="20% - Accent3 3 2 2 2" xfId="2140"/>
    <cellStyle name="20% - Accent3 3 2 2_Available Funds 2015 w Caroline" xfId="1629"/>
    <cellStyle name="20% - Accent3 3 2 3" xfId="1041"/>
    <cellStyle name="20% - Accent3 3 2 3 2" xfId="2540"/>
    <cellStyle name="20% - Accent3 3 2 3_Available Funds 2015 w Caroline" xfId="1410"/>
    <cellStyle name="20% - Accent3 3 2 4" xfId="1736"/>
    <cellStyle name="20% - Accent3 3 2_Available Funds 2015 w Caroline" xfId="1670"/>
    <cellStyle name="20% - Accent3 3 3" xfId="331"/>
    <cellStyle name="20% - Accent3 3 3 2" xfId="737"/>
    <cellStyle name="20% - Accent3 3 3 2 2" xfId="2236"/>
    <cellStyle name="20% - Accent3 3 3 2_Available Funds 2015 w Caroline" xfId="1798"/>
    <cellStyle name="20% - Accent3 3 3 3" xfId="1137"/>
    <cellStyle name="20% - Accent3 3 3 3 2" xfId="2636"/>
    <cellStyle name="20% - Accent3 3 3 3_Available Funds 2015 w Caroline" xfId="1881"/>
    <cellStyle name="20% - Accent3 3 3 4" xfId="1832"/>
    <cellStyle name="20% - Accent3 3 3_Available Funds 2015 w Caroline" xfId="1592"/>
    <cellStyle name="20% - Accent3 3 4" xfId="430"/>
    <cellStyle name="20% - Accent3 3 4 2" xfId="830"/>
    <cellStyle name="20% - Accent3 3 4 2 2" xfId="2329"/>
    <cellStyle name="20% - Accent3 3 4 2_Available Funds 2015 w Caroline" xfId="1668"/>
    <cellStyle name="20% - Accent3 3 4 3" xfId="1230"/>
    <cellStyle name="20% - Accent3 3 4 3 2" xfId="2729"/>
    <cellStyle name="20% - Accent3 3 4 3_Available Funds 2015 w Caroline" xfId="1627"/>
    <cellStyle name="20% - Accent3 3 4 4" xfId="1929"/>
    <cellStyle name="20% - Accent3 3 4_Available Funds 2015 w Caroline" xfId="1694"/>
    <cellStyle name="20% - Accent3 3 5" xfId="534"/>
    <cellStyle name="20% - Accent3 3 5 2" xfId="2033"/>
    <cellStyle name="20% - Accent3 3 5_Available Funds 2015 w Caroline" xfId="1591"/>
    <cellStyle name="20% - Accent3 3 6" xfId="934"/>
    <cellStyle name="20% - Accent3 3 6 2" xfId="2433"/>
    <cellStyle name="20% - Accent3 3 6_Available Funds 2015 w Caroline" xfId="1421"/>
    <cellStyle name="20% - Accent3 3 7" xfId="1327"/>
    <cellStyle name="20% - Accent3 3 7 2" xfId="2826"/>
    <cellStyle name="20% - Accent3 3 7_Available Funds 2015 w Caroline" xfId="1796"/>
    <cellStyle name="20% - Accent3 3 8" xfId="1469"/>
    <cellStyle name="20% - Accent3 3_Available Funds 2015 w Caroline" xfId="1696"/>
    <cellStyle name="20% - Accent3 4" xfId="169"/>
    <cellStyle name="20% - Accent3 4 2" xfId="276"/>
    <cellStyle name="20% - Accent3 4 2 2" xfId="682"/>
    <cellStyle name="20% - Accent3 4 2 2 2" xfId="2181"/>
    <cellStyle name="20% - Accent3 4 2 2_Available Funds 2015 w Caroline" xfId="1666"/>
    <cellStyle name="20% - Accent3 4 2 3" xfId="1082"/>
    <cellStyle name="20% - Accent3 4 2 3 2" xfId="2581"/>
    <cellStyle name="20% - Accent3 4 2 3_Available Funds 2015 w Caroline" xfId="1625"/>
    <cellStyle name="20% - Accent3 4 2 4" xfId="1777"/>
    <cellStyle name="20% - Accent3 4 2_Available Funds 2015 w Caroline" xfId="1692"/>
    <cellStyle name="20% - Accent3 4 3" xfId="355"/>
    <cellStyle name="20% - Accent3 4 3 2" xfId="755"/>
    <cellStyle name="20% - Accent3 4 3 2 2" xfId="2254"/>
    <cellStyle name="20% - Accent3 4 3 2_Available Funds 2015 w Caroline" xfId="1548"/>
    <cellStyle name="20% - Accent3 4 3 3" xfId="1155"/>
    <cellStyle name="20% - Accent3 4 3 3 2" xfId="2654"/>
    <cellStyle name="20% - Accent3 4 3 3_Available Funds 2015 w Caroline" xfId="2896"/>
    <cellStyle name="20% - Accent3 4 3 4" xfId="1855"/>
    <cellStyle name="20% - Accent3 4 3_Available Funds 2015 w Caroline" xfId="1606"/>
    <cellStyle name="20% - Accent3 4 4" xfId="448"/>
    <cellStyle name="20% - Accent3 4 4 2" xfId="848"/>
    <cellStyle name="20% - Accent3 4 4 2 2" xfId="2347"/>
    <cellStyle name="20% - Accent3 4 4 2_Available Funds 2015 w Caroline" xfId="2898"/>
    <cellStyle name="20% - Accent3 4 4 3" xfId="1248"/>
    <cellStyle name="20% - Accent3 4 4 3 2" xfId="2747"/>
    <cellStyle name="20% - Accent3 4 4 3_Available Funds 2015 w Caroline" xfId="2899"/>
    <cellStyle name="20% - Accent3 4 4 4" xfId="1947"/>
    <cellStyle name="20% - Accent3 4 4_Available Funds 2015 w Caroline" xfId="2897"/>
    <cellStyle name="20% - Accent3 4 5" xfId="575"/>
    <cellStyle name="20% - Accent3 4 5 2" xfId="2074"/>
    <cellStyle name="20% - Accent3 4 5_Available Funds 2015 w Caroline" xfId="2900"/>
    <cellStyle name="20% - Accent3 4 6" xfId="975"/>
    <cellStyle name="20% - Accent3 4 6 2" xfId="2474"/>
    <cellStyle name="20% - Accent3 4 6_Available Funds 2015 w Caroline" xfId="2901"/>
    <cellStyle name="20% - Accent3 4 7" xfId="1345"/>
    <cellStyle name="20% - Accent3 4 7 2" xfId="2844"/>
    <cellStyle name="20% - Accent3 4 7_Available Funds 2015 w Caroline" xfId="2902"/>
    <cellStyle name="20% - Accent3 4 8" xfId="1489"/>
    <cellStyle name="20% - Accent3 4_Available Funds 2015 w Caroline" xfId="1879"/>
    <cellStyle name="20% - Accent3 5" xfId="195"/>
    <cellStyle name="20% - Accent3 5 2" xfId="369"/>
    <cellStyle name="20% - Accent3 5 2 2" xfId="769"/>
    <cellStyle name="20% - Accent3 5 2 2 2" xfId="2268"/>
    <cellStyle name="20% - Accent3 5 2 2_Available Funds 2015 w Caroline" xfId="2905"/>
    <cellStyle name="20% - Accent3 5 2 3" xfId="1169"/>
    <cellStyle name="20% - Accent3 5 2 3 2" xfId="2668"/>
    <cellStyle name="20% - Accent3 5 2 3_Available Funds 2015 w Caroline" xfId="2906"/>
    <cellStyle name="20% - Accent3 5 2 4" xfId="1869"/>
    <cellStyle name="20% - Accent3 5 2_Available Funds 2015 w Caroline" xfId="2904"/>
    <cellStyle name="20% - Accent3 5 3" xfId="462"/>
    <cellStyle name="20% - Accent3 5 3 2" xfId="862"/>
    <cellStyle name="20% - Accent3 5 3 2 2" xfId="2361"/>
    <cellStyle name="20% - Accent3 5 3 2_Available Funds 2015 w Caroline" xfId="2908"/>
    <cellStyle name="20% - Accent3 5 3 3" xfId="1262"/>
    <cellStyle name="20% - Accent3 5 3 3 2" xfId="2761"/>
    <cellStyle name="20% - Accent3 5 3 3_Available Funds 2015 w Caroline" xfId="2909"/>
    <cellStyle name="20% - Accent3 5 3 4" xfId="1961"/>
    <cellStyle name="20% - Accent3 5 3_Available Funds 2015 w Caroline" xfId="2907"/>
    <cellStyle name="20% - Accent3 5 4" xfId="601"/>
    <cellStyle name="20% - Accent3 5 4 2" xfId="2100"/>
    <cellStyle name="20% - Accent3 5 4_Available Funds 2015 w Caroline" xfId="2910"/>
    <cellStyle name="20% - Accent3 5 5" xfId="1001"/>
    <cellStyle name="20% - Accent3 5 5 2" xfId="2500"/>
    <cellStyle name="20% - Accent3 5 5_Available Funds 2015 w Caroline" xfId="2911"/>
    <cellStyle name="20% - Accent3 5 6" xfId="1359"/>
    <cellStyle name="20% - Accent3 5 6 2" xfId="2858"/>
    <cellStyle name="20% - Accent3 5 6_Available Funds 2015 w Caroline" xfId="2912"/>
    <cellStyle name="20% - Accent3 5 7" xfId="1503"/>
    <cellStyle name="20% - Accent3 5_Available Funds 2015 w Caroline" xfId="2903"/>
    <cellStyle name="20% - Accent3 6" xfId="383"/>
    <cellStyle name="20% - Accent3 6 2" xfId="476"/>
    <cellStyle name="20% - Accent3 6 2 2" xfId="876"/>
    <cellStyle name="20% - Accent3 6 2 2 2" xfId="2375"/>
    <cellStyle name="20% - Accent3 6 2 2_Available Funds 2015 w Caroline" xfId="2915"/>
    <cellStyle name="20% - Accent3 6 2 3" xfId="1276"/>
    <cellStyle name="20% - Accent3 6 2 3 2" xfId="2775"/>
    <cellStyle name="20% - Accent3 6 2 3_Available Funds 2015 w Caroline" xfId="2916"/>
    <cellStyle name="20% - Accent3 6 2 4" xfId="1975"/>
    <cellStyle name="20% - Accent3 6 2_Available Funds 2015 w Caroline" xfId="2914"/>
    <cellStyle name="20% - Accent3 6 3" xfId="783"/>
    <cellStyle name="20% - Accent3 6 3 2" xfId="2282"/>
    <cellStyle name="20% - Accent3 6 3_Available Funds 2015 w Caroline" xfId="2917"/>
    <cellStyle name="20% - Accent3 6 4" xfId="1183"/>
    <cellStyle name="20% - Accent3 6 4 2" xfId="2682"/>
    <cellStyle name="20% - Accent3 6 4_Available Funds 2015 w Caroline" xfId="2918"/>
    <cellStyle name="20% - Accent3 6 5" xfId="1373"/>
    <cellStyle name="20% - Accent3 6 5 2" xfId="2872"/>
    <cellStyle name="20% - Accent3 6 5_Available Funds 2015 w Caroline" xfId="2919"/>
    <cellStyle name="20% - Accent3 6 6" xfId="1517"/>
    <cellStyle name="20% - Accent3 6_Available Funds 2015 w Caroline" xfId="2913"/>
    <cellStyle name="20% - Accent3 7" xfId="299"/>
    <cellStyle name="20% - Accent3 7 2" xfId="705"/>
    <cellStyle name="20% - Accent3 7 2 2" xfId="2204"/>
    <cellStyle name="20% - Accent3 7 2_Available Funds 2015 w Caroline" xfId="2921"/>
    <cellStyle name="20% - Accent3 7 3" xfId="1105"/>
    <cellStyle name="20% - Accent3 7 3 2" xfId="2604"/>
    <cellStyle name="20% - Accent3 7 3_Available Funds 2015 w Caroline" xfId="2922"/>
    <cellStyle name="20% - Accent3 7 4" xfId="1389"/>
    <cellStyle name="20% - Accent3 7 4 2" xfId="2888"/>
    <cellStyle name="20% - Accent3 7 4_Available Funds 2015 w Caroline" xfId="2923"/>
    <cellStyle name="20% - Accent3 7 5" xfId="1533"/>
    <cellStyle name="20% - Accent3 7_Available Funds 2015 w Caroline" xfId="2920"/>
    <cellStyle name="20% - Accent3 8" xfId="398"/>
    <cellStyle name="20% - Accent3 8 2" xfId="798"/>
    <cellStyle name="20% - Accent3 8 2 2" xfId="2297"/>
    <cellStyle name="20% - Accent3 8 2_Available Funds 2015 w Caroline" xfId="2925"/>
    <cellStyle name="20% - Accent3 8 3" xfId="1198"/>
    <cellStyle name="20% - Accent3 8 3 2" xfId="2697"/>
    <cellStyle name="20% - Accent3 8 3_Available Funds 2015 w Caroline" xfId="2926"/>
    <cellStyle name="20% - Accent3 8 4" xfId="1897"/>
    <cellStyle name="20% - Accent3 8_Available Funds 2015 w Caroline" xfId="2924"/>
    <cellStyle name="20% - Accent3 9" xfId="494"/>
    <cellStyle name="20% - Accent3 9 2" xfId="1993"/>
    <cellStyle name="20% - Accent3 9_Available Funds 2015 w Caroline" xfId="2927"/>
    <cellStyle name="20% - Accent4" xfId="64" builtinId="42" customBuiltin="1"/>
    <cellStyle name="20% - Accent4 10" xfId="896"/>
    <cellStyle name="20% - Accent4 10 2" xfId="2395"/>
    <cellStyle name="20% - Accent4 10_Available Funds 2015 w Caroline" xfId="2928"/>
    <cellStyle name="20% - Accent4 11" xfId="1297"/>
    <cellStyle name="20% - Accent4 11 2" xfId="2796"/>
    <cellStyle name="20% - Accent4 11_Available Funds 2015 w Caroline" xfId="2929"/>
    <cellStyle name="20% - Accent4 12" xfId="1430"/>
    <cellStyle name="20% - Accent4 2" xfId="106"/>
    <cellStyle name="20% - Accent4 2 2" xfId="148"/>
    <cellStyle name="20% - Accent4 2 2 2" xfId="255"/>
    <cellStyle name="20% - Accent4 2 2 2 2" xfId="661"/>
    <cellStyle name="20% - Accent4 2 2 2 2 2" xfId="2160"/>
    <cellStyle name="20% - Accent4 2 2 2 2_Available Funds 2015 w Caroline" xfId="2933"/>
    <cellStyle name="20% - Accent4 2 2 2 3" xfId="1061"/>
    <cellStyle name="20% - Accent4 2 2 2 3 2" xfId="2560"/>
    <cellStyle name="20% - Accent4 2 2 2 3_Available Funds 2015 w Caroline" xfId="2934"/>
    <cellStyle name="20% - Accent4 2 2 2 4" xfId="1756"/>
    <cellStyle name="20% - Accent4 2 2 2_Available Funds 2015 w Caroline" xfId="2932"/>
    <cellStyle name="20% - Accent4 2 2 3" xfId="554"/>
    <cellStyle name="20% - Accent4 2 2 3 2" xfId="2053"/>
    <cellStyle name="20% - Accent4 2 2 3_Available Funds 2015 w Caroline" xfId="2935"/>
    <cellStyle name="20% - Accent4 2 2 4" xfId="954"/>
    <cellStyle name="20% - Accent4 2 2 4 2" xfId="2453"/>
    <cellStyle name="20% - Accent4 2 2 4_Available Funds 2015 w Caroline" xfId="2936"/>
    <cellStyle name="20% - Accent4 2 2 5" xfId="1649"/>
    <cellStyle name="20% - Accent4 2 2_Available Funds 2015 w Caroline" xfId="2931"/>
    <cellStyle name="20% - Accent4 2 3" xfId="215"/>
    <cellStyle name="20% - Accent4 2 3 2" xfId="621"/>
    <cellStyle name="20% - Accent4 2 3 2 2" xfId="2120"/>
    <cellStyle name="20% - Accent4 2 3 2_Available Funds 2015 w Caroline" xfId="2938"/>
    <cellStyle name="20% - Accent4 2 3 3" xfId="1021"/>
    <cellStyle name="20% - Accent4 2 3 3 2" xfId="2520"/>
    <cellStyle name="20% - Accent4 2 3 3_Available Funds 2015 w Caroline" xfId="2939"/>
    <cellStyle name="20% - Accent4 2 3 4" xfId="1716"/>
    <cellStyle name="20% - Accent4 2 3_Available Funds 2015 w Caroline" xfId="2937"/>
    <cellStyle name="20% - Accent4 2 4" xfId="319"/>
    <cellStyle name="20% - Accent4 2 4 2" xfId="725"/>
    <cellStyle name="20% - Accent4 2 4 2 2" xfId="2224"/>
    <cellStyle name="20% - Accent4 2 4 2_Available Funds 2015 w Caroline" xfId="2941"/>
    <cellStyle name="20% - Accent4 2 4 3" xfId="1125"/>
    <cellStyle name="20% - Accent4 2 4 3 2" xfId="2624"/>
    <cellStyle name="20% - Accent4 2 4 3_Available Funds 2015 w Caroline" xfId="2942"/>
    <cellStyle name="20% - Accent4 2 4 4" xfId="1820"/>
    <cellStyle name="20% - Accent4 2 4_Available Funds 2015 w Caroline" xfId="2940"/>
    <cellStyle name="20% - Accent4 2 5" xfId="418"/>
    <cellStyle name="20% - Accent4 2 5 2" xfId="818"/>
    <cellStyle name="20% - Accent4 2 5 2 2" xfId="2317"/>
    <cellStyle name="20% - Accent4 2 5 2_Available Funds 2015 w Caroline" xfId="2944"/>
    <cellStyle name="20% - Accent4 2 5 3" xfId="1218"/>
    <cellStyle name="20% - Accent4 2 5 3 2" xfId="2717"/>
    <cellStyle name="20% - Accent4 2 5 3_Available Funds 2015 w Caroline" xfId="2945"/>
    <cellStyle name="20% - Accent4 2 5 4" xfId="1917"/>
    <cellStyle name="20% - Accent4 2 5_Available Funds 2015 w Caroline" xfId="2943"/>
    <cellStyle name="20% - Accent4 2 6" xfId="514"/>
    <cellStyle name="20% - Accent4 2 6 2" xfId="2013"/>
    <cellStyle name="20% - Accent4 2 6_Available Funds 2015 w Caroline" xfId="2946"/>
    <cellStyle name="20% - Accent4 2 7" xfId="914"/>
    <cellStyle name="20% - Accent4 2 7 2" xfId="2413"/>
    <cellStyle name="20% - Accent4 2 7_Available Funds 2015 w Caroline" xfId="2947"/>
    <cellStyle name="20% - Accent4 2 8" xfId="1315"/>
    <cellStyle name="20% - Accent4 2 8 2" xfId="2814"/>
    <cellStyle name="20% - Accent4 2 8_Available Funds 2015 w Caroline" xfId="2948"/>
    <cellStyle name="20% - Accent4 2 9" xfId="1457"/>
    <cellStyle name="20% - Accent4 2_Available Funds 2015 w Caroline" xfId="2930"/>
    <cellStyle name="20% - Accent4 3" xfId="130"/>
    <cellStyle name="20% - Accent4 3 2" xfId="237"/>
    <cellStyle name="20% - Accent4 3 2 2" xfId="643"/>
    <cellStyle name="20% - Accent4 3 2 2 2" xfId="2142"/>
    <cellStyle name="20% - Accent4 3 2 2_Available Funds 2015 w Caroline" xfId="2951"/>
    <cellStyle name="20% - Accent4 3 2 3" xfId="1043"/>
    <cellStyle name="20% - Accent4 3 2 3 2" xfId="2542"/>
    <cellStyle name="20% - Accent4 3 2 3_Available Funds 2015 w Caroline" xfId="2952"/>
    <cellStyle name="20% - Accent4 3 2 4" xfId="1738"/>
    <cellStyle name="20% - Accent4 3 2_Available Funds 2015 w Caroline" xfId="2950"/>
    <cellStyle name="20% - Accent4 3 3" xfId="333"/>
    <cellStyle name="20% - Accent4 3 3 2" xfId="739"/>
    <cellStyle name="20% - Accent4 3 3 2 2" xfId="2238"/>
    <cellStyle name="20% - Accent4 3 3 2_Available Funds 2015 w Caroline" xfId="2954"/>
    <cellStyle name="20% - Accent4 3 3 3" xfId="1139"/>
    <cellStyle name="20% - Accent4 3 3 3 2" xfId="2638"/>
    <cellStyle name="20% - Accent4 3 3 3_Available Funds 2015 w Caroline" xfId="2955"/>
    <cellStyle name="20% - Accent4 3 3 4" xfId="1834"/>
    <cellStyle name="20% - Accent4 3 3_Available Funds 2015 w Caroline" xfId="2953"/>
    <cellStyle name="20% - Accent4 3 4" xfId="432"/>
    <cellStyle name="20% - Accent4 3 4 2" xfId="832"/>
    <cellStyle name="20% - Accent4 3 4 2 2" xfId="2331"/>
    <cellStyle name="20% - Accent4 3 4 2_Available Funds 2015 w Caroline" xfId="2957"/>
    <cellStyle name="20% - Accent4 3 4 3" xfId="1232"/>
    <cellStyle name="20% - Accent4 3 4 3 2" xfId="2731"/>
    <cellStyle name="20% - Accent4 3 4 3_Available Funds 2015 w Caroline" xfId="2958"/>
    <cellStyle name="20% - Accent4 3 4 4" xfId="1931"/>
    <cellStyle name="20% - Accent4 3 4_Available Funds 2015 w Caroline" xfId="2956"/>
    <cellStyle name="20% - Accent4 3 5" xfId="536"/>
    <cellStyle name="20% - Accent4 3 5 2" xfId="2035"/>
    <cellStyle name="20% - Accent4 3 5_Available Funds 2015 w Caroline" xfId="2959"/>
    <cellStyle name="20% - Accent4 3 6" xfId="936"/>
    <cellStyle name="20% - Accent4 3 6 2" xfId="2435"/>
    <cellStyle name="20% - Accent4 3 6_Available Funds 2015 w Caroline" xfId="2960"/>
    <cellStyle name="20% - Accent4 3 7" xfId="1329"/>
    <cellStyle name="20% - Accent4 3 7 2" xfId="2828"/>
    <cellStyle name="20% - Accent4 3 7_Available Funds 2015 w Caroline" xfId="2961"/>
    <cellStyle name="20% - Accent4 3 8" xfId="1471"/>
    <cellStyle name="20% - Accent4 3_Available Funds 2015 w Caroline" xfId="2949"/>
    <cellStyle name="20% - Accent4 4" xfId="171"/>
    <cellStyle name="20% - Accent4 4 2" xfId="278"/>
    <cellStyle name="20% - Accent4 4 2 2" xfId="684"/>
    <cellStyle name="20% - Accent4 4 2 2 2" xfId="2183"/>
    <cellStyle name="20% - Accent4 4 2 2_Available Funds 2015 w Caroline" xfId="2964"/>
    <cellStyle name="20% - Accent4 4 2 3" xfId="1084"/>
    <cellStyle name="20% - Accent4 4 2 3 2" xfId="2583"/>
    <cellStyle name="20% - Accent4 4 2 3_Available Funds 2015 w Caroline" xfId="2965"/>
    <cellStyle name="20% - Accent4 4 2 4" xfId="1779"/>
    <cellStyle name="20% - Accent4 4 2_Available Funds 2015 w Caroline" xfId="2963"/>
    <cellStyle name="20% - Accent4 4 3" xfId="357"/>
    <cellStyle name="20% - Accent4 4 3 2" xfId="757"/>
    <cellStyle name="20% - Accent4 4 3 2 2" xfId="2256"/>
    <cellStyle name="20% - Accent4 4 3 2_Available Funds 2015 w Caroline" xfId="2967"/>
    <cellStyle name="20% - Accent4 4 3 3" xfId="1157"/>
    <cellStyle name="20% - Accent4 4 3 3 2" xfId="2656"/>
    <cellStyle name="20% - Accent4 4 3 3_Available Funds 2015 w Caroline" xfId="2968"/>
    <cellStyle name="20% - Accent4 4 3 4" xfId="1857"/>
    <cellStyle name="20% - Accent4 4 3_Available Funds 2015 w Caroline" xfId="2966"/>
    <cellStyle name="20% - Accent4 4 4" xfId="450"/>
    <cellStyle name="20% - Accent4 4 4 2" xfId="850"/>
    <cellStyle name="20% - Accent4 4 4 2 2" xfId="2349"/>
    <cellStyle name="20% - Accent4 4 4 2_Available Funds 2015 w Caroline" xfId="2970"/>
    <cellStyle name="20% - Accent4 4 4 3" xfId="1250"/>
    <cellStyle name="20% - Accent4 4 4 3 2" xfId="2749"/>
    <cellStyle name="20% - Accent4 4 4 3_Available Funds 2015 w Caroline" xfId="2971"/>
    <cellStyle name="20% - Accent4 4 4 4" xfId="1949"/>
    <cellStyle name="20% - Accent4 4 4_Available Funds 2015 w Caroline" xfId="2969"/>
    <cellStyle name="20% - Accent4 4 5" xfId="577"/>
    <cellStyle name="20% - Accent4 4 5 2" xfId="2076"/>
    <cellStyle name="20% - Accent4 4 5_Available Funds 2015 w Caroline" xfId="2972"/>
    <cellStyle name="20% - Accent4 4 6" xfId="977"/>
    <cellStyle name="20% - Accent4 4 6 2" xfId="2476"/>
    <cellStyle name="20% - Accent4 4 6_Available Funds 2015 w Caroline" xfId="2973"/>
    <cellStyle name="20% - Accent4 4 7" xfId="1347"/>
    <cellStyle name="20% - Accent4 4 7 2" xfId="2846"/>
    <cellStyle name="20% - Accent4 4 7_Available Funds 2015 w Caroline" xfId="2974"/>
    <cellStyle name="20% - Accent4 4 8" xfId="1491"/>
    <cellStyle name="20% - Accent4 4_Available Funds 2015 w Caroline" xfId="2962"/>
    <cellStyle name="20% - Accent4 5" xfId="197"/>
    <cellStyle name="20% - Accent4 5 2" xfId="371"/>
    <cellStyle name="20% - Accent4 5 2 2" xfId="771"/>
    <cellStyle name="20% - Accent4 5 2 2 2" xfId="2270"/>
    <cellStyle name="20% - Accent4 5 2 2_Available Funds 2015 w Caroline" xfId="2977"/>
    <cellStyle name="20% - Accent4 5 2 3" xfId="1171"/>
    <cellStyle name="20% - Accent4 5 2 3 2" xfId="2670"/>
    <cellStyle name="20% - Accent4 5 2 3_Available Funds 2015 w Caroline" xfId="2978"/>
    <cellStyle name="20% - Accent4 5 2 4" xfId="1871"/>
    <cellStyle name="20% - Accent4 5 2_Available Funds 2015 w Caroline" xfId="2976"/>
    <cellStyle name="20% - Accent4 5 3" xfId="464"/>
    <cellStyle name="20% - Accent4 5 3 2" xfId="864"/>
    <cellStyle name="20% - Accent4 5 3 2 2" xfId="2363"/>
    <cellStyle name="20% - Accent4 5 3 2_Available Funds 2015 w Caroline" xfId="2980"/>
    <cellStyle name="20% - Accent4 5 3 3" xfId="1264"/>
    <cellStyle name="20% - Accent4 5 3 3 2" xfId="2763"/>
    <cellStyle name="20% - Accent4 5 3 3_Available Funds 2015 w Caroline" xfId="2981"/>
    <cellStyle name="20% - Accent4 5 3 4" xfId="1963"/>
    <cellStyle name="20% - Accent4 5 3_Available Funds 2015 w Caroline" xfId="2979"/>
    <cellStyle name="20% - Accent4 5 4" xfId="603"/>
    <cellStyle name="20% - Accent4 5 4 2" xfId="2102"/>
    <cellStyle name="20% - Accent4 5 4_Available Funds 2015 w Caroline" xfId="2982"/>
    <cellStyle name="20% - Accent4 5 5" xfId="1003"/>
    <cellStyle name="20% - Accent4 5 5 2" xfId="2502"/>
    <cellStyle name="20% - Accent4 5 5_Available Funds 2015 w Caroline" xfId="2983"/>
    <cellStyle name="20% - Accent4 5 6" xfId="1361"/>
    <cellStyle name="20% - Accent4 5 6 2" xfId="2860"/>
    <cellStyle name="20% - Accent4 5 6_Available Funds 2015 w Caroline" xfId="2984"/>
    <cellStyle name="20% - Accent4 5 7" xfId="1505"/>
    <cellStyle name="20% - Accent4 5_Available Funds 2015 w Caroline" xfId="2975"/>
    <cellStyle name="20% - Accent4 6" xfId="385"/>
    <cellStyle name="20% - Accent4 6 2" xfId="478"/>
    <cellStyle name="20% - Accent4 6 2 2" xfId="878"/>
    <cellStyle name="20% - Accent4 6 2 2 2" xfId="2377"/>
    <cellStyle name="20% - Accent4 6 2 2_Available Funds 2015 w Caroline" xfId="2987"/>
    <cellStyle name="20% - Accent4 6 2 3" xfId="1278"/>
    <cellStyle name="20% - Accent4 6 2 3 2" xfId="2777"/>
    <cellStyle name="20% - Accent4 6 2 3_Available Funds 2015 w Caroline" xfId="2988"/>
    <cellStyle name="20% - Accent4 6 2 4" xfId="1977"/>
    <cellStyle name="20% - Accent4 6 2_Available Funds 2015 w Caroline" xfId="2986"/>
    <cellStyle name="20% - Accent4 6 3" xfId="785"/>
    <cellStyle name="20% - Accent4 6 3 2" xfId="2284"/>
    <cellStyle name="20% - Accent4 6 3_Available Funds 2015 w Caroline" xfId="2989"/>
    <cellStyle name="20% - Accent4 6 4" xfId="1185"/>
    <cellStyle name="20% - Accent4 6 4 2" xfId="2684"/>
    <cellStyle name="20% - Accent4 6 4_Available Funds 2015 w Caroline" xfId="2990"/>
    <cellStyle name="20% - Accent4 6 5" xfId="1375"/>
    <cellStyle name="20% - Accent4 6 5 2" xfId="2874"/>
    <cellStyle name="20% - Accent4 6 5_Available Funds 2015 w Caroline" xfId="2991"/>
    <cellStyle name="20% - Accent4 6 6" xfId="1519"/>
    <cellStyle name="20% - Accent4 6_Available Funds 2015 w Caroline" xfId="2985"/>
    <cellStyle name="20% - Accent4 7" xfId="301"/>
    <cellStyle name="20% - Accent4 7 2" xfId="707"/>
    <cellStyle name="20% - Accent4 7 2 2" xfId="2206"/>
    <cellStyle name="20% - Accent4 7 2_Available Funds 2015 w Caroline" xfId="2993"/>
    <cellStyle name="20% - Accent4 7 3" xfId="1107"/>
    <cellStyle name="20% - Accent4 7 3 2" xfId="2606"/>
    <cellStyle name="20% - Accent4 7 3_Available Funds 2015 w Caroline" xfId="2994"/>
    <cellStyle name="20% - Accent4 7 4" xfId="1391"/>
    <cellStyle name="20% - Accent4 7 4 2" xfId="2890"/>
    <cellStyle name="20% - Accent4 7 4_Available Funds 2015 w Caroline" xfId="2995"/>
    <cellStyle name="20% - Accent4 7 5" xfId="1535"/>
    <cellStyle name="20% - Accent4 7_Available Funds 2015 w Caroline" xfId="2992"/>
    <cellStyle name="20% - Accent4 8" xfId="400"/>
    <cellStyle name="20% - Accent4 8 2" xfId="800"/>
    <cellStyle name="20% - Accent4 8 2 2" xfId="2299"/>
    <cellStyle name="20% - Accent4 8 2_Available Funds 2015 w Caroline" xfId="2997"/>
    <cellStyle name="20% - Accent4 8 3" xfId="1200"/>
    <cellStyle name="20% - Accent4 8 3 2" xfId="2699"/>
    <cellStyle name="20% - Accent4 8 3_Available Funds 2015 w Caroline" xfId="2998"/>
    <cellStyle name="20% - Accent4 8 4" xfId="1899"/>
    <cellStyle name="20% - Accent4 8_Available Funds 2015 w Caroline" xfId="2996"/>
    <cellStyle name="20% - Accent4 9" xfId="496"/>
    <cellStyle name="20% - Accent4 9 2" xfId="1995"/>
    <cellStyle name="20% - Accent4 9_Available Funds 2015 w Caroline" xfId="2999"/>
    <cellStyle name="20% - Accent5" xfId="68" builtinId="46" customBuiltin="1"/>
    <cellStyle name="20% - Accent5 10" xfId="898"/>
    <cellStyle name="20% - Accent5 10 2" xfId="2397"/>
    <cellStyle name="20% - Accent5 10_Available Funds 2015 w Caroline" xfId="3000"/>
    <cellStyle name="20% - Accent5 11" xfId="1299"/>
    <cellStyle name="20% - Accent5 11 2" xfId="2798"/>
    <cellStyle name="20% - Accent5 11_Available Funds 2015 w Caroline" xfId="3001"/>
    <cellStyle name="20% - Accent5 12" xfId="1433"/>
    <cellStyle name="20% - Accent5 2" xfId="108"/>
    <cellStyle name="20% - Accent5 2 2" xfId="150"/>
    <cellStyle name="20% - Accent5 2 2 2" xfId="257"/>
    <cellStyle name="20% - Accent5 2 2 2 2" xfId="663"/>
    <cellStyle name="20% - Accent5 2 2 2 2 2" xfId="2162"/>
    <cellStyle name="20% - Accent5 2 2 2 2_Available Funds 2015 w Caroline" xfId="3005"/>
    <cellStyle name="20% - Accent5 2 2 2 3" xfId="1063"/>
    <cellStyle name="20% - Accent5 2 2 2 3 2" xfId="2562"/>
    <cellStyle name="20% - Accent5 2 2 2 3_Available Funds 2015 w Caroline" xfId="3006"/>
    <cellStyle name="20% - Accent5 2 2 2 4" xfId="1758"/>
    <cellStyle name="20% - Accent5 2 2 2_Available Funds 2015 w Caroline" xfId="3004"/>
    <cellStyle name="20% - Accent5 2 2 3" xfId="556"/>
    <cellStyle name="20% - Accent5 2 2 3 2" xfId="2055"/>
    <cellStyle name="20% - Accent5 2 2 3_Available Funds 2015 w Caroline" xfId="3007"/>
    <cellStyle name="20% - Accent5 2 2 4" xfId="956"/>
    <cellStyle name="20% - Accent5 2 2 4 2" xfId="2455"/>
    <cellStyle name="20% - Accent5 2 2 4_Available Funds 2015 w Caroline" xfId="3008"/>
    <cellStyle name="20% - Accent5 2 2 5" xfId="1651"/>
    <cellStyle name="20% - Accent5 2 2_Available Funds 2015 w Caroline" xfId="3003"/>
    <cellStyle name="20% - Accent5 2 3" xfId="217"/>
    <cellStyle name="20% - Accent5 2 3 2" xfId="623"/>
    <cellStyle name="20% - Accent5 2 3 2 2" xfId="2122"/>
    <cellStyle name="20% - Accent5 2 3 2_Available Funds 2015 w Caroline" xfId="3010"/>
    <cellStyle name="20% - Accent5 2 3 3" xfId="1023"/>
    <cellStyle name="20% - Accent5 2 3 3 2" xfId="2522"/>
    <cellStyle name="20% - Accent5 2 3 3_Available Funds 2015 w Caroline" xfId="3011"/>
    <cellStyle name="20% - Accent5 2 3 4" xfId="1718"/>
    <cellStyle name="20% - Accent5 2 3_Available Funds 2015 w Caroline" xfId="3009"/>
    <cellStyle name="20% - Accent5 2 4" xfId="321"/>
    <cellStyle name="20% - Accent5 2 4 2" xfId="727"/>
    <cellStyle name="20% - Accent5 2 4 2 2" xfId="2226"/>
    <cellStyle name="20% - Accent5 2 4 2_Available Funds 2015 w Caroline" xfId="3013"/>
    <cellStyle name="20% - Accent5 2 4 3" xfId="1127"/>
    <cellStyle name="20% - Accent5 2 4 3 2" xfId="2626"/>
    <cellStyle name="20% - Accent5 2 4 3_Available Funds 2015 w Caroline" xfId="3014"/>
    <cellStyle name="20% - Accent5 2 4 4" xfId="1822"/>
    <cellStyle name="20% - Accent5 2 4_Available Funds 2015 w Caroline" xfId="3012"/>
    <cellStyle name="20% - Accent5 2 5" xfId="420"/>
    <cellStyle name="20% - Accent5 2 5 2" xfId="820"/>
    <cellStyle name="20% - Accent5 2 5 2 2" xfId="2319"/>
    <cellStyle name="20% - Accent5 2 5 2_Available Funds 2015 w Caroline" xfId="3016"/>
    <cellStyle name="20% - Accent5 2 5 3" xfId="1220"/>
    <cellStyle name="20% - Accent5 2 5 3 2" xfId="2719"/>
    <cellStyle name="20% - Accent5 2 5 3_Available Funds 2015 w Caroline" xfId="3017"/>
    <cellStyle name="20% - Accent5 2 5 4" xfId="1919"/>
    <cellStyle name="20% - Accent5 2 5_Available Funds 2015 w Caroline" xfId="3015"/>
    <cellStyle name="20% - Accent5 2 6" xfId="516"/>
    <cellStyle name="20% - Accent5 2 6 2" xfId="2015"/>
    <cellStyle name="20% - Accent5 2 6_Available Funds 2015 w Caroline" xfId="3018"/>
    <cellStyle name="20% - Accent5 2 7" xfId="916"/>
    <cellStyle name="20% - Accent5 2 7 2" xfId="2415"/>
    <cellStyle name="20% - Accent5 2 7_Available Funds 2015 w Caroline" xfId="3019"/>
    <cellStyle name="20% - Accent5 2 8" xfId="1317"/>
    <cellStyle name="20% - Accent5 2 8 2" xfId="2816"/>
    <cellStyle name="20% - Accent5 2 8_Available Funds 2015 w Caroline" xfId="3020"/>
    <cellStyle name="20% - Accent5 2 9" xfId="1459"/>
    <cellStyle name="20% - Accent5 2_Available Funds 2015 w Caroline" xfId="3002"/>
    <cellStyle name="20% - Accent5 3" xfId="132"/>
    <cellStyle name="20% - Accent5 3 2" xfId="239"/>
    <cellStyle name="20% - Accent5 3 2 2" xfId="645"/>
    <cellStyle name="20% - Accent5 3 2 2 2" xfId="2144"/>
    <cellStyle name="20% - Accent5 3 2 2_Available Funds 2015 w Caroline" xfId="3023"/>
    <cellStyle name="20% - Accent5 3 2 3" xfId="1045"/>
    <cellStyle name="20% - Accent5 3 2 3 2" xfId="2544"/>
    <cellStyle name="20% - Accent5 3 2 3_Available Funds 2015 w Caroline" xfId="3024"/>
    <cellStyle name="20% - Accent5 3 2 4" xfId="1740"/>
    <cellStyle name="20% - Accent5 3 2_Available Funds 2015 w Caroline" xfId="3022"/>
    <cellStyle name="20% - Accent5 3 3" xfId="335"/>
    <cellStyle name="20% - Accent5 3 3 2" xfId="741"/>
    <cellStyle name="20% - Accent5 3 3 2 2" xfId="2240"/>
    <cellStyle name="20% - Accent5 3 3 2_Available Funds 2015 w Caroline" xfId="3026"/>
    <cellStyle name="20% - Accent5 3 3 3" xfId="1141"/>
    <cellStyle name="20% - Accent5 3 3 3 2" xfId="2640"/>
    <cellStyle name="20% - Accent5 3 3 3_Available Funds 2015 w Caroline" xfId="3027"/>
    <cellStyle name="20% - Accent5 3 3 4" xfId="1836"/>
    <cellStyle name="20% - Accent5 3 3_Available Funds 2015 w Caroline" xfId="3025"/>
    <cellStyle name="20% - Accent5 3 4" xfId="434"/>
    <cellStyle name="20% - Accent5 3 4 2" xfId="834"/>
    <cellStyle name="20% - Accent5 3 4 2 2" xfId="2333"/>
    <cellStyle name="20% - Accent5 3 4 2_Available Funds 2015 w Caroline" xfId="3029"/>
    <cellStyle name="20% - Accent5 3 4 3" xfId="1234"/>
    <cellStyle name="20% - Accent5 3 4 3 2" xfId="2733"/>
    <cellStyle name="20% - Accent5 3 4 3_Available Funds 2015 w Caroline" xfId="3030"/>
    <cellStyle name="20% - Accent5 3 4 4" xfId="1933"/>
    <cellStyle name="20% - Accent5 3 4_Available Funds 2015 w Caroline" xfId="3028"/>
    <cellStyle name="20% - Accent5 3 5" xfId="538"/>
    <cellStyle name="20% - Accent5 3 5 2" xfId="2037"/>
    <cellStyle name="20% - Accent5 3 5_Available Funds 2015 w Caroline" xfId="3031"/>
    <cellStyle name="20% - Accent5 3 6" xfId="938"/>
    <cellStyle name="20% - Accent5 3 6 2" xfId="2437"/>
    <cellStyle name="20% - Accent5 3 6_Available Funds 2015 w Caroline" xfId="3032"/>
    <cellStyle name="20% - Accent5 3 7" xfId="1331"/>
    <cellStyle name="20% - Accent5 3 7 2" xfId="2830"/>
    <cellStyle name="20% - Accent5 3 7_Available Funds 2015 w Caroline" xfId="3033"/>
    <cellStyle name="20% - Accent5 3 8" xfId="1473"/>
    <cellStyle name="20% - Accent5 3_Available Funds 2015 w Caroline" xfId="3021"/>
    <cellStyle name="20% - Accent5 4" xfId="173"/>
    <cellStyle name="20% - Accent5 4 2" xfId="280"/>
    <cellStyle name="20% - Accent5 4 2 2" xfId="686"/>
    <cellStyle name="20% - Accent5 4 2 2 2" xfId="2185"/>
    <cellStyle name="20% - Accent5 4 2 2_Available Funds 2015 w Caroline" xfId="3036"/>
    <cellStyle name="20% - Accent5 4 2 3" xfId="1086"/>
    <cellStyle name="20% - Accent5 4 2 3 2" xfId="2585"/>
    <cellStyle name="20% - Accent5 4 2 3_Available Funds 2015 w Caroline" xfId="3037"/>
    <cellStyle name="20% - Accent5 4 2 4" xfId="1781"/>
    <cellStyle name="20% - Accent5 4 2_Available Funds 2015 w Caroline" xfId="3035"/>
    <cellStyle name="20% - Accent5 4 3" xfId="359"/>
    <cellStyle name="20% - Accent5 4 3 2" xfId="759"/>
    <cellStyle name="20% - Accent5 4 3 2 2" xfId="2258"/>
    <cellStyle name="20% - Accent5 4 3 2_Available Funds 2015 w Caroline" xfId="3039"/>
    <cellStyle name="20% - Accent5 4 3 3" xfId="1159"/>
    <cellStyle name="20% - Accent5 4 3 3 2" xfId="2658"/>
    <cellStyle name="20% - Accent5 4 3 3_Available Funds 2015 w Caroline" xfId="3040"/>
    <cellStyle name="20% - Accent5 4 3 4" xfId="1859"/>
    <cellStyle name="20% - Accent5 4 3_Available Funds 2015 w Caroline" xfId="3038"/>
    <cellStyle name="20% - Accent5 4 4" xfId="452"/>
    <cellStyle name="20% - Accent5 4 4 2" xfId="852"/>
    <cellStyle name="20% - Accent5 4 4 2 2" xfId="2351"/>
    <cellStyle name="20% - Accent5 4 4 2_Available Funds 2015 w Caroline" xfId="3042"/>
    <cellStyle name="20% - Accent5 4 4 3" xfId="1252"/>
    <cellStyle name="20% - Accent5 4 4 3 2" xfId="2751"/>
    <cellStyle name="20% - Accent5 4 4 3_Available Funds 2015 w Caroline" xfId="3043"/>
    <cellStyle name="20% - Accent5 4 4 4" xfId="1951"/>
    <cellStyle name="20% - Accent5 4 4_Available Funds 2015 w Caroline" xfId="3041"/>
    <cellStyle name="20% - Accent5 4 5" xfId="579"/>
    <cellStyle name="20% - Accent5 4 5 2" xfId="2078"/>
    <cellStyle name="20% - Accent5 4 5_Available Funds 2015 w Caroline" xfId="3044"/>
    <cellStyle name="20% - Accent5 4 6" xfId="979"/>
    <cellStyle name="20% - Accent5 4 6 2" xfId="2478"/>
    <cellStyle name="20% - Accent5 4 6_Available Funds 2015 w Caroline" xfId="3045"/>
    <cellStyle name="20% - Accent5 4 7" xfId="1349"/>
    <cellStyle name="20% - Accent5 4 7 2" xfId="2848"/>
    <cellStyle name="20% - Accent5 4 7_Available Funds 2015 w Caroline" xfId="3046"/>
    <cellStyle name="20% - Accent5 4 8" xfId="1493"/>
    <cellStyle name="20% - Accent5 4_Available Funds 2015 w Caroline" xfId="3034"/>
    <cellStyle name="20% - Accent5 5" xfId="199"/>
    <cellStyle name="20% - Accent5 5 2" xfId="373"/>
    <cellStyle name="20% - Accent5 5 2 2" xfId="773"/>
    <cellStyle name="20% - Accent5 5 2 2 2" xfId="2272"/>
    <cellStyle name="20% - Accent5 5 2 2_Available Funds 2015 w Caroline" xfId="3049"/>
    <cellStyle name="20% - Accent5 5 2 3" xfId="1173"/>
    <cellStyle name="20% - Accent5 5 2 3 2" xfId="2672"/>
    <cellStyle name="20% - Accent5 5 2 3_Available Funds 2015 w Caroline" xfId="3050"/>
    <cellStyle name="20% - Accent5 5 2 4" xfId="1873"/>
    <cellStyle name="20% - Accent5 5 2_Available Funds 2015 w Caroline" xfId="3048"/>
    <cellStyle name="20% - Accent5 5 3" xfId="466"/>
    <cellStyle name="20% - Accent5 5 3 2" xfId="866"/>
    <cellStyle name="20% - Accent5 5 3 2 2" xfId="2365"/>
    <cellStyle name="20% - Accent5 5 3 2_Available Funds 2015 w Caroline" xfId="3052"/>
    <cellStyle name="20% - Accent5 5 3 3" xfId="1266"/>
    <cellStyle name="20% - Accent5 5 3 3 2" xfId="2765"/>
    <cellStyle name="20% - Accent5 5 3 3_Available Funds 2015 w Caroline" xfId="3053"/>
    <cellStyle name="20% - Accent5 5 3 4" xfId="1965"/>
    <cellStyle name="20% - Accent5 5 3_Available Funds 2015 w Caroline" xfId="3051"/>
    <cellStyle name="20% - Accent5 5 4" xfId="605"/>
    <cellStyle name="20% - Accent5 5 4 2" xfId="2104"/>
    <cellStyle name="20% - Accent5 5 4_Available Funds 2015 w Caroline" xfId="3054"/>
    <cellStyle name="20% - Accent5 5 5" xfId="1005"/>
    <cellStyle name="20% - Accent5 5 5 2" xfId="2504"/>
    <cellStyle name="20% - Accent5 5 5_Available Funds 2015 w Caroline" xfId="3055"/>
    <cellStyle name="20% - Accent5 5 6" xfId="1363"/>
    <cellStyle name="20% - Accent5 5 6 2" xfId="2862"/>
    <cellStyle name="20% - Accent5 5 6_Available Funds 2015 w Caroline" xfId="3056"/>
    <cellStyle name="20% - Accent5 5 7" xfId="1507"/>
    <cellStyle name="20% - Accent5 5_Available Funds 2015 w Caroline" xfId="3047"/>
    <cellStyle name="20% - Accent5 6" xfId="387"/>
    <cellStyle name="20% - Accent5 6 2" xfId="480"/>
    <cellStyle name="20% - Accent5 6 2 2" xfId="880"/>
    <cellStyle name="20% - Accent5 6 2 2 2" xfId="2379"/>
    <cellStyle name="20% - Accent5 6 2 2_Available Funds 2015 w Caroline" xfId="3059"/>
    <cellStyle name="20% - Accent5 6 2 3" xfId="1280"/>
    <cellStyle name="20% - Accent5 6 2 3 2" xfId="2779"/>
    <cellStyle name="20% - Accent5 6 2 3_Available Funds 2015 w Caroline" xfId="3060"/>
    <cellStyle name="20% - Accent5 6 2 4" xfId="1979"/>
    <cellStyle name="20% - Accent5 6 2_Available Funds 2015 w Caroline" xfId="3058"/>
    <cellStyle name="20% - Accent5 6 3" xfId="787"/>
    <cellStyle name="20% - Accent5 6 3 2" xfId="2286"/>
    <cellStyle name="20% - Accent5 6 3_Available Funds 2015 w Caroline" xfId="3061"/>
    <cellStyle name="20% - Accent5 6 4" xfId="1187"/>
    <cellStyle name="20% - Accent5 6 4 2" xfId="2686"/>
    <cellStyle name="20% - Accent5 6 4_Available Funds 2015 w Caroline" xfId="3062"/>
    <cellStyle name="20% - Accent5 6 5" xfId="1377"/>
    <cellStyle name="20% - Accent5 6 5 2" xfId="2876"/>
    <cellStyle name="20% - Accent5 6 5_Available Funds 2015 w Caroline" xfId="3063"/>
    <cellStyle name="20% - Accent5 6 6" xfId="1521"/>
    <cellStyle name="20% - Accent5 6_Available Funds 2015 w Caroline" xfId="3057"/>
    <cellStyle name="20% - Accent5 7" xfId="303"/>
    <cellStyle name="20% - Accent5 7 2" xfId="709"/>
    <cellStyle name="20% - Accent5 7 2 2" xfId="2208"/>
    <cellStyle name="20% - Accent5 7 2_Available Funds 2015 w Caroline" xfId="3065"/>
    <cellStyle name="20% - Accent5 7 3" xfId="1109"/>
    <cellStyle name="20% - Accent5 7 3 2" xfId="2608"/>
    <cellStyle name="20% - Accent5 7 3_Available Funds 2015 w Caroline" xfId="3066"/>
    <cellStyle name="20% - Accent5 7 4" xfId="1393"/>
    <cellStyle name="20% - Accent5 7 4 2" xfId="2892"/>
    <cellStyle name="20% - Accent5 7 4_Available Funds 2015 w Caroline" xfId="3067"/>
    <cellStyle name="20% - Accent5 7 5" xfId="1537"/>
    <cellStyle name="20% - Accent5 7_Available Funds 2015 w Caroline" xfId="3064"/>
    <cellStyle name="20% - Accent5 8" xfId="402"/>
    <cellStyle name="20% - Accent5 8 2" xfId="802"/>
    <cellStyle name="20% - Accent5 8 2 2" xfId="2301"/>
    <cellStyle name="20% - Accent5 8 2_Available Funds 2015 w Caroline" xfId="3069"/>
    <cellStyle name="20% - Accent5 8 3" xfId="1202"/>
    <cellStyle name="20% - Accent5 8 3 2" xfId="2701"/>
    <cellStyle name="20% - Accent5 8 3_Available Funds 2015 w Caroline" xfId="3070"/>
    <cellStyle name="20% - Accent5 8 4" xfId="1901"/>
    <cellStyle name="20% - Accent5 8_Available Funds 2015 w Caroline" xfId="3068"/>
    <cellStyle name="20% - Accent5 9" xfId="498"/>
    <cellStyle name="20% - Accent5 9 2" xfId="1997"/>
    <cellStyle name="20% - Accent5 9_Available Funds 2015 w Caroline" xfId="3071"/>
    <cellStyle name="20% - Accent6" xfId="72" builtinId="50" customBuiltin="1"/>
    <cellStyle name="20% - Accent6 10" xfId="900"/>
    <cellStyle name="20% - Accent6 10 2" xfId="2399"/>
    <cellStyle name="20% - Accent6 10_Available Funds 2015 w Caroline" xfId="3072"/>
    <cellStyle name="20% - Accent6 11" xfId="1301"/>
    <cellStyle name="20% - Accent6 11 2" xfId="2800"/>
    <cellStyle name="20% - Accent6 11_Available Funds 2015 w Caroline" xfId="3073"/>
    <cellStyle name="20% - Accent6 12" xfId="1437"/>
    <cellStyle name="20% - Accent6 2" xfId="110"/>
    <cellStyle name="20% - Accent6 2 2" xfId="152"/>
    <cellStyle name="20% - Accent6 2 2 2" xfId="259"/>
    <cellStyle name="20% - Accent6 2 2 2 2" xfId="665"/>
    <cellStyle name="20% - Accent6 2 2 2 2 2" xfId="2164"/>
    <cellStyle name="20% - Accent6 2 2 2 2_Available Funds 2015 w Caroline" xfId="3077"/>
    <cellStyle name="20% - Accent6 2 2 2 3" xfId="1065"/>
    <cellStyle name="20% - Accent6 2 2 2 3 2" xfId="2564"/>
    <cellStyle name="20% - Accent6 2 2 2 3_Available Funds 2015 w Caroline" xfId="3078"/>
    <cellStyle name="20% - Accent6 2 2 2 4" xfId="1760"/>
    <cellStyle name="20% - Accent6 2 2 2_Available Funds 2015 w Caroline" xfId="3076"/>
    <cellStyle name="20% - Accent6 2 2 3" xfId="558"/>
    <cellStyle name="20% - Accent6 2 2 3 2" xfId="2057"/>
    <cellStyle name="20% - Accent6 2 2 3_Available Funds 2015 w Caroline" xfId="3079"/>
    <cellStyle name="20% - Accent6 2 2 4" xfId="958"/>
    <cellStyle name="20% - Accent6 2 2 4 2" xfId="2457"/>
    <cellStyle name="20% - Accent6 2 2 4_Available Funds 2015 w Caroline" xfId="3080"/>
    <cellStyle name="20% - Accent6 2 2 5" xfId="1653"/>
    <cellStyle name="20% - Accent6 2 2_Available Funds 2015 w Caroline" xfId="3075"/>
    <cellStyle name="20% - Accent6 2 3" xfId="219"/>
    <cellStyle name="20% - Accent6 2 3 2" xfId="625"/>
    <cellStyle name="20% - Accent6 2 3 2 2" xfId="2124"/>
    <cellStyle name="20% - Accent6 2 3 2_Available Funds 2015 w Caroline" xfId="3082"/>
    <cellStyle name="20% - Accent6 2 3 3" xfId="1025"/>
    <cellStyle name="20% - Accent6 2 3 3 2" xfId="2524"/>
    <cellStyle name="20% - Accent6 2 3 3_Available Funds 2015 w Caroline" xfId="3083"/>
    <cellStyle name="20% - Accent6 2 3 4" xfId="1720"/>
    <cellStyle name="20% - Accent6 2 3_Available Funds 2015 w Caroline" xfId="3081"/>
    <cellStyle name="20% - Accent6 2 4" xfId="323"/>
    <cellStyle name="20% - Accent6 2 4 2" xfId="729"/>
    <cellStyle name="20% - Accent6 2 4 2 2" xfId="2228"/>
    <cellStyle name="20% - Accent6 2 4 2_Available Funds 2015 w Caroline" xfId="3085"/>
    <cellStyle name="20% - Accent6 2 4 3" xfId="1129"/>
    <cellStyle name="20% - Accent6 2 4 3 2" xfId="2628"/>
    <cellStyle name="20% - Accent6 2 4 3_Available Funds 2015 w Caroline" xfId="3086"/>
    <cellStyle name="20% - Accent6 2 4 4" xfId="1824"/>
    <cellStyle name="20% - Accent6 2 4_Available Funds 2015 w Caroline" xfId="3084"/>
    <cellStyle name="20% - Accent6 2 5" xfId="422"/>
    <cellStyle name="20% - Accent6 2 5 2" xfId="822"/>
    <cellStyle name="20% - Accent6 2 5 2 2" xfId="2321"/>
    <cellStyle name="20% - Accent6 2 5 2_Available Funds 2015 w Caroline" xfId="3088"/>
    <cellStyle name="20% - Accent6 2 5 3" xfId="1222"/>
    <cellStyle name="20% - Accent6 2 5 3 2" xfId="2721"/>
    <cellStyle name="20% - Accent6 2 5 3_Available Funds 2015 w Caroline" xfId="3089"/>
    <cellStyle name="20% - Accent6 2 5 4" xfId="1921"/>
    <cellStyle name="20% - Accent6 2 5_Available Funds 2015 w Caroline" xfId="3087"/>
    <cellStyle name="20% - Accent6 2 6" xfId="518"/>
    <cellStyle name="20% - Accent6 2 6 2" xfId="2017"/>
    <cellStyle name="20% - Accent6 2 6_Available Funds 2015 w Caroline" xfId="3090"/>
    <cellStyle name="20% - Accent6 2 7" xfId="918"/>
    <cellStyle name="20% - Accent6 2 7 2" xfId="2417"/>
    <cellStyle name="20% - Accent6 2 7_Available Funds 2015 w Caroline" xfId="3091"/>
    <cellStyle name="20% - Accent6 2 8" xfId="1319"/>
    <cellStyle name="20% - Accent6 2 8 2" xfId="2818"/>
    <cellStyle name="20% - Accent6 2 8_Available Funds 2015 w Caroline" xfId="3092"/>
    <cellStyle name="20% - Accent6 2 9" xfId="1461"/>
    <cellStyle name="20% - Accent6 2_Available Funds 2015 w Caroline" xfId="3074"/>
    <cellStyle name="20% - Accent6 3" xfId="134"/>
    <cellStyle name="20% - Accent6 3 2" xfId="241"/>
    <cellStyle name="20% - Accent6 3 2 2" xfId="647"/>
    <cellStyle name="20% - Accent6 3 2 2 2" xfId="2146"/>
    <cellStyle name="20% - Accent6 3 2 2_Available Funds 2015 w Caroline" xfId="3095"/>
    <cellStyle name="20% - Accent6 3 2 3" xfId="1047"/>
    <cellStyle name="20% - Accent6 3 2 3 2" xfId="2546"/>
    <cellStyle name="20% - Accent6 3 2 3_Available Funds 2015 w Caroline" xfId="3096"/>
    <cellStyle name="20% - Accent6 3 2 4" xfId="1742"/>
    <cellStyle name="20% - Accent6 3 2_Available Funds 2015 w Caroline" xfId="3094"/>
    <cellStyle name="20% - Accent6 3 3" xfId="337"/>
    <cellStyle name="20% - Accent6 3 3 2" xfId="743"/>
    <cellStyle name="20% - Accent6 3 3 2 2" xfId="2242"/>
    <cellStyle name="20% - Accent6 3 3 2_Available Funds 2015 w Caroline" xfId="3098"/>
    <cellStyle name="20% - Accent6 3 3 3" xfId="1143"/>
    <cellStyle name="20% - Accent6 3 3 3 2" xfId="2642"/>
    <cellStyle name="20% - Accent6 3 3 3_Available Funds 2015 w Caroline" xfId="3099"/>
    <cellStyle name="20% - Accent6 3 3 4" xfId="1838"/>
    <cellStyle name="20% - Accent6 3 3_Available Funds 2015 w Caroline" xfId="3097"/>
    <cellStyle name="20% - Accent6 3 4" xfId="436"/>
    <cellStyle name="20% - Accent6 3 4 2" xfId="836"/>
    <cellStyle name="20% - Accent6 3 4 2 2" xfId="2335"/>
    <cellStyle name="20% - Accent6 3 4 2_Available Funds 2015 w Caroline" xfId="3101"/>
    <cellStyle name="20% - Accent6 3 4 3" xfId="1236"/>
    <cellStyle name="20% - Accent6 3 4 3 2" xfId="2735"/>
    <cellStyle name="20% - Accent6 3 4 3_Available Funds 2015 w Caroline" xfId="3102"/>
    <cellStyle name="20% - Accent6 3 4 4" xfId="1935"/>
    <cellStyle name="20% - Accent6 3 4_Available Funds 2015 w Caroline" xfId="3100"/>
    <cellStyle name="20% - Accent6 3 5" xfId="540"/>
    <cellStyle name="20% - Accent6 3 5 2" xfId="2039"/>
    <cellStyle name="20% - Accent6 3 5_Available Funds 2015 w Caroline" xfId="3103"/>
    <cellStyle name="20% - Accent6 3 6" xfId="940"/>
    <cellStyle name="20% - Accent6 3 6 2" xfId="2439"/>
    <cellStyle name="20% - Accent6 3 6_Available Funds 2015 w Caroline" xfId="3104"/>
    <cellStyle name="20% - Accent6 3 7" xfId="1333"/>
    <cellStyle name="20% - Accent6 3 7 2" xfId="2832"/>
    <cellStyle name="20% - Accent6 3 7_Available Funds 2015 w Caroline" xfId="3105"/>
    <cellStyle name="20% - Accent6 3 8" xfId="1475"/>
    <cellStyle name="20% - Accent6 3_Available Funds 2015 w Caroline" xfId="3093"/>
    <cellStyle name="20% - Accent6 4" xfId="175"/>
    <cellStyle name="20% - Accent6 4 2" xfId="282"/>
    <cellStyle name="20% - Accent6 4 2 2" xfId="688"/>
    <cellStyle name="20% - Accent6 4 2 2 2" xfId="2187"/>
    <cellStyle name="20% - Accent6 4 2 2_Available Funds 2015 w Caroline" xfId="3108"/>
    <cellStyle name="20% - Accent6 4 2 3" xfId="1088"/>
    <cellStyle name="20% - Accent6 4 2 3 2" xfId="2587"/>
    <cellStyle name="20% - Accent6 4 2 3_Available Funds 2015 w Caroline" xfId="3109"/>
    <cellStyle name="20% - Accent6 4 2 4" xfId="1783"/>
    <cellStyle name="20% - Accent6 4 2_Available Funds 2015 w Caroline" xfId="3107"/>
    <cellStyle name="20% - Accent6 4 3" xfId="361"/>
    <cellStyle name="20% - Accent6 4 3 2" xfId="761"/>
    <cellStyle name="20% - Accent6 4 3 2 2" xfId="2260"/>
    <cellStyle name="20% - Accent6 4 3 2_Available Funds 2015 w Caroline" xfId="3111"/>
    <cellStyle name="20% - Accent6 4 3 3" xfId="1161"/>
    <cellStyle name="20% - Accent6 4 3 3 2" xfId="2660"/>
    <cellStyle name="20% - Accent6 4 3 3_Available Funds 2015 w Caroline" xfId="3112"/>
    <cellStyle name="20% - Accent6 4 3 4" xfId="1861"/>
    <cellStyle name="20% - Accent6 4 3_Available Funds 2015 w Caroline" xfId="3110"/>
    <cellStyle name="20% - Accent6 4 4" xfId="454"/>
    <cellStyle name="20% - Accent6 4 4 2" xfId="854"/>
    <cellStyle name="20% - Accent6 4 4 2 2" xfId="2353"/>
    <cellStyle name="20% - Accent6 4 4 2_Available Funds 2015 w Caroline" xfId="3114"/>
    <cellStyle name="20% - Accent6 4 4 3" xfId="1254"/>
    <cellStyle name="20% - Accent6 4 4 3 2" xfId="2753"/>
    <cellStyle name="20% - Accent6 4 4 3_Available Funds 2015 w Caroline" xfId="3115"/>
    <cellStyle name="20% - Accent6 4 4 4" xfId="1953"/>
    <cellStyle name="20% - Accent6 4 4_Available Funds 2015 w Caroline" xfId="3113"/>
    <cellStyle name="20% - Accent6 4 5" xfId="581"/>
    <cellStyle name="20% - Accent6 4 5 2" xfId="2080"/>
    <cellStyle name="20% - Accent6 4 5_Available Funds 2015 w Caroline" xfId="3116"/>
    <cellStyle name="20% - Accent6 4 6" xfId="981"/>
    <cellStyle name="20% - Accent6 4 6 2" xfId="2480"/>
    <cellStyle name="20% - Accent6 4 6_Available Funds 2015 w Caroline" xfId="3117"/>
    <cellStyle name="20% - Accent6 4 7" xfId="1351"/>
    <cellStyle name="20% - Accent6 4 7 2" xfId="2850"/>
    <cellStyle name="20% - Accent6 4 7_Available Funds 2015 w Caroline" xfId="3118"/>
    <cellStyle name="20% - Accent6 4 8" xfId="1495"/>
    <cellStyle name="20% - Accent6 4_Available Funds 2015 w Caroline" xfId="3106"/>
    <cellStyle name="20% - Accent6 5" xfId="201"/>
    <cellStyle name="20% - Accent6 5 2" xfId="375"/>
    <cellStyle name="20% - Accent6 5 2 2" xfId="775"/>
    <cellStyle name="20% - Accent6 5 2 2 2" xfId="2274"/>
    <cellStyle name="20% - Accent6 5 2 2_Available Funds 2015 w Caroline" xfId="3121"/>
    <cellStyle name="20% - Accent6 5 2 3" xfId="1175"/>
    <cellStyle name="20% - Accent6 5 2 3 2" xfId="2674"/>
    <cellStyle name="20% - Accent6 5 2 3_Available Funds 2015 w Caroline" xfId="3122"/>
    <cellStyle name="20% - Accent6 5 2 4" xfId="1875"/>
    <cellStyle name="20% - Accent6 5 2_Available Funds 2015 w Caroline" xfId="3120"/>
    <cellStyle name="20% - Accent6 5 3" xfId="468"/>
    <cellStyle name="20% - Accent6 5 3 2" xfId="868"/>
    <cellStyle name="20% - Accent6 5 3 2 2" xfId="2367"/>
    <cellStyle name="20% - Accent6 5 3 2_Available Funds 2015 w Caroline" xfId="3124"/>
    <cellStyle name="20% - Accent6 5 3 3" xfId="1268"/>
    <cellStyle name="20% - Accent6 5 3 3 2" xfId="2767"/>
    <cellStyle name="20% - Accent6 5 3 3_Available Funds 2015 w Caroline" xfId="3125"/>
    <cellStyle name="20% - Accent6 5 3 4" xfId="1967"/>
    <cellStyle name="20% - Accent6 5 3_Available Funds 2015 w Caroline" xfId="3123"/>
    <cellStyle name="20% - Accent6 5 4" xfId="607"/>
    <cellStyle name="20% - Accent6 5 4 2" xfId="2106"/>
    <cellStyle name="20% - Accent6 5 4_Available Funds 2015 w Caroline" xfId="3126"/>
    <cellStyle name="20% - Accent6 5 5" xfId="1007"/>
    <cellStyle name="20% - Accent6 5 5 2" xfId="2506"/>
    <cellStyle name="20% - Accent6 5 5_Available Funds 2015 w Caroline" xfId="3127"/>
    <cellStyle name="20% - Accent6 5 6" xfId="1365"/>
    <cellStyle name="20% - Accent6 5 6 2" xfId="2864"/>
    <cellStyle name="20% - Accent6 5 6_Available Funds 2015 w Caroline" xfId="3128"/>
    <cellStyle name="20% - Accent6 5 7" xfId="1509"/>
    <cellStyle name="20% - Accent6 5_Available Funds 2015 w Caroline" xfId="3119"/>
    <cellStyle name="20% - Accent6 6" xfId="389"/>
    <cellStyle name="20% - Accent6 6 2" xfId="482"/>
    <cellStyle name="20% - Accent6 6 2 2" xfId="882"/>
    <cellStyle name="20% - Accent6 6 2 2 2" xfId="2381"/>
    <cellStyle name="20% - Accent6 6 2 2_Available Funds 2015 w Caroline" xfId="3131"/>
    <cellStyle name="20% - Accent6 6 2 3" xfId="1282"/>
    <cellStyle name="20% - Accent6 6 2 3 2" xfId="2781"/>
    <cellStyle name="20% - Accent6 6 2 3_Available Funds 2015 w Caroline" xfId="3132"/>
    <cellStyle name="20% - Accent6 6 2 4" xfId="1981"/>
    <cellStyle name="20% - Accent6 6 2_Available Funds 2015 w Caroline" xfId="3130"/>
    <cellStyle name="20% - Accent6 6 3" xfId="789"/>
    <cellStyle name="20% - Accent6 6 3 2" xfId="2288"/>
    <cellStyle name="20% - Accent6 6 3_Available Funds 2015 w Caroline" xfId="3133"/>
    <cellStyle name="20% - Accent6 6 4" xfId="1189"/>
    <cellStyle name="20% - Accent6 6 4 2" xfId="2688"/>
    <cellStyle name="20% - Accent6 6 4_Available Funds 2015 w Caroline" xfId="3134"/>
    <cellStyle name="20% - Accent6 6 5" xfId="1379"/>
    <cellStyle name="20% - Accent6 6 5 2" xfId="2878"/>
    <cellStyle name="20% - Accent6 6 5_Available Funds 2015 w Caroline" xfId="3135"/>
    <cellStyle name="20% - Accent6 6 6" xfId="1523"/>
    <cellStyle name="20% - Accent6 6_Available Funds 2015 w Caroline" xfId="3129"/>
    <cellStyle name="20% - Accent6 7" xfId="305"/>
    <cellStyle name="20% - Accent6 7 2" xfId="711"/>
    <cellStyle name="20% - Accent6 7 2 2" xfId="2210"/>
    <cellStyle name="20% - Accent6 7 2_Available Funds 2015 w Caroline" xfId="3137"/>
    <cellStyle name="20% - Accent6 7 3" xfId="1111"/>
    <cellStyle name="20% - Accent6 7 3 2" xfId="2610"/>
    <cellStyle name="20% - Accent6 7 3_Available Funds 2015 w Caroline" xfId="3138"/>
    <cellStyle name="20% - Accent6 7 4" xfId="1395"/>
    <cellStyle name="20% - Accent6 7 4 2" xfId="2894"/>
    <cellStyle name="20% - Accent6 7 4_Available Funds 2015 w Caroline" xfId="3139"/>
    <cellStyle name="20% - Accent6 7 5" xfId="1539"/>
    <cellStyle name="20% - Accent6 7_Available Funds 2015 w Caroline" xfId="3136"/>
    <cellStyle name="20% - Accent6 8" xfId="404"/>
    <cellStyle name="20% - Accent6 8 2" xfId="804"/>
    <cellStyle name="20% - Accent6 8 2 2" xfId="2303"/>
    <cellStyle name="20% - Accent6 8 2_Available Funds 2015 w Caroline" xfId="3141"/>
    <cellStyle name="20% - Accent6 8 3" xfId="1204"/>
    <cellStyle name="20% - Accent6 8 3 2" xfId="2703"/>
    <cellStyle name="20% - Accent6 8 3_Available Funds 2015 w Caroline" xfId="3142"/>
    <cellStyle name="20% - Accent6 8 4" xfId="1903"/>
    <cellStyle name="20% - Accent6 8_Available Funds 2015 w Caroline" xfId="3140"/>
    <cellStyle name="20% - Accent6 9" xfId="500"/>
    <cellStyle name="20% - Accent6 9 2" xfId="1999"/>
    <cellStyle name="20% - Accent6 9_Available Funds 2015 w Caroline" xfId="3143"/>
    <cellStyle name="40% - Accent1" xfId="53" builtinId="31" customBuiltin="1"/>
    <cellStyle name="40% - Accent1 10" xfId="891"/>
    <cellStyle name="40% - Accent1 10 2" xfId="2390"/>
    <cellStyle name="40% - Accent1 10_Available Funds 2015 w Caroline" xfId="3144"/>
    <cellStyle name="40% - Accent1 11" xfId="1292"/>
    <cellStyle name="40% - Accent1 11 2" xfId="2791"/>
    <cellStyle name="40% - Accent1 11_Available Funds 2015 w Caroline" xfId="3145"/>
    <cellStyle name="40% - Accent1 12" xfId="1420"/>
    <cellStyle name="40% - Accent1 2" xfId="101"/>
    <cellStyle name="40% - Accent1 2 2" xfId="143"/>
    <cellStyle name="40% - Accent1 2 2 2" xfId="250"/>
    <cellStyle name="40% - Accent1 2 2 2 2" xfId="656"/>
    <cellStyle name="40% - Accent1 2 2 2 2 2" xfId="2155"/>
    <cellStyle name="40% - Accent1 2 2 2 2_Available Funds 2015 w Caroline" xfId="3149"/>
    <cellStyle name="40% - Accent1 2 2 2 3" xfId="1056"/>
    <cellStyle name="40% - Accent1 2 2 2 3 2" xfId="2555"/>
    <cellStyle name="40% - Accent1 2 2 2 3_Available Funds 2015 w Caroline" xfId="3150"/>
    <cellStyle name="40% - Accent1 2 2 2 4" xfId="1751"/>
    <cellStyle name="40% - Accent1 2 2 2_Available Funds 2015 w Caroline" xfId="3148"/>
    <cellStyle name="40% - Accent1 2 2 3" xfId="549"/>
    <cellStyle name="40% - Accent1 2 2 3 2" xfId="2048"/>
    <cellStyle name="40% - Accent1 2 2 3_Available Funds 2015 w Caroline" xfId="3151"/>
    <cellStyle name="40% - Accent1 2 2 4" xfId="949"/>
    <cellStyle name="40% - Accent1 2 2 4 2" xfId="2448"/>
    <cellStyle name="40% - Accent1 2 2 4_Available Funds 2015 w Caroline" xfId="3152"/>
    <cellStyle name="40% - Accent1 2 2 5" xfId="1644"/>
    <cellStyle name="40% - Accent1 2 2_Available Funds 2015 w Caroline" xfId="3147"/>
    <cellStyle name="40% - Accent1 2 3" xfId="210"/>
    <cellStyle name="40% - Accent1 2 3 2" xfId="616"/>
    <cellStyle name="40% - Accent1 2 3 2 2" xfId="2115"/>
    <cellStyle name="40% - Accent1 2 3 2_Available Funds 2015 w Caroline" xfId="3154"/>
    <cellStyle name="40% - Accent1 2 3 3" xfId="1016"/>
    <cellStyle name="40% - Accent1 2 3 3 2" xfId="2515"/>
    <cellStyle name="40% - Accent1 2 3 3_Available Funds 2015 w Caroline" xfId="3155"/>
    <cellStyle name="40% - Accent1 2 3 4" xfId="1711"/>
    <cellStyle name="40% - Accent1 2 3_Available Funds 2015 w Caroline" xfId="3153"/>
    <cellStyle name="40% - Accent1 2 4" xfId="314"/>
    <cellStyle name="40% - Accent1 2 4 2" xfId="720"/>
    <cellStyle name="40% - Accent1 2 4 2 2" xfId="2219"/>
    <cellStyle name="40% - Accent1 2 4 2_Available Funds 2015 w Caroline" xfId="3157"/>
    <cellStyle name="40% - Accent1 2 4 3" xfId="1120"/>
    <cellStyle name="40% - Accent1 2 4 3 2" xfId="2619"/>
    <cellStyle name="40% - Accent1 2 4 3_Available Funds 2015 w Caroline" xfId="3158"/>
    <cellStyle name="40% - Accent1 2 4 4" xfId="1815"/>
    <cellStyle name="40% - Accent1 2 4_Available Funds 2015 w Caroline" xfId="3156"/>
    <cellStyle name="40% - Accent1 2 5" xfId="413"/>
    <cellStyle name="40% - Accent1 2 5 2" xfId="813"/>
    <cellStyle name="40% - Accent1 2 5 2 2" xfId="2312"/>
    <cellStyle name="40% - Accent1 2 5 2_Available Funds 2015 w Caroline" xfId="3160"/>
    <cellStyle name="40% - Accent1 2 5 3" xfId="1213"/>
    <cellStyle name="40% - Accent1 2 5 3 2" xfId="2712"/>
    <cellStyle name="40% - Accent1 2 5 3_Available Funds 2015 w Caroline" xfId="3161"/>
    <cellStyle name="40% - Accent1 2 5 4" xfId="1912"/>
    <cellStyle name="40% - Accent1 2 5_Available Funds 2015 w Caroline" xfId="3159"/>
    <cellStyle name="40% - Accent1 2 6" xfId="509"/>
    <cellStyle name="40% - Accent1 2 6 2" xfId="2008"/>
    <cellStyle name="40% - Accent1 2 6_Available Funds 2015 w Caroline" xfId="3162"/>
    <cellStyle name="40% - Accent1 2 7" xfId="909"/>
    <cellStyle name="40% - Accent1 2 7 2" xfId="2408"/>
    <cellStyle name="40% - Accent1 2 7_Available Funds 2015 w Caroline" xfId="3163"/>
    <cellStyle name="40% - Accent1 2 8" xfId="1310"/>
    <cellStyle name="40% - Accent1 2 8 2" xfId="2809"/>
    <cellStyle name="40% - Accent1 2 8_Available Funds 2015 w Caroline" xfId="3164"/>
    <cellStyle name="40% - Accent1 2 9" xfId="1452"/>
    <cellStyle name="40% - Accent1 2_Available Funds 2015 w Caroline" xfId="3146"/>
    <cellStyle name="40% - Accent1 3" xfId="125"/>
    <cellStyle name="40% - Accent1 3 2" xfId="232"/>
    <cellStyle name="40% - Accent1 3 2 2" xfId="638"/>
    <cellStyle name="40% - Accent1 3 2 2 2" xfId="2137"/>
    <cellStyle name="40% - Accent1 3 2 2_Available Funds 2015 w Caroline" xfId="3167"/>
    <cellStyle name="40% - Accent1 3 2 3" xfId="1038"/>
    <cellStyle name="40% - Accent1 3 2 3 2" xfId="2537"/>
    <cellStyle name="40% - Accent1 3 2 3_Available Funds 2015 w Caroline" xfId="3168"/>
    <cellStyle name="40% - Accent1 3 2 4" xfId="1733"/>
    <cellStyle name="40% - Accent1 3 2_Available Funds 2015 w Caroline" xfId="3166"/>
    <cellStyle name="40% - Accent1 3 3" xfId="328"/>
    <cellStyle name="40% - Accent1 3 3 2" xfId="734"/>
    <cellStyle name="40% - Accent1 3 3 2 2" xfId="2233"/>
    <cellStyle name="40% - Accent1 3 3 2_Available Funds 2015 w Caroline" xfId="3170"/>
    <cellStyle name="40% - Accent1 3 3 3" xfId="1134"/>
    <cellStyle name="40% - Accent1 3 3 3 2" xfId="2633"/>
    <cellStyle name="40% - Accent1 3 3 3_Available Funds 2015 w Caroline" xfId="3171"/>
    <cellStyle name="40% - Accent1 3 3 4" xfId="1829"/>
    <cellStyle name="40% - Accent1 3 3_Available Funds 2015 w Caroline" xfId="3169"/>
    <cellStyle name="40% - Accent1 3 4" xfId="427"/>
    <cellStyle name="40% - Accent1 3 4 2" xfId="827"/>
    <cellStyle name="40% - Accent1 3 4 2 2" xfId="2326"/>
    <cellStyle name="40% - Accent1 3 4 2_Available Funds 2015 w Caroline" xfId="3173"/>
    <cellStyle name="40% - Accent1 3 4 3" xfId="1227"/>
    <cellStyle name="40% - Accent1 3 4 3 2" xfId="2726"/>
    <cellStyle name="40% - Accent1 3 4 3_Available Funds 2015 w Caroline" xfId="3174"/>
    <cellStyle name="40% - Accent1 3 4 4" xfId="1926"/>
    <cellStyle name="40% - Accent1 3 4_Available Funds 2015 w Caroline" xfId="3172"/>
    <cellStyle name="40% - Accent1 3 5" xfId="531"/>
    <cellStyle name="40% - Accent1 3 5 2" xfId="2030"/>
    <cellStyle name="40% - Accent1 3 5_Available Funds 2015 w Caroline" xfId="3175"/>
    <cellStyle name="40% - Accent1 3 6" xfId="931"/>
    <cellStyle name="40% - Accent1 3 6 2" xfId="2430"/>
    <cellStyle name="40% - Accent1 3 6_Available Funds 2015 w Caroline" xfId="3176"/>
    <cellStyle name="40% - Accent1 3 7" xfId="1324"/>
    <cellStyle name="40% - Accent1 3 7 2" xfId="2823"/>
    <cellStyle name="40% - Accent1 3 7_Available Funds 2015 w Caroline" xfId="3177"/>
    <cellStyle name="40% - Accent1 3 8" xfId="1466"/>
    <cellStyle name="40% - Accent1 3_Available Funds 2015 w Caroline" xfId="3165"/>
    <cellStyle name="40% - Accent1 4" xfId="166"/>
    <cellStyle name="40% - Accent1 4 2" xfId="273"/>
    <cellStyle name="40% - Accent1 4 2 2" xfId="679"/>
    <cellStyle name="40% - Accent1 4 2 2 2" xfId="2178"/>
    <cellStyle name="40% - Accent1 4 2 2_Available Funds 2015 w Caroline" xfId="3180"/>
    <cellStyle name="40% - Accent1 4 2 3" xfId="1079"/>
    <cellStyle name="40% - Accent1 4 2 3 2" xfId="2578"/>
    <cellStyle name="40% - Accent1 4 2 3_Available Funds 2015 w Caroline" xfId="3181"/>
    <cellStyle name="40% - Accent1 4 2 4" xfId="1774"/>
    <cellStyle name="40% - Accent1 4 2_Available Funds 2015 w Caroline" xfId="3179"/>
    <cellStyle name="40% - Accent1 4 3" xfId="352"/>
    <cellStyle name="40% - Accent1 4 3 2" xfId="752"/>
    <cellStyle name="40% - Accent1 4 3 2 2" xfId="2251"/>
    <cellStyle name="40% - Accent1 4 3 2_Available Funds 2015 w Caroline" xfId="3183"/>
    <cellStyle name="40% - Accent1 4 3 3" xfId="1152"/>
    <cellStyle name="40% - Accent1 4 3 3 2" xfId="2651"/>
    <cellStyle name="40% - Accent1 4 3 3_Available Funds 2015 w Caroline" xfId="3184"/>
    <cellStyle name="40% - Accent1 4 3 4" xfId="1852"/>
    <cellStyle name="40% - Accent1 4 3_Available Funds 2015 w Caroline" xfId="3182"/>
    <cellStyle name="40% - Accent1 4 4" xfId="445"/>
    <cellStyle name="40% - Accent1 4 4 2" xfId="845"/>
    <cellStyle name="40% - Accent1 4 4 2 2" xfId="2344"/>
    <cellStyle name="40% - Accent1 4 4 2_Available Funds 2015 w Caroline" xfId="3186"/>
    <cellStyle name="40% - Accent1 4 4 3" xfId="1245"/>
    <cellStyle name="40% - Accent1 4 4 3 2" xfId="2744"/>
    <cellStyle name="40% - Accent1 4 4 3_Available Funds 2015 w Caroline" xfId="3187"/>
    <cellStyle name="40% - Accent1 4 4 4" xfId="1944"/>
    <cellStyle name="40% - Accent1 4 4_Available Funds 2015 w Caroline" xfId="3185"/>
    <cellStyle name="40% - Accent1 4 5" xfId="572"/>
    <cellStyle name="40% - Accent1 4 5 2" xfId="2071"/>
    <cellStyle name="40% - Accent1 4 5_Available Funds 2015 w Caroline" xfId="3188"/>
    <cellStyle name="40% - Accent1 4 6" xfId="972"/>
    <cellStyle name="40% - Accent1 4 6 2" xfId="2471"/>
    <cellStyle name="40% - Accent1 4 6_Available Funds 2015 w Caroline" xfId="3189"/>
    <cellStyle name="40% - Accent1 4 7" xfId="1342"/>
    <cellStyle name="40% - Accent1 4 7 2" xfId="2841"/>
    <cellStyle name="40% - Accent1 4 7_Available Funds 2015 w Caroline" xfId="3190"/>
    <cellStyle name="40% - Accent1 4 8" xfId="1486"/>
    <cellStyle name="40% - Accent1 4_Available Funds 2015 w Caroline" xfId="3178"/>
    <cellStyle name="40% - Accent1 5" xfId="192"/>
    <cellStyle name="40% - Accent1 5 2" xfId="366"/>
    <cellStyle name="40% - Accent1 5 2 2" xfId="766"/>
    <cellStyle name="40% - Accent1 5 2 2 2" xfId="2265"/>
    <cellStyle name="40% - Accent1 5 2 2_Available Funds 2015 w Caroline" xfId="3193"/>
    <cellStyle name="40% - Accent1 5 2 3" xfId="1166"/>
    <cellStyle name="40% - Accent1 5 2 3 2" xfId="2665"/>
    <cellStyle name="40% - Accent1 5 2 3_Available Funds 2015 w Caroline" xfId="3194"/>
    <cellStyle name="40% - Accent1 5 2 4" xfId="1866"/>
    <cellStyle name="40% - Accent1 5 2_Available Funds 2015 w Caroline" xfId="3192"/>
    <cellStyle name="40% - Accent1 5 3" xfId="459"/>
    <cellStyle name="40% - Accent1 5 3 2" xfId="859"/>
    <cellStyle name="40% - Accent1 5 3 2 2" xfId="2358"/>
    <cellStyle name="40% - Accent1 5 3 2_Available Funds 2015 w Caroline" xfId="3196"/>
    <cellStyle name="40% - Accent1 5 3 3" xfId="1259"/>
    <cellStyle name="40% - Accent1 5 3 3 2" xfId="2758"/>
    <cellStyle name="40% - Accent1 5 3 3_Available Funds 2015 w Caroline" xfId="3197"/>
    <cellStyle name="40% - Accent1 5 3 4" xfId="1958"/>
    <cellStyle name="40% - Accent1 5 3_Available Funds 2015 w Caroline" xfId="3195"/>
    <cellStyle name="40% - Accent1 5 4" xfId="598"/>
    <cellStyle name="40% - Accent1 5 4 2" xfId="2097"/>
    <cellStyle name="40% - Accent1 5 4_Available Funds 2015 w Caroline" xfId="3198"/>
    <cellStyle name="40% - Accent1 5 5" xfId="998"/>
    <cellStyle name="40% - Accent1 5 5 2" xfId="2497"/>
    <cellStyle name="40% - Accent1 5 5_Available Funds 2015 w Caroline" xfId="3199"/>
    <cellStyle name="40% - Accent1 5 6" xfId="1356"/>
    <cellStyle name="40% - Accent1 5 6 2" xfId="2855"/>
    <cellStyle name="40% - Accent1 5 6_Available Funds 2015 w Caroline" xfId="3200"/>
    <cellStyle name="40% - Accent1 5 7" xfId="1500"/>
    <cellStyle name="40% - Accent1 5_Available Funds 2015 w Caroline" xfId="3191"/>
    <cellStyle name="40% - Accent1 6" xfId="380"/>
    <cellStyle name="40% - Accent1 6 2" xfId="473"/>
    <cellStyle name="40% - Accent1 6 2 2" xfId="873"/>
    <cellStyle name="40% - Accent1 6 2 2 2" xfId="2372"/>
    <cellStyle name="40% - Accent1 6 2 2_Available Funds 2015 w Caroline" xfId="3203"/>
    <cellStyle name="40% - Accent1 6 2 3" xfId="1273"/>
    <cellStyle name="40% - Accent1 6 2 3 2" xfId="2772"/>
    <cellStyle name="40% - Accent1 6 2 3_Available Funds 2015 w Caroline" xfId="3204"/>
    <cellStyle name="40% - Accent1 6 2 4" xfId="1972"/>
    <cellStyle name="40% - Accent1 6 2_Available Funds 2015 w Caroline" xfId="3202"/>
    <cellStyle name="40% - Accent1 6 3" xfId="780"/>
    <cellStyle name="40% - Accent1 6 3 2" xfId="2279"/>
    <cellStyle name="40% - Accent1 6 3_Available Funds 2015 w Caroline" xfId="3205"/>
    <cellStyle name="40% - Accent1 6 4" xfId="1180"/>
    <cellStyle name="40% - Accent1 6 4 2" xfId="2679"/>
    <cellStyle name="40% - Accent1 6 4_Available Funds 2015 w Caroline" xfId="3206"/>
    <cellStyle name="40% - Accent1 6 5" xfId="1370"/>
    <cellStyle name="40% - Accent1 6 5 2" xfId="2869"/>
    <cellStyle name="40% - Accent1 6 5_Available Funds 2015 w Caroline" xfId="3207"/>
    <cellStyle name="40% - Accent1 6 6" xfId="1514"/>
    <cellStyle name="40% - Accent1 6_Available Funds 2015 w Caroline" xfId="3201"/>
    <cellStyle name="40% - Accent1 7" xfId="296"/>
    <cellStyle name="40% - Accent1 7 2" xfId="702"/>
    <cellStyle name="40% - Accent1 7 2 2" xfId="2201"/>
    <cellStyle name="40% - Accent1 7 2_Available Funds 2015 w Caroline" xfId="3209"/>
    <cellStyle name="40% - Accent1 7 3" xfId="1102"/>
    <cellStyle name="40% - Accent1 7 3 2" xfId="2601"/>
    <cellStyle name="40% - Accent1 7 3_Available Funds 2015 w Caroline" xfId="3210"/>
    <cellStyle name="40% - Accent1 7 4" xfId="1386"/>
    <cellStyle name="40% - Accent1 7 4 2" xfId="2885"/>
    <cellStyle name="40% - Accent1 7 4_Available Funds 2015 w Caroline" xfId="3211"/>
    <cellStyle name="40% - Accent1 7 5" xfId="1530"/>
    <cellStyle name="40% - Accent1 7_Available Funds 2015 w Caroline" xfId="3208"/>
    <cellStyle name="40% - Accent1 8" xfId="395"/>
    <cellStyle name="40% - Accent1 8 2" xfId="795"/>
    <cellStyle name="40% - Accent1 8 2 2" xfId="2294"/>
    <cellStyle name="40% - Accent1 8 2_Available Funds 2015 w Caroline" xfId="3213"/>
    <cellStyle name="40% - Accent1 8 3" xfId="1195"/>
    <cellStyle name="40% - Accent1 8 3 2" xfId="2694"/>
    <cellStyle name="40% - Accent1 8 3_Available Funds 2015 w Caroline" xfId="3214"/>
    <cellStyle name="40% - Accent1 8 4" xfId="1894"/>
    <cellStyle name="40% - Accent1 8_Available Funds 2015 w Caroline" xfId="3212"/>
    <cellStyle name="40% - Accent1 9" xfId="491"/>
    <cellStyle name="40% - Accent1 9 2" xfId="1990"/>
    <cellStyle name="40% - Accent1 9_Available Funds 2015 w Caroline" xfId="3215"/>
    <cellStyle name="40% - Accent2" xfId="57" builtinId="35" customBuiltin="1"/>
    <cellStyle name="40% - Accent2 10" xfId="893"/>
    <cellStyle name="40% - Accent2 10 2" xfId="2392"/>
    <cellStyle name="40% - Accent2 10_Available Funds 2015 w Caroline" xfId="3216"/>
    <cellStyle name="40% - Accent2 11" xfId="1294"/>
    <cellStyle name="40% - Accent2 11 2" xfId="2793"/>
    <cellStyle name="40% - Accent2 11_Available Funds 2015 w Caroline" xfId="3217"/>
    <cellStyle name="40% - Accent2 12" xfId="1423"/>
    <cellStyle name="40% - Accent2 2" xfId="103"/>
    <cellStyle name="40% - Accent2 2 2" xfId="145"/>
    <cellStyle name="40% - Accent2 2 2 2" xfId="252"/>
    <cellStyle name="40% - Accent2 2 2 2 2" xfId="658"/>
    <cellStyle name="40% - Accent2 2 2 2 2 2" xfId="2157"/>
    <cellStyle name="40% - Accent2 2 2 2 2_Available Funds 2015 w Caroline" xfId="3221"/>
    <cellStyle name="40% - Accent2 2 2 2 3" xfId="1058"/>
    <cellStyle name="40% - Accent2 2 2 2 3 2" xfId="2557"/>
    <cellStyle name="40% - Accent2 2 2 2 3_Available Funds 2015 w Caroline" xfId="3222"/>
    <cellStyle name="40% - Accent2 2 2 2 4" xfId="1753"/>
    <cellStyle name="40% - Accent2 2 2 2_Available Funds 2015 w Caroline" xfId="3220"/>
    <cellStyle name="40% - Accent2 2 2 3" xfId="551"/>
    <cellStyle name="40% - Accent2 2 2 3 2" xfId="2050"/>
    <cellStyle name="40% - Accent2 2 2 3_Available Funds 2015 w Caroline" xfId="3223"/>
    <cellStyle name="40% - Accent2 2 2 4" xfId="951"/>
    <cellStyle name="40% - Accent2 2 2 4 2" xfId="2450"/>
    <cellStyle name="40% - Accent2 2 2 4_Available Funds 2015 w Caroline" xfId="3224"/>
    <cellStyle name="40% - Accent2 2 2 5" xfId="1646"/>
    <cellStyle name="40% - Accent2 2 2_Available Funds 2015 w Caroline" xfId="3219"/>
    <cellStyle name="40% - Accent2 2 3" xfId="212"/>
    <cellStyle name="40% - Accent2 2 3 2" xfId="618"/>
    <cellStyle name="40% - Accent2 2 3 2 2" xfId="2117"/>
    <cellStyle name="40% - Accent2 2 3 2_Available Funds 2015 w Caroline" xfId="3226"/>
    <cellStyle name="40% - Accent2 2 3 3" xfId="1018"/>
    <cellStyle name="40% - Accent2 2 3 3 2" xfId="2517"/>
    <cellStyle name="40% - Accent2 2 3 3_Available Funds 2015 w Caroline" xfId="3227"/>
    <cellStyle name="40% - Accent2 2 3 4" xfId="1713"/>
    <cellStyle name="40% - Accent2 2 3_Available Funds 2015 w Caroline" xfId="3225"/>
    <cellStyle name="40% - Accent2 2 4" xfId="316"/>
    <cellStyle name="40% - Accent2 2 4 2" xfId="722"/>
    <cellStyle name="40% - Accent2 2 4 2 2" xfId="2221"/>
    <cellStyle name="40% - Accent2 2 4 2_Available Funds 2015 w Caroline" xfId="3229"/>
    <cellStyle name="40% - Accent2 2 4 3" xfId="1122"/>
    <cellStyle name="40% - Accent2 2 4 3 2" xfId="2621"/>
    <cellStyle name="40% - Accent2 2 4 3_Available Funds 2015 w Caroline" xfId="3230"/>
    <cellStyle name="40% - Accent2 2 4 4" xfId="1817"/>
    <cellStyle name="40% - Accent2 2 4_Available Funds 2015 w Caroline" xfId="3228"/>
    <cellStyle name="40% - Accent2 2 5" xfId="415"/>
    <cellStyle name="40% - Accent2 2 5 2" xfId="815"/>
    <cellStyle name="40% - Accent2 2 5 2 2" xfId="2314"/>
    <cellStyle name="40% - Accent2 2 5 2_Available Funds 2015 w Caroline" xfId="3232"/>
    <cellStyle name="40% - Accent2 2 5 3" xfId="1215"/>
    <cellStyle name="40% - Accent2 2 5 3 2" xfId="2714"/>
    <cellStyle name="40% - Accent2 2 5 3_Available Funds 2015 w Caroline" xfId="3233"/>
    <cellStyle name="40% - Accent2 2 5 4" xfId="1914"/>
    <cellStyle name="40% - Accent2 2 5_Available Funds 2015 w Caroline" xfId="3231"/>
    <cellStyle name="40% - Accent2 2 6" xfId="511"/>
    <cellStyle name="40% - Accent2 2 6 2" xfId="2010"/>
    <cellStyle name="40% - Accent2 2 6_Available Funds 2015 w Caroline" xfId="3234"/>
    <cellStyle name="40% - Accent2 2 7" xfId="911"/>
    <cellStyle name="40% - Accent2 2 7 2" xfId="2410"/>
    <cellStyle name="40% - Accent2 2 7_Available Funds 2015 w Caroline" xfId="3235"/>
    <cellStyle name="40% - Accent2 2 8" xfId="1312"/>
    <cellStyle name="40% - Accent2 2 8 2" xfId="2811"/>
    <cellStyle name="40% - Accent2 2 8_Available Funds 2015 w Caroline" xfId="3236"/>
    <cellStyle name="40% - Accent2 2 9" xfId="1454"/>
    <cellStyle name="40% - Accent2 2_Available Funds 2015 w Caroline" xfId="3218"/>
    <cellStyle name="40% - Accent2 3" xfId="127"/>
    <cellStyle name="40% - Accent2 3 2" xfId="234"/>
    <cellStyle name="40% - Accent2 3 2 2" xfId="640"/>
    <cellStyle name="40% - Accent2 3 2 2 2" xfId="2139"/>
    <cellStyle name="40% - Accent2 3 2 2_Available Funds 2015 w Caroline" xfId="3239"/>
    <cellStyle name="40% - Accent2 3 2 3" xfId="1040"/>
    <cellStyle name="40% - Accent2 3 2 3 2" xfId="2539"/>
    <cellStyle name="40% - Accent2 3 2 3_Available Funds 2015 w Caroline" xfId="3240"/>
    <cellStyle name="40% - Accent2 3 2 4" xfId="1735"/>
    <cellStyle name="40% - Accent2 3 2_Available Funds 2015 w Caroline" xfId="3238"/>
    <cellStyle name="40% - Accent2 3 3" xfId="330"/>
    <cellStyle name="40% - Accent2 3 3 2" xfId="736"/>
    <cellStyle name="40% - Accent2 3 3 2 2" xfId="2235"/>
    <cellStyle name="40% - Accent2 3 3 2_Available Funds 2015 w Caroline" xfId="3242"/>
    <cellStyle name="40% - Accent2 3 3 3" xfId="1136"/>
    <cellStyle name="40% - Accent2 3 3 3 2" xfId="2635"/>
    <cellStyle name="40% - Accent2 3 3 3_Available Funds 2015 w Caroline" xfId="3243"/>
    <cellStyle name="40% - Accent2 3 3 4" xfId="1831"/>
    <cellStyle name="40% - Accent2 3 3_Available Funds 2015 w Caroline" xfId="3241"/>
    <cellStyle name="40% - Accent2 3 4" xfId="429"/>
    <cellStyle name="40% - Accent2 3 4 2" xfId="829"/>
    <cellStyle name="40% - Accent2 3 4 2 2" xfId="2328"/>
    <cellStyle name="40% - Accent2 3 4 2_Available Funds 2015 w Caroline" xfId="3245"/>
    <cellStyle name="40% - Accent2 3 4 3" xfId="1229"/>
    <cellStyle name="40% - Accent2 3 4 3 2" xfId="2728"/>
    <cellStyle name="40% - Accent2 3 4 3_Available Funds 2015 w Caroline" xfId="3246"/>
    <cellStyle name="40% - Accent2 3 4 4" xfId="1928"/>
    <cellStyle name="40% - Accent2 3 4_Available Funds 2015 w Caroline" xfId="3244"/>
    <cellStyle name="40% - Accent2 3 5" xfId="533"/>
    <cellStyle name="40% - Accent2 3 5 2" xfId="2032"/>
    <cellStyle name="40% - Accent2 3 5_Available Funds 2015 w Caroline" xfId="3247"/>
    <cellStyle name="40% - Accent2 3 6" xfId="933"/>
    <cellStyle name="40% - Accent2 3 6 2" xfId="2432"/>
    <cellStyle name="40% - Accent2 3 6_Available Funds 2015 w Caroline" xfId="3248"/>
    <cellStyle name="40% - Accent2 3 7" xfId="1326"/>
    <cellStyle name="40% - Accent2 3 7 2" xfId="2825"/>
    <cellStyle name="40% - Accent2 3 7_Available Funds 2015 w Caroline" xfId="3249"/>
    <cellStyle name="40% - Accent2 3 8" xfId="1468"/>
    <cellStyle name="40% - Accent2 3_Available Funds 2015 w Caroline" xfId="3237"/>
    <cellStyle name="40% - Accent2 4" xfId="168"/>
    <cellStyle name="40% - Accent2 4 2" xfId="275"/>
    <cellStyle name="40% - Accent2 4 2 2" xfId="681"/>
    <cellStyle name="40% - Accent2 4 2 2 2" xfId="2180"/>
    <cellStyle name="40% - Accent2 4 2 2_Available Funds 2015 w Caroline" xfId="3252"/>
    <cellStyle name="40% - Accent2 4 2 3" xfId="1081"/>
    <cellStyle name="40% - Accent2 4 2 3 2" xfId="2580"/>
    <cellStyle name="40% - Accent2 4 2 3_Available Funds 2015 w Caroline" xfId="3253"/>
    <cellStyle name="40% - Accent2 4 2 4" xfId="1776"/>
    <cellStyle name="40% - Accent2 4 2_Available Funds 2015 w Caroline" xfId="3251"/>
    <cellStyle name="40% - Accent2 4 3" xfId="354"/>
    <cellStyle name="40% - Accent2 4 3 2" xfId="754"/>
    <cellStyle name="40% - Accent2 4 3 2 2" xfId="2253"/>
    <cellStyle name="40% - Accent2 4 3 2_Available Funds 2015 w Caroline" xfId="3255"/>
    <cellStyle name="40% - Accent2 4 3 3" xfId="1154"/>
    <cellStyle name="40% - Accent2 4 3 3 2" xfId="2653"/>
    <cellStyle name="40% - Accent2 4 3 3_Available Funds 2015 w Caroline" xfId="3256"/>
    <cellStyle name="40% - Accent2 4 3 4" xfId="1854"/>
    <cellStyle name="40% - Accent2 4 3_Available Funds 2015 w Caroline" xfId="3254"/>
    <cellStyle name="40% - Accent2 4 4" xfId="447"/>
    <cellStyle name="40% - Accent2 4 4 2" xfId="847"/>
    <cellStyle name="40% - Accent2 4 4 2 2" xfId="2346"/>
    <cellStyle name="40% - Accent2 4 4 2_Available Funds 2015 w Caroline" xfId="3258"/>
    <cellStyle name="40% - Accent2 4 4 3" xfId="1247"/>
    <cellStyle name="40% - Accent2 4 4 3 2" xfId="2746"/>
    <cellStyle name="40% - Accent2 4 4 3_Available Funds 2015 w Caroline" xfId="3259"/>
    <cellStyle name="40% - Accent2 4 4 4" xfId="1946"/>
    <cellStyle name="40% - Accent2 4 4_Available Funds 2015 w Caroline" xfId="3257"/>
    <cellStyle name="40% - Accent2 4 5" xfId="574"/>
    <cellStyle name="40% - Accent2 4 5 2" xfId="2073"/>
    <cellStyle name="40% - Accent2 4 5_Available Funds 2015 w Caroline" xfId="3260"/>
    <cellStyle name="40% - Accent2 4 6" xfId="974"/>
    <cellStyle name="40% - Accent2 4 6 2" xfId="2473"/>
    <cellStyle name="40% - Accent2 4 6_Available Funds 2015 w Caroline" xfId="3261"/>
    <cellStyle name="40% - Accent2 4 7" xfId="1344"/>
    <cellStyle name="40% - Accent2 4 7 2" xfId="2843"/>
    <cellStyle name="40% - Accent2 4 7_Available Funds 2015 w Caroline" xfId="3262"/>
    <cellStyle name="40% - Accent2 4 8" xfId="1488"/>
    <cellStyle name="40% - Accent2 4_Available Funds 2015 w Caroline" xfId="3250"/>
    <cellStyle name="40% - Accent2 5" xfId="194"/>
    <cellStyle name="40% - Accent2 5 2" xfId="368"/>
    <cellStyle name="40% - Accent2 5 2 2" xfId="768"/>
    <cellStyle name="40% - Accent2 5 2 2 2" xfId="2267"/>
    <cellStyle name="40% - Accent2 5 2 2_Available Funds 2015 w Caroline" xfId="3265"/>
    <cellStyle name="40% - Accent2 5 2 3" xfId="1168"/>
    <cellStyle name="40% - Accent2 5 2 3 2" xfId="2667"/>
    <cellStyle name="40% - Accent2 5 2 3_Available Funds 2015 w Caroline" xfId="3266"/>
    <cellStyle name="40% - Accent2 5 2 4" xfId="1868"/>
    <cellStyle name="40% - Accent2 5 2_Available Funds 2015 w Caroline" xfId="3264"/>
    <cellStyle name="40% - Accent2 5 3" xfId="461"/>
    <cellStyle name="40% - Accent2 5 3 2" xfId="861"/>
    <cellStyle name="40% - Accent2 5 3 2 2" xfId="2360"/>
    <cellStyle name="40% - Accent2 5 3 2_Available Funds 2015 w Caroline" xfId="3268"/>
    <cellStyle name="40% - Accent2 5 3 3" xfId="1261"/>
    <cellStyle name="40% - Accent2 5 3 3 2" xfId="2760"/>
    <cellStyle name="40% - Accent2 5 3 3_Available Funds 2015 w Caroline" xfId="3269"/>
    <cellStyle name="40% - Accent2 5 3 4" xfId="1960"/>
    <cellStyle name="40% - Accent2 5 3_Available Funds 2015 w Caroline" xfId="3267"/>
    <cellStyle name="40% - Accent2 5 4" xfId="600"/>
    <cellStyle name="40% - Accent2 5 4 2" xfId="2099"/>
    <cellStyle name="40% - Accent2 5 4_Available Funds 2015 w Caroline" xfId="3270"/>
    <cellStyle name="40% - Accent2 5 5" xfId="1000"/>
    <cellStyle name="40% - Accent2 5 5 2" xfId="2499"/>
    <cellStyle name="40% - Accent2 5 5_Available Funds 2015 w Caroline" xfId="3271"/>
    <cellStyle name="40% - Accent2 5 6" xfId="1358"/>
    <cellStyle name="40% - Accent2 5 6 2" xfId="2857"/>
    <cellStyle name="40% - Accent2 5 6_Available Funds 2015 w Caroline" xfId="3272"/>
    <cellStyle name="40% - Accent2 5 7" xfId="1502"/>
    <cellStyle name="40% - Accent2 5_Available Funds 2015 w Caroline" xfId="3263"/>
    <cellStyle name="40% - Accent2 6" xfId="382"/>
    <cellStyle name="40% - Accent2 6 2" xfId="475"/>
    <cellStyle name="40% - Accent2 6 2 2" xfId="875"/>
    <cellStyle name="40% - Accent2 6 2 2 2" xfId="2374"/>
    <cellStyle name="40% - Accent2 6 2 2_Available Funds 2015 w Caroline" xfId="3275"/>
    <cellStyle name="40% - Accent2 6 2 3" xfId="1275"/>
    <cellStyle name="40% - Accent2 6 2 3 2" xfId="2774"/>
    <cellStyle name="40% - Accent2 6 2 3_Available Funds 2015 w Caroline" xfId="3276"/>
    <cellStyle name="40% - Accent2 6 2 4" xfId="1974"/>
    <cellStyle name="40% - Accent2 6 2_Available Funds 2015 w Caroline" xfId="3274"/>
    <cellStyle name="40% - Accent2 6 3" xfId="782"/>
    <cellStyle name="40% - Accent2 6 3 2" xfId="2281"/>
    <cellStyle name="40% - Accent2 6 3_Available Funds 2015 w Caroline" xfId="3277"/>
    <cellStyle name="40% - Accent2 6 4" xfId="1182"/>
    <cellStyle name="40% - Accent2 6 4 2" xfId="2681"/>
    <cellStyle name="40% - Accent2 6 4_Available Funds 2015 w Caroline" xfId="3278"/>
    <cellStyle name="40% - Accent2 6 5" xfId="1372"/>
    <cellStyle name="40% - Accent2 6 5 2" xfId="2871"/>
    <cellStyle name="40% - Accent2 6 5_Available Funds 2015 w Caroline" xfId="3279"/>
    <cellStyle name="40% - Accent2 6 6" xfId="1516"/>
    <cellStyle name="40% - Accent2 6_Available Funds 2015 w Caroline" xfId="3273"/>
    <cellStyle name="40% - Accent2 7" xfId="298"/>
    <cellStyle name="40% - Accent2 7 2" xfId="704"/>
    <cellStyle name="40% - Accent2 7 2 2" xfId="2203"/>
    <cellStyle name="40% - Accent2 7 2_Available Funds 2015 w Caroline" xfId="3281"/>
    <cellStyle name="40% - Accent2 7 3" xfId="1104"/>
    <cellStyle name="40% - Accent2 7 3 2" xfId="2603"/>
    <cellStyle name="40% - Accent2 7 3_Available Funds 2015 w Caroline" xfId="3282"/>
    <cellStyle name="40% - Accent2 7 4" xfId="1388"/>
    <cellStyle name="40% - Accent2 7 4 2" xfId="2887"/>
    <cellStyle name="40% - Accent2 7 4_Available Funds 2015 w Caroline" xfId="3283"/>
    <cellStyle name="40% - Accent2 7 5" xfId="1532"/>
    <cellStyle name="40% - Accent2 7_Available Funds 2015 w Caroline" xfId="3280"/>
    <cellStyle name="40% - Accent2 8" xfId="397"/>
    <cellStyle name="40% - Accent2 8 2" xfId="797"/>
    <cellStyle name="40% - Accent2 8 2 2" xfId="2296"/>
    <cellStyle name="40% - Accent2 8 2_Available Funds 2015 w Caroline" xfId="3285"/>
    <cellStyle name="40% - Accent2 8 3" xfId="1197"/>
    <cellStyle name="40% - Accent2 8 3 2" xfId="2696"/>
    <cellStyle name="40% - Accent2 8 3_Available Funds 2015 w Caroline" xfId="3286"/>
    <cellStyle name="40% - Accent2 8 4" xfId="1896"/>
    <cellStyle name="40% - Accent2 8_Available Funds 2015 w Caroline" xfId="3284"/>
    <cellStyle name="40% - Accent2 9" xfId="493"/>
    <cellStyle name="40% - Accent2 9 2" xfId="1992"/>
    <cellStyle name="40% - Accent2 9_Available Funds 2015 w Caroline" xfId="3287"/>
    <cellStyle name="40% - Accent3" xfId="61" builtinId="39" customBuiltin="1"/>
    <cellStyle name="40% - Accent3 10" xfId="895"/>
    <cellStyle name="40% - Accent3 10 2" xfId="2394"/>
    <cellStyle name="40% - Accent3 10_Available Funds 2015 w Caroline" xfId="3288"/>
    <cellStyle name="40% - Accent3 11" xfId="1296"/>
    <cellStyle name="40% - Accent3 11 2" xfId="2795"/>
    <cellStyle name="40% - Accent3 11_Available Funds 2015 w Caroline" xfId="3289"/>
    <cellStyle name="40% - Accent3 12" xfId="1427"/>
    <cellStyle name="40% - Accent3 2" xfId="105"/>
    <cellStyle name="40% - Accent3 2 2" xfId="147"/>
    <cellStyle name="40% - Accent3 2 2 2" xfId="254"/>
    <cellStyle name="40% - Accent3 2 2 2 2" xfId="660"/>
    <cellStyle name="40% - Accent3 2 2 2 2 2" xfId="2159"/>
    <cellStyle name="40% - Accent3 2 2 2 2_Available Funds 2015 w Caroline" xfId="3293"/>
    <cellStyle name="40% - Accent3 2 2 2 3" xfId="1060"/>
    <cellStyle name="40% - Accent3 2 2 2 3 2" xfId="2559"/>
    <cellStyle name="40% - Accent3 2 2 2 3_Available Funds 2015 w Caroline" xfId="3294"/>
    <cellStyle name="40% - Accent3 2 2 2 4" xfId="1755"/>
    <cellStyle name="40% - Accent3 2 2 2_Available Funds 2015 w Caroline" xfId="3292"/>
    <cellStyle name="40% - Accent3 2 2 3" xfId="553"/>
    <cellStyle name="40% - Accent3 2 2 3 2" xfId="2052"/>
    <cellStyle name="40% - Accent3 2 2 3_Available Funds 2015 w Caroline" xfId="3295"/>
    <cellStyle name="40% - Accent3 2 2 4" xfId="953"/>
    <cellStyle name="40% - Accent3 2 2 4 2" xfId="2452"/>
    <cellStyle name="40% - Accent3 2 2 4_Available Funds 2015 w Caroline" xfId="3296"/>
    <cellStyle name="40% - Accent3 2 2 5" xfId="1648"/>
    <cellStyle name="40% - Accent3 2 2_Available Funds 2015 w Caroline" xfId="3291"/>
    <cellStyle name="40% - Accent3 2 3" xfId="214"/>
    <cellStyle name="40% - Accent3 2 3 2" xfId="620"/>
    <cellStyle name="40% - Accent3 2 3 2 2" xfId="2119"/>
    <cellStyle name="40% - Accent3 2 3 2_Available Funds 2015 w Caroline" xfId="3298"/>
    <cellStyle name="40% - Accent3 2 3 3" xfId="1020"/>
    <cellStyle name="40% - Accent3 2 3 3 2" xfId="2519"/>
    <cellStyle name="40% - Accent3 2 3 3_Available Funds 2015 w Caroline" xfId="3299"/>
    <cellStyle name="40% - Accent3 2 3 4" xfId="1715"/>
    <cellStyle name="40% - Accent3 2 3_Available Funds 2015 w Caroline" xfId="3297"/>
    <cellStyle name="40% - Accent3 2 4" xfId="318"/>
    <cellStyle name="40% - Accent3 2 4 2" xfId="724"/>
    <cellStyle name="40% - Accent3 2 4 2 2" xfId="2223"/>
    <cellStyle name="40% - Accent3 2 4 2_Available Funds 2015 w Caroline" xfId="3301"/>
    <cellStyle name="40% - Accent3 2 4 3" xfId="1124"/>
    <cellStyle name="40% - Accent3 2 4 3 2" xfId="2623"/>
    <cellStyle name="40% - Accent3 2 4 3_Available Funds 2015 w Caroline" xfId="3302"/>
    <cellStyle name="40% - Accent3 2 4 4" xfId="1819"/>
    <cellStyle name="40% - Accent3 2 4_Available Funds 2015 w Caroline" xfId="3300"/>
    <cellStyle name="40% - Accent3 2 5" xfId="417"/>
    <cellStyle name="40% - Accent3 2 5 2" xfId="817"/>
    <cellStyle name="40% - Accent3 2 5 2 2" xfId="2316"/>
    <cellStyle name="40% - Accent3 2 5 2_Available Funds 2015 w Caroline" xfId="3304"/>
    <cellStyle name="40% - Accent3 2 5 3" xfId="1217"/>
    <cellStyle name="40% - Accent3 2 5 3 2" xfId="2716"/>
    <cellStyle name="40% - Accent3 2 5 3_Available Funds 2015 w Caroline" xfId="3305"/>
    <cellStyle name="40% - Accent3 2 5 4" xfId="1916"/>
    <cellStyle name="40% - Accent3 2 5_Available Funds 2015 w Caroline" xfId="3303"/>
    <cellStyle name="40% - Accent3 2 6" xfId="513"/>
    <cellStyle name="40% - Accent3 2 6 2" xfId="2012"/>
    <cellStyle name="40% - Accent3 2 6_Available Funds 2015 w Caroline" xfId="3306"/>
    <cellStyle name="40% - Accent3 2 7" xfId="913"/>
    <cellStyle name="40% - Accent3 2 7 2" xfId="2412"/>
    <cellStyle name="40% - Accent3 2 7_Available Funds 2015 w Caroline" xfId="3307"/>
    <cellStyle name="40% - Accent3 2 8" xfId="1314"/>
    <cellStyle name="40% - Accent3 2 8 2" xfId="2813"/>
    <cellStyle name="40% - Accent3 2 8_Available Funds 2015 w Caroline" xfId="3308"/>
    <cellStyle name="40% - Accent3 2 9" xfId="1456"/>
    <cellStyle name="40% - Accent3 2_Available Funds 2015 w Caroline" xfId="3290"/>
    <cellStyle name="40% - Accent3 3" xfId="129"/>
    <cellStyle name="40% - Accent3 3 2" xfId="236"/>
    <cellStyle name="40% - Accent3 3 2 2" xfId="642"/>
    <cellStyle name="40% - Accent3 3 2 2 2" xfId="2141"/>
    <cellStyle name="40% - Accent3 3 2 2_Available Funds 2015 w Caroline" xfId="3311"/>
    <cellStyle name="40% - Accent3 3 2 3" xfId="1042"/>
    <cellStyle name="40% - Accent3 3 2 3 2" xfId="2541"/>
    <cellStyle name="40% - Accent3 3 2 3_Available Funds 2015 w Caroline" xfId="3312"/>
    <cellStyle name="40% - Accent3 3 2 4" xfId="1737"/>
    <cellStyle name="40% - Accent3 3 2_Available Funds 2015 w Caroline" xfId="3310"/>
    <cellStyle name="40% - Accent3 3 3" xfId="332"/>
    <cellStyle name="40% - Accent3 3 3 2" xfId="738"/>
    <cellStyle name="40% - Accent3 3 3 2 2" xfId="2237"/>
    <cellStyle name="40% - Accent3 3 3 2_Available Funds 2015 w Caroline" xfId="3314"/>
    <cellStyle name="40% - Accent3 3 3 3" xfId="1138"/>
    <cellStyle name="40% - Accent3 3 3 3 2" xfId="2637"/>
    <cellStyle name="40% - Accent3 3 3 3_Available Funds 2015 w Caroline" xfId="3315"/>
    <cellStyle name="40% - Accent3 3 3 4" xfId="1833"/>
    <cellStyle name="40% - Accent3 3 3_Available Funds 2015 w Caroline" xfId="3313"/>
    <cellStyle name="40% - Accent3 3 4" xfId="431"/>
    <cellStyle name="40% - Accent3 3 4 2" xfId="831"/>
    <cellStyle name="40% - Accent3 3 4 2 2" xfId="2330"/>
    <cellStyle name="40% - Accent3 3 4 2_Available Funds 2015 w Caroline" xfId="3317"/>
    <cellStyle name="40% - Accent3 3 4 3" xfId="1231"/>
    <cellStyle name="40% - Accent3 3 4 3 2" xfId="2730"/>
    <cellStyle name="40% - Accent3 3 4 3_Available Funds 2015 w Caroline" xfId="3318"/>
    <cellStyle name="40% - Accent3 3 4 4" xfId="1930"/>
    <cellStyle name="40% - Accent3 3 4_Available Funds 2015 w Caroline" xfId="3316"/>
    <cellStyle name="40% - Accent3 3 5" xfId="535"/>
    <cellStyle name="40% - Accent3 3 5 2" xfId="2034"/>
    <cellStyle name="40% - Accent3 3 5_Available Funds 2015 w Caroline" xfId="3319"/>
    <cellStyle name="40% - Accent3 3 6" xfId="935"/>
    <cellStyle name="40% - Accent3 3 6 2" xfId="2434"/>
    <cellStyle name="40% - Accent3 3 6_Available Funds 2015 w Caroline" xfId="3320"/>
    <cellStyle name="40% - Accent3 3 7" xfId="1328"/>
    <cellStyle name="40% - Accent3 3 7 2" xfId="2827"/>
    <cellStyle name="40% - Accent3 3 7_Available Funds 2015 w Caroline" xfId="3321"/>
    <cellStyle name="40% - Accent3 3 8" xfId="1470"/>
    <cellStyle name="40% - Accent3 3_Available Funds 2015 w Caroline" xfId="3309"/>
    <cellStyle name="40% - Accent3 4" xfId="170"/>
    <cellStyle name="40% - Accent3 4 2" xfId="277"/>
    <cellStyle name="40% - Accent3 4 2 2" xfId="683"/>
    <cellStyle name="40% - Accent3 4 2 2 2" xfId="2182"/>
    <cellStyle name="40% - Accent3 4 2 2_Available Funds 2015 w Caroline" xfId="3324"/>
    <cellStyle name="40% - Accent3 4 2 3" xfId="1083"/>
    <cellStyle name="40% - Accent3 4 2 3 2" xfId="2582"/>
    <cellStyle name="40% - Accent3 4 2 3_Available Funds 2015 w Caroline" xfId="3325"/>
    <cellStyle name="40% - Accent3 4 2 4" xfId="1778"/>
    <cellStyle name="40% - Accent3 4 2_Available Funds 2015 w Caroline" xfId="3323"/>
    <cellStyle name="40% - Accent3 4 3" xfId="356"/>
    <cellStyle name="40% - Accent3 4 3 2" xfId="756"/>
    <cellStyle name="40% - Accent3 4 3 2 2" xfId="2255"/>
    <cellStyle name="40% - Accent3 4 3 2_Available Funds 2015 w Caroline" xfId="3327"/>
    <cellStyle name="40% - Accent3 4 3 3" xfId="1156"/>
    <cellStyle name="40% - Accent3 4 3 3 2" xfId="2655"/>
    <cellStyle name="40% - Accent3 4 3 3_Available Funds 2015 w Caroline" xfId="3328"/>
    <cellStyle name="40% - Accent3 4 3 4" xfId="1856"/>
    <cellStyle name="40% - Accent3 4 3_Available Funds 2015 w Caroline" xfId="3326"/>
    <cellStyle name="40% - Accent3 4 4" xfId="449"/>
    <cellStyle name="40% - Accent3 4 4 2" xfId="849"/>
    <cellStyle name="40% - Accent3 4 4 2 2" xfId="2348"/>
    <cellStyle name="40% - Accent3 4 4 2_Available Funds 2015 w Caroline" xfId="3330"/>
    <cellStyle name="40% - Accent3 4 4 3" xfId="1249"/>
    <cellStyle name="40% - Accent3 4 4 3 2" xfId="2748"/>
    <cellStyle name="40% - Accent3 4 4 3_Available Funds 2015 w Caroline" xfId="3331"/>
    <cellStyle name="40% - Accent3 4 4 4" xfId="1948"/>
    <cellStyle name="40% - Accent3 4 4_Available Funds 2015 w Caroline" xfId="3329"/>
    <cellStyle name="40% - Accent3 4 5" xfId="576"/>
    <cellStyle name="40% - Accent3 4 5 2" xfId="2075"/>
    <cellStyle name="40% - Accent3 4 5_Available Funds 2015 w Caroline" xfId="3332"/>
    <cellStyle name="40% - Accent3 4 6" xfId="976"/>
    <cellStyle name="40% - Accent3 4 6 2" xfId="2475"/>
    <cellStyle name="40% - Accent3 4 6_Available Funds 2015 w Caroline" xfId="3333"/>
    <cellStyle name="40% - Accent3 4 7" xfId="1346"/>
    <cellStyle name="40% - Accent3 4 7 2" xfId="2845"/>
    <cellStyle name="40% - Accent3 4 7_Available Funds 2015 w Caroline" xfId="3334"/>
    <cellStyle name="40% - Accent3 4 8" xfId="1490"/>
    <cellStyle name="40% - Accent3 4_Available Funds 2015 w Caroline" xfId="3322"/>
    <cellStyle name="40% - Accent3 5" xfId="196"/>
    <cellStyle name="40% - Accent3 5 2" xfId="370"/>
    <cellStyle name="40% - Accent3 5 2 2" xfId="770"/>
    <cellStyle name="40% - Accent3 5 2 2 2" xfId="2269"/>
    <cellStyle name="40% - Accent3 5 2 2_Available Funds 2015 w Caroline" xfId="3337"/>
    <cellStyle name="40% - Accent3 5 2 3" xfId="1170"/>
    <cellStyle name="40% - Accent3 5 2 3 2" xfId="2669"/>
    <cellStyle name="40% - Accent3 5 2 3_Available Funds 2015 w Caroline" xfId="3338"/>
    <cellStyle name="40% - Accent3 5 2 4" xfId="1870"/>
    <cellStyle name="40% - Accent3 5 2_Available Funds 2015 w Caroline" xfId="3336"/>
    <cellStyle name="40% - Accent3 5 3" xfId="463"/>
    <cellStyle name="40% - Accent3 5 3 2" xfId="863"/>
    <cellStyle name="40% - Accent3 5 3 2 2" xfId="2362"/>
    <cellStyle name="40% - Accent3 5 3 2_Available Funds 2015 w Caroline" xfId="3340"/>
    <cellStyle name="40% - Accent3 5 3 3" xfId="1263"/>
    <cellStyle name="40% - Accent3 5 3 3 2" xfId="2762"/>
    <cellStyle name="40% - Accent3 5 3 3_Available Funds 2015 w Caroline" xfId="3341"/>
    <cellStyle name="40% - Accent3 5 3 4" xfId="1962"/>
    <cellStyle name="40% - Accent3 5 3_Available Funds 2015 w Caroline" xfId="3339"/>
    <cellStyle name="40% - Accent3 5 4" xfId="602"/>
    <cellStyle name="40% - Accent3 5 4 2" xfId="2101"/>
    <cellStyle name="40% - Accent3 5 4_Available Funds 2015 w Caroline" xfId="3342"/>
    <cellStyle name="40% - Accent3 5 5" xfId="1002"/>
    <cellStyle name="40% - Accent3 5 5 2" xfId="2501"/>
    <cellStyle name="40% - Accent3 5 5_Available Funds 2015 w Caroline" xfId="3343"/>
    <cellStyle name="40% - Accent3 5 6" xfId="1360"/>
    <cellStyle name="40% - Accent3 5 6 2" xfId="2859"/>
    <cellStyle name="40% - Accent3 5 6_Available Funds 2015 w Caroline" xfId="3344"/>
    <cellStyle name="40% - Accent3 5 7" xfId="1504"/>
    <cellStyle name="40% - Accent3 5_Available Funds 2015 w Caroline" xfId="3335"/>
    <cellStyle name="40% - Accent3 6" xfId="384"/>
    <cellStyle name="40% - Accent3 6 2" xfId="477"/>
    <cellStyle name="40% - Accent3 6 2 2" xfId="877"/>
    <cellStyle name="40% - Accent3 6 2 2 2" xfId="2376"/>
    <cellStyle name="40% - Accent3 6 2 2_Available Funds 2015 w Caroline" xfId="3347"/>
    <cellStyle name="40% - Accent3 6 2 3" xfId="1277"/>
    <cellStyle name="40% - Accent3 6 2 3 2" xfId="2776"/>
    <cellStyle name="40% - Accent3 6 2 3_Available Funds 2015 w Caroline" xfId="3348"/>
    <cellStyle name="40% - Accent3 6 2 4" xfId="1976"/>
    <cellStyle name="40% - Accent3 6 2_Available Funds 2015 w Caroline" xfId="3346"/>
    <cellStyle name="40% - Accent3 6 3" xfId="784"/>
    <cellStyle name="40% - Accent3 6 3 2" xfId="2283"/>
    <cellStyle name="40% - Accent3 6 3_Available Funds 2015 w Caroline" xfId="3349"/>
    <cellStyle name="40% - Accent3 6 4" xfId="1184"/>
    <cellStyle name="40% - Accent3 6 4 2" xfId="2683"/>
    <cellStyle name="40% - Accent3 6 4_Available Funds 2015 w Caroline" xfId="3350"/>
    <cellStyle name="40% - Accent3 6 5" xfId="1374"/>
    <cellStyle name="40% - Accent3 6 5 2" xfId="2873"/>
    <cellStyle name="40% - Accent3 6 5_Available Funds 2015 w Caroline" xfId="3351"/>
    <cellStyle name="40% - Accent3 6 6" xfId="1518"/>
    <cellStyle name="40% - Accent3 6_Available Funds 2015 w Caroline" xfId="3345"/>
    <cellStyle name="40% - Accent3 7" xfId="300"/>
    <cellStyle name="40% - Accent3 7 2" xfId="706"/>
    <cellStyle name="40% - Accent3 7 2 2" xfId="2205"/>
    <cellStyle name="40% - Accent3 7 2_Available Funds 2015 w Caroline" xfId="3353"/>
    <cellStyle name="40% - Accent3 7 3" xfId="1106"/>
    <cellStyle name="40% - Accent3 7 3 2" xfId="2605"/>
    <cellStyle name="40% - Accent3 7 3_Available Funds 2015 w Caroline" xfId="3354"/>
    <cellStyle name="40% - Accent3 7 4" xfId="1390"/>
    <cellStyle name="40% - Accent3 7 4 2" xfId="2889"/>
    <cellStyle name="40% - Accent3 7 4_Available Funds 2015 w Caroline" xfId="3355"/>
    <cellStyle name="40% - Accent3 7 5" xfId="1534"/>
    <cellStyle name="40% - Accent3 7_Available Funds 2015 w Caroline" xfId="3352"/>
    <cellStyle name="40% - Accent3 8" xfId="399"/>
    <cellStyle name="40% - Accent3 8 2" xfId="799"/>
    <cellStyle name="40% - Accent3 8 2 2" xfId="2298"/>
    <cellStyle name="40% - Accent3 8 2_Available Funds 2015 w Caroline" xfId="3357"/>
    <cellStyle name="40% - Accent3 8 3" xfId="1199"/>
    <cellStyle name="40% - Accent3 8 3 2" xfId="2698"/>
    <cellStyle name="40% - Accent3 8 3_Available Funds 2015 w Caroline" xfId="3358"/>
    <cellStyle name="40% - Accent3 8 4" xfId="1898"/>
    <cellStyle name="40% - Accent3 8_Available Funds 2015 w Caroline" xfId="3356"/>
    <cellStyle name="40% - Accent3 9" xfId="495"/>
    <cellStyle name="40% - Accent3 9 2" xfId="1994"/>
    <cellStyle name="40% - Accent3 9_Available Funds 2015 w Caroline" xfId="3359"/>
    <cellStyle name="40% - Accent4" xfId="65" builtinId="43" customBuiltin="1"/>
    <cellStyle name="40% - Accent4 10" xfId="897"/>
    <cellStyle name="40% - Accent4 10 2" xfId="2396"/>
    <cellStyle name="40% - Accent4 10_Available Funds 2015 w Caroline" xfId="3360"/>
    <cellStyle name="40% - Accent4 11" xfId="1298"/>
    <cellStyle name="40% - Accent4 11 2" xfId="2797"/>
    <cellStyle name="40% - Accent4 11_Available Funds 2015 w Caroline" xfId="3361"/>
    <cellStyle name="40% - Accent4 12" xfId="1431"/>
    <cellStyle name="40% - Accent4 2" xfId="107"/>
    <cellStyle name="40% - Accent4 2 2" xfId="149"/>
    <cellStyle name="40% - Accent4 2 2 2" xfId="256"/>
    <cellStyle name="40% - Accent4 2 2 2 2" xfId="662"/>
    <cellStyle name="40% - Accent4 2 2 2 2 2" xfId="2161"/>
    <cellStyle name="40% - Accent4 2 2 2 2_Available Funds 2015 w Caroline" xfId="3365"/>
    <cellStyle name="40% - Accent4 2 2 2 3" xfId="1062"/>
    <cellStyle name="40% - Accent4 2 2 2 3 2" xfId="2561"/>
    <cellStyle name="40% - Accent4 2 2 2 3_Available Funds 2015 w Caroline" xfId="3366"/>
    <cellStyle name="40% - Accent4 2 2 2 4" xfId="1757"/>
    <cellStyle name="40% - Accent4 2 2 2_Available Funds 2015 w Caroline" xfId="3364"/>
    <cellStyle name="40% - Accent4 2 2 3" xfId="555"/>
    <cellStyle name="40% - Accent4 2 2 3 2" xfId="2054"/>
    <cellStyle name="40% - Accent4 2 2 3_Available Funds 2015 w Caroline" xfId="3367"/>
    <cellStyle name="40% - Accent4 2 2 4" xfId="955"/>
    <cellStyle name="40% - Accent4 2 2 4 2" xfId="2454"/>
    <cellStyle name="40% - Accent4 2 2 4_Available Funds 2015 w Caroline" xfId="3368"/>
    <cellStyle name="40% - Accent4 2 2 5" xfId="1650"/>
    <cellStyle name="40% - Accent4 2 2_Available Funds 2015 w Caroline" xfId="3363"/>
    <cellStyle name="40% - Accent4 2 3" xfId="216"/>
    <cellStyle name="40% - Accent4 2 3 2" xfId="622"/>
    <cellStyle name="40% - Accent4 2 3 2 2" xfId="2121"/>
    <cellStyle name="40% - Accent4 2 3 2_Available Funds 2015 w Caroline" xfId="3370"/>
    <cellStyle name="40% - Accent4 2 3 3" xfId="1022"/>
    <cellStyle name="40% - Accent4 2 3 3 2" xfId="2521"/>
    <cellStyle name="40% - Accent4 2 3 3_Available Funds 2015 w Caroline" xfId="3371"/>
    <cellStyle name="40% - Accent4 2 3 4" xfId="1717"/>
    <cellStyle name="40% - Accent4 2 3_Available Funds 2015 w Caroline" xfId="3369"/>
    <cellStyle name="40% - Accent4 2 4" xfId="320"/>
    <cellStyle name="40% - Accent4 2 4 2" xfId="726"/>
    <cellStyle name="40% - Accent4 2 4 2 2" xfId="2225"/>
    <cellStyle name="40% - Accent4 2 4 2_Available Funds 2015 w Caroline" xfId="3373"/>
    <cellStyle name="40% - Accent4 2 4 3" xfId="1126"/>
    <cellStyle name="40% - Accent4 2 4 3 2" xfId="2625"/>
    <cellStyle name="40% - Accent4 2 4 3_Available Funds 2015 w Caroline" xfId="3374"/>
    <cellStyle name="40% - Accent4 2 4 4" xfId="1821"/>
    <cellStyle name="40% - Accent4 2 4_Available Funds 2015 w Caroline" xfId="3372"/>
    <cellStyle name="40% - Accent4 2 5" xfId="419"/>
    <cellStyle name="40% - Accent4 2 5 2" xfId="819"/>
    <cellStyle name="40% - Accent4 2 5 2 2" xfId="2318"/>
    <cellStyle name="40% - Accent4 2 5 2_Available Funds 2015 w Caroline" xfId="3376"/>
    <cellStyle name="40% - Accent4 2 5 3" xfId="1219"/>
    <cellStyle name="40% - Accent4 2 5 3 2" xfId="2718"/>
    <cellStyle name="40% - Accent4 2 5 3_Available Funds 2015 w Caroline" xfId="3377"/>
    <cellStyle name="40% - Accent4 2 5 4" xfId="1918"/>
    <cellStyle name="40% - Accent4 2 5_Available Funds 2015 w Caroline" xfId="3375"/>
    <cellStyle name="40% - Accent4 2 6" xfId="515"/>
    <cellStyle name="40% - Accent4 2 6 2" xfId="2014"/>
    <cellStyle name="40% - Accent4 2 6_Available Funds 2015 w Caroline" xfId="3378"/>
    <cellStyle name="40% - Accent4 2 7" xfId="915"/>
    <cellStyle name="40% - Accent4 2 7 2" xfId="2414"/>
    <cellStyle name="40% - Accent4 2 7_Available Funds 2015 w Caroline" xfId="3379"/>
    <cellStyle name="40% - Accent4 2 8" xfId="1316"/>
    <cellStyle name="40% - Accent4 2 8 2" xfId="2815"/>
    <cellStyle name="40% - Accent4 2 8_Available Funds 2015 w Caroline" xfId="3380"/>
    <cellStyle name="40% - Accent4 2 9" xfId="1458"/>
    <cellStyle name="40% - Accent4 2_Available Funds 2015 w Caroline" xfId="3362"/>
    <cellStyle name="40% - Accent4 3" xfId="131"/>
    <cellStyle name="40% - Accent4 3 2" xfId="238"/>
    <cellStyle name="40% - Accent4 3 2 2" xfId="644"/>
    <cellStyle name="40% - Accent4 3 2 2 2" xfId="2143"/>
    <cellStyle name="40% - Accent4 3 2 2_Available Funds 2015 w Caroline" xfId="3383"/>
    <cellStyle name="40% - Accent4 3 2 3" xfId="1044"/>
    <cellStyle name="40% - Accent4 3 2 3 2" xfId="2543"/>
    <cellStyle name="40% - Accent4 3 2 3_Available Funds 2015 w Caroline" xfId="3384"/>
    <cellStyle name="40% - Accent4 3 2 4" xfId="1739"/>
    <cellStyle name="40% - Accent4 3 2_Available Funds 2015 w Caroline" xfId="3382"/>
    <cellStyle name="40% - Accent4 3 3" xfId="334"/>
    <cellStyle name="40% - Accent4 3 3 2" xfId="740"/>
    <cellStyle name="40% - Accent4 3 3 2 2" xfId="2239"/>
    <cellStyle name="40% - Accent4 3 3 2_Available Funds 2015 w Caroline" xfId="3386"/>
    <cellStyle name="40% - Accent4 3 3 3" xfId="1140"/>
    <cellStyle name="40% - Accent4 3 3 3 2" xfId="2639"/>
    <cellStyle name="40% - Accent4 3 3 3_Available Funds 2015 w Caroline" xfId="3387"/>
    <cellStyle name="40% - Accent4 3 3 4" xfId="1835"/>
    <cellStyle name="40% - Accent4 3 3_Available Funds 2015 w Caroline" xfId="3385"/>
    <cellStyle name="40% - Accent4 3 4" xfId="433"/>
    <cellStyle name="40% - Accent4 3 4 2" xfId="833"/>
    <cellStyle name="40% - Accent4 3 4 2 2" xfId="2332"/>
    <cellStyle name="40% - Accent4 3 4 2_Available Funds 2015 w Caroline" xfId="3389"/>
    <cellStyle name="40% - Accent4 3 4 3" xfId="1233"/>
    <cellStyle name="40% - Accent4 3 4 3 2" xfId="2732"/>
    <cellStyle name="40% - Accent4 3 4 3_Available Funds 2015 w Caroline" xfId="3390"/>
    <cellStyle name="40% - Accent4 3 4 4" xfId="1932"/>
    <cellStyle name="40% - Accent4 3 4_Available Funds 2015 w Caroline" xfId="3388"/>
    <cellStyle name="40% - Accent4 3 5" xfId="537"/>
    <cellStyle name="40% - Accent4 3 5 2" xfId="2036"/>
    <cellStyle name="40% - Accent4 3 5_Available Funds 2015 w Caroline" xfId="3391"/>
    <cellStyle name="40% - Accent4 3 6" xfId="937"/>
    <cellStyle name="40% - Accent4 3 6 2" xfId="2436"/>
    <cellStyle name="40% - Accent4 3 6_Available Funds 2015 w Caroline" xfId="3392"/>
    <cellStyle name="40% - Accent4 3 7" xfId="1330"/>
    <cellStyle name="40% - Accent4 3 7 2" xfId="2829"/>
    <cellStyle name="40% - Accent4 3 7_Available Funds 2015 w Caroline" xfId="3393"/>
    <cellStyle name="40% - Accent4 3 8" xfId="1472"/>
    <cellStyle name="40% - Accent4 3_Available Funds 2015 w Caroline" xfId="3381"/>
    <cellStyle name="40% - Accent4 4" xfId="172"/>
    <cellStyle name="40% - Accent4 4 2" xfId="279"/>
    <cellStyle name="40% - Accent4 4 2 2" xfId="685"/>
    <cellStyle name="40% - Accent4 4 2 2 2" xfId="2184"/>
    <cellStyle name="40% - Accent4 4 2 2_Available Funds 2015 w Caroline" xfId="3396"/>
    <cellStyle name="40% - Accent4 4 2 3" xfId="1085"/>
    <cellStyle name="40% - Accent4 4 2 3 2" xfId="2584"/>
    <cellStyle name="40% - Accent4 4 2 3_Available Funds 2015 w Caroline" xfId="3397"/>
    <cellStyle name="40% - Accent4 4 2 4" xfId="1780"/>
    <cellStyle name="40% - Accent4 4 2_Available Funds 2015 w Caroline" xfId="3395"/>
    <cellStyle name="40% - Accent4 4 3" xfId="358"/>
    <cellStyle name="40% - Accent4 4 3 2" xfId="758"/>
    <cellStyle name="40% - Accent4 4 3 2 2" xfId="2257"/>
    <cellStyle name="40% - Accent4 4 3 2_Available Funds 2015 w Caroline" xfId="3399"/>
    <cellStyle name="40% - Accent4 4 3 3" xfId="1158"/>
    <cellStyle name="40% - Accent4 4 3 3 2" xfId="2657"/>
    <cellStyle name="40% - Accent4 4 3 3_Available Funds 2015 w Caroline" xfId="3400"/>
    <cellStyle name="40% - Accent4 4 3 4" xfId="1858"/>
    <cellStyle name="40% - Accent4 4 3_Available Funds 2015 w Caroline" xfId="3398"/>
    <cellStyle name="40% - Accent4 4 4" xfId="451"/>
    <cellStyle name="40% - Accent4 4 4 2" xfId="851"/>
    <cellStyle name="40% - Accent4 4 4 2 2" xfId="2350"/>
    <cellStyle name="40% - Accent4 4 4 2_Available Funds 2015 w Caroline" xfId="3402"/>
    <cellStyle name="40% - Accent4 4 4 3" xfId="1251"/>
    <cellStyle name="40% - Accent4 4 4 3 2" xfId="2750"/>
    <cellStyle name="40% - Accent4 4 4 3_Available Funds 2015 w Caroline" xfId="3403"/>
    <cellStyle name="40% - Accent4 4 4 4" xfId="1950"/>
    <cellStyle name="40% - Accent4 4 4_Available Funds 2015 w Caroline" xfId="3401"/>
    <cellStyle name="40% - Accent4 4 5" xfId="578"/>
    <cellStyle name="40% - Accent4 4 5 2" xfId="2077"/>
    <cellStyle name="40% - Accent4 4 5_Available Funds 2015 w Caroline" xfId="3404"/>
    <cellStyle name="40% - Accent4 4 6" xfId="978"/>
    <cellStyle name="40% - Accent4 4 6 2" xfId="2477"/>
    <cellStyle name="40% - Accent4 4 6_Available Funds 2015 w Caroline" xfId="3405"/>
    <cellStyle name="40% - Accent4 4 7" xfId="1348"/>
    <cellStyle name="40% - Accent4 4 7 2" xfId="2847"/>
    <cellStyle name="40% - Accent4 4 7_Available Funds 2015 w Caroline" xfId="3406"/>
    <cellStyle name="40% - Accent4 4 8" xfId="1492"/>
    <cellStyle name="40% - Accent4 4_Available Funds 2015 w Caroline" xfId="3394"/>
    <cellStyle name="40% - Accent4 5" xfId="198"/>
    <cellStyle name="40% - Accent4 5 2" xfId="372"/>
    <cellStyle name="40% - Accent4 5 2 2" xfId="772"/>
    <cellStyle name="40% - Accent4 5 2 2 2" xfId="2271"/>
    <cellStyle name="40% - Accent4 5 2 2_Available Funds 2015 w Caroline" xfId="3409"/>
    <cellStyle name="40% - Accent4 5 2 3" xfId="1172"/>
    <cellStyle name="40% - Accent4 5 2 3 2" xfId="2671"/>
    <cellStyle name="40% - Accent4 5 2 3_Available Funds 2015 w Caroline" xfId="3410"/>
    <cellStyle name="40% - Accent4 5 2 4" xfId="1872"/>
    <cellStyle name="40% - Accent4 5 2_Available Funds 2015 w Caroline" xfId="3408"/>
    <cellStyle name="40% - Accent4 5 3" xfId="465"/>
    <cellStyle name="40% - Accent4 5 3 2" xfId="865"/>
    <cellStyle name="40% - Accent4 5 3 2 2" xfId="2364"/>
    <cellStyle name="40% - Accent4 5 3 2_Available Funds 2015 w Caroline" xfId="3412"/>
    <cellStyle name="40% - Accent4 5 3 3" xfId="1265"/>
    <cellStyle name="40% - Accent4 5 3 3 2" xfId="2764"/>
    <cellStyle name="40% - Accent4 5 3 3_Available Funds 2015 w Caroline" xfId="3413"/>
    <cellStyle name="40% - Accent4 5 3 4" xfId="1964"/>
    <cellStyle name="40% - Accent4 5 3_Available Funds 2015 w Caroline" xfId="3411"/>
    <cellStyle name="40% - Accent4 5 4" xfId="604"/>
    <cellStyle name="40% - Accent4 5 4 2" xfId="2103"/>
    <cellStyle name="40% - Accent4 5 4_Available Funds 2015 w Caroline" xfId="3414"/>
    <cellStyle name="40% - Accent4 5 5" xfId="1004"/>
    <cellStyle name="40% - Accent4 5 5 2" xfId="2503"/>
    <cellStyle name="40% - Accent4 5 5_Available Funds 2015 w Caroline" xfId="3415"/>
    <cellStyle name="40% - Accent4 5 6" xfId="1362"/>
    <cellStyle name="40% - Accent4 5 6 2" xfId="2861"/>
    <cellStyle name="40% - Accent4 5 6_Available Funds 2015 w Caroline" xfId="3416"/>
    <cellStyle name="40% - Accent4 5 7" xfId="1506"/>
    <cellStyle name="40% - Accent4 5_Available Funds 2015 w Caroline" xfId="3407"/>
    <cellStyle name="40% - Accent4 6" xfId="386"/>
    <cellStyle name="40% - Accent4 6 2" xfId="479"/>
    <cellStyle name="40% - Accent4 6 2 2" xfId="879"/>
    <cellStyle name="40% - Accent4 6 2 2 2" xfId="2378"/>
    <cellStyle name="40% - Accent4 6 2 2_Available Funds 2015 w Caroline" xfId="3419"/>
    <cellStyle name="40% - Accent4 6 2 3" xfId="1279"/>
    <cellStyle name="40% - Accent4 6 2 3 2" xfId="2778"/>
    <cellStyle name="40% - Accent4 6 2 3_Available Funds 2015 w Caroline" xfId="3420"/>
    <cellStyle name="40% - Accent4 6 2 4" xfId="1978"/>
    <cellStyle name="40% - Accent4 6 2_Available Funds 2015 w Caroline" xfId="3418"/>
    <cellStyle name="40% - Accent4 6 3" xfId="786"/>
    <cellStyle name="40% - Accent4 6 3 2" xfId="2285"/>
    <cellStyle name="40% - Accent4 6 3_Available Funds 2015 w Caroline" xfId="3421"/>
    <cellStyle name="40% - Accent4 6 4" xfId="1186"/>
    <cellStyle name="40% - Accent4 6 4 2" xfId="2685"/>
    <cellStyle name="40% - Accent4 6 4_Available Funds 2015 w Caroline" xfId="3422"/>
    <cellStyle name="40% - Accent4 6 5" xfId="1376"/>
    <cellStyle name="40% - Accent4 6 5 2" xfId="2875"/>
    <cellStyle name="40% - Accent4 6 5_Available Funds 2015 w Caroline" xfId="3423"/>
    <cellStyle name="40% - Accent4 6 6" xfId="1520"/>
    <cellStyle name="40% - Accent4 6_Available Funds 2015 w Caroline" xfId="3417"/>
    <cellStyle name="40% - Accent4 7" xfId="302"/>
    <cellStyle name="40% - Accent4 7 2" xfId="708"/>
    <cellStyle name="40% - Accent4 7 2 2" xfId="2207"/>
    <cellStyle name="40% - Accent4 7 2_Available Funds 2015 w Caroline" xfId="3425"/>
    <cellStyle name="40% - Accent4 7 3" xfId="1108"/>
    <cellStyle name="40% - Accent4 7 3 2" xfId="2607"/>
    <cellStyle name="40% - Accent4 7 3_Available Funds 2015 w Caroline" xfId="3426"/>
    <cellStyle name="40% - Accent4 7 4" xfId="1392"/>
    <cellStyle name="40% - Accent4 7 4 2" xfId="2891"/>
    <cellStyle name="40% - Accent4 7 4_Available Funds 2015 w Caroline" xfId="3427"/>
    <cellStyle name="40% - Accent4 7 5" xfId="1536"/>
    <cellStyle name="40% - Accent4 7_Available Funds 2015 w Caroline" xfId="3424"/>
    <cellStyle name="40% - Accent4 8" xfId="401"/>
    <cellStyle name="40% - Accent4 8 2" xfId="801"/>
    <cellStyle name="40% - Accent4 8 2 2" xfId="2300"/>
    <cellStyle name="40% - Accent4 8 2_Available Funds 2015 w Caroline" xfId="3429"/>
    <cellStyle name="40% - Accent4 8 3" xfId="1201"/>
    <cellStyle name="40% - Accent4 8 3 2" xfId="2700"/>
    <cellStyle name="40% - Accent4 8 3_Available Funds 2015 w Caroline" xfId="3430"/>
    <cellStyle name="40% - Accent4 8 4" xfId="1900"/>
    <cellStyle name="40% - Accent4 8_Available Funds 2015 w Caroline" xfId="3428"/>
    <cellStyle name="40% - Accent4 9" xfId="497"/>
    <cellStyle name="40% - Accent4 9 2" xfId="1996"/>
    <cellStyle name="40% - Accent4 9_Available Funds 2015 w Caroline" xfId="3431"/>
    <cellStyle name="40% - Accent5" xfId="69" builtinId="47" customBuiltin="1"/>
    <cellStyle name="40% - Accent5 10" xfId="899"/>
    <cellStyle name="40% - Accent5 10 2" xfId="2398"/>
    <cellStyle name="40% - Accent5 10_Available Funds 2015 w Caroline" xfId="3432"/>
    <cellStyle name="40% - Accent5 11" xfId="1300"/>
    <cellStyle name="40% - Accent5 11 2" xfId="2799"/>
    <cellStyle name="40% - Accent5 11_Available Funds 2015 w Caroline" xfId="3433"/>
    <cellStyle name="40% - Accent5 12" xfId="1434"/>
    <cellStyle name="40% - Accent5 2" xfId="109"/>
    <cellStyle name="40% - Accent5 2 2" xfId="151"/>
    <cellStyle name="40% - Accent5 2 2 2" xfId="258"/>
    <cellStyle name="40% - Accent5 2 2 2 2" xfId="664"/>
    <cellStyle name="40% - Accent5 2 2 2 2 2" xfId="2163"/>
    <cellStyle name="40% - Accent5 2 2 2 2_Available Funds 2015 w Caroline" xfId="3437"/>
    <cellStyle name="40% - Accent5 2 2 2 3" xfId="1064"/>
    <cellStyle name="40% - Accent5 2 2 2 3 2" xfId="2563"/>
    <cellStyle name="40% - Accent5 2 2 2 3_Available Funds 2015 w Caroline" xfId="3438"/>
    <cellStyle name="40% - Accent5 2 2 2 4" xfId="1759"/>
    <cellStyle name="40% - Accent5 2 2 2_Available Funds 2015 w Caroline" xfId="3436"/>
    <cellStyle name="40% - Accent5 2 2 3" xfId="557"/>
    <cellStyle name="40% - Accent5 2 2 3 2" xfId="2056"/>
    <cellStyle name="40% - Accent5 2 2 3_Available Funds 2015 w Caroline" xfId="3439"/>
    <cellStyle name="40% - Accent5 2 2 4" xfId="957"/>
    <cellStyle name="40% - Accent5 2 2 4 2" xfId="2456"/>
    <cellStyle name="40% - Accent5 2 2 4_Available Funds 2015 w Caroline" xfId="3440"/>
    <cellStyle name="40% - Accent5 2 2 5" xfId="1652"/>
    <cellStyle name="40% - Accent5 2 2_Available Funds 2015 w Caroline" xfId="3435"/>
    <cellStyle name="40% - Accent5 2 3" xfId="218"/>
    <cellStyle name="40% - Accent5 2 3 2" xfId="624"/>
    <cellStyle name="40% - Accent5 2 3 2 2" xfId="2123"/>
    <cellStyle name="40% - Accent5 2 3 2_Available Funds 2015 w Caroline" xfId="3442"/>
    <cellStyle name="40% - Accent5 2 3 3" xfId="1024"/>
    <cellStyle name="40% - Accent5 2 3 3 2" xfId="2523"/>
    <cellStyle name="40% - Accent5 2 3 3_Available Funds 2015 w Caroline" xfId="3443"/>
    <cellStyle name="40% - Accent5 2 3 4" xfId="1719"/>
    <cellStyle name="40% - Accent5 2 3_Available Funds 2015 w Caroline" xfId="3441"/>
    <cellStyle name="40% - Accent5 2 4" xfId="322"/>
    <cellStyle name="40% - Accent5 2 4 2" xfId="728"/>
    <cellStyle name="40% - Accent5 2 4 2 2" xfId="2227"/>
    <cellStyle name="40% - Accent5 2 4 2_Available Funds 2015 w Caroline" xfId="3445"/>
    <cellStyle name="40% - Accent5 2 4 3" xfId="1128"/>
    <cellStyle name="40% - Accent5 2 4 3 2" xfId="2627"/>
    <cellStyle name="40% - Accent5 2 4 3_Available Funds 2015 w Caroline" xfId="3446"/>
    <cellStyle name="40% - Accent5 2 4 4" xfId="1823"/>
    <cellStyle name="40% - Accent5 2 4_Available Funds 2015 w Caroline" xfId="3444"/>
    <cellStyle name="40% - Accent5 2 5" xfId="421"/>
    <cellStyle name="40% - Accent5 2 5 2" xfId="821"/>
    <cellStyle name="40% - Accent5 2 5 2 2" xfId="2320"/>
    <cellStyle name="40% - Accent5 2 5 2_Available Funds 2015 w Caroline" xfId="3448"/>
    <cellStyle name="40% - Accent5 2 5 3" xfId="1221"/>
    <cellStyle name="40% - Accent5 2 5 3 2" xfId="2720"/>
    <cellStyle name="40% - Accent5 2 5 3_Available Funds 2015 w Caroline" xfId="3449"/>
    <cellStyle name="40% - Accent5 2 5 4" xfId="1920"/>
    <cellStyle name="40% - Accent5 2 5_Available Funds 2015 w Caroline" xfId="3447"/>
    <cellStyle name="40% - Accent5 2 6" xfId="517"/>
    <cellStyle name="40% - Accent5 2 6 2" xfId="2016"/>
    <cellStyle name="40% - Accent5 2 6_Available Funds 2015 w Caroline" xfId="3450"/>
    <cellStyle name="40% - Accent5 2 7" xfId="917"/>
    <cellStyle name="40% - Accent5 2 7 2" xfId="2416"/>
    <cellStyle name="40% - Accent5 2 7_Available Funds 2015 w Caroline" xfId="3451"/>
    <cellStyle name="40% - Accent5 2 8" xfId="1318"/>
    <cellStyle name="40% - Accent5 2 8 2" xfId="2817"/>
    <cellStyle name="40% - Accent5 2 8_Available Funds 2015 w Caroline" xfId="3452"/>
    <cellStyle name="40% - Accent5 2 9" xfId="1460"/>
    <cellStyle name="40% - Accent5 2_Available Funds 2015 w Caroline" xfId="3434"/>
    <cellStyle name="40% - Accent5 3" xfId="133"/>
    <cellStyle name="40% - Accent5 3 2" xfId="240"/>
    <cellStyle name="40% - Accent5 3 2 2" xfId="646"/>
    <cellStyle name="40% - Accent5 3 2 2 2" xfId="2145"/>
    <cellStyle name="40% - Accent5 3 2 2_Available Funds 2015 w Caroline" xfId="3455"/>
    <cellStyle name="40% - Accent5 3 2 3" xfId="1046"/>
    <cellStyle name="40% - Accent5 3 2 3 2" xfId="2545"/>
    <cellStyle name="40% - Accent5 3 2 3_Available Funds 2015 w Caroline" xfId="3456"/>
    <cellStyle name="40% - Accent5 3 2 4" xfId="1741"/>
    <cellStyle name="40% - Accent5 3 2_Available Funds 2015 w Caroline" xfId="3454"/>
    <cellStyle name="40% - Accent5 3 3" xfId="336"/>
    <cellStyle name="40% - Accent5 3 3 2" xfId="742"/>
    <cellStyle name="40% - Accent5 3 3 2 2" xfId="2241"/>
    <cellStyle name="40% - Accent5 3 3 2_Available Funds 2015 w Caroline" xfId="3458"/>
    <cellStyle name="40% - Accent5 3 3 3" xfId="1142"/>
    <cellStyle name="40% - Accent5 3 3 3 2" xfId="2641"/>
    <cellStyle name="40% - Accent5 3 3 3_Available Funds 2015 w Caroline" xfId="3459"/>
    <cellStyle name="40% - Accent5 3 3 4" xfId="1837"/>
    <cellStyle name="40% - Accent5 3 3_Available Funds 2015 w Caroline" xfId="3457"/>
    <cellStyle name="40% - Accent5 3 4" xfId="435"/>
    <cellStyle name="40% - Accent5 3 4 2" xfId="835"/>
    <cellStyle name="40% - Accent5 3 4 2 2" xfId="2334"/>
    <cellStyle name="40% - Accent5 3 4 2_Available Funds 2015 w Caroline" xfId="3461"/>
    <cellStyle name="40% - Accent5 3 4 3" xfId="1235"/>
    <cellStyle name="40% - Accent5 3 4 3 2" xfId="2734"/>
    <cellStyle name="40% - Accent5 3 4 3_Available Funds 2015 w Caroline" xfId="3462"/>
    <cellStyle name="40% - Accent5 3 4 4" xfId="1934"/>
    <cellStyle name="40% - Accent5 3 4_Available Funds 2015 w Caroline" xfId="3460"/>
    <cellStyle name="40% - Accent5 3 5" xfId="539"/>
    <cellStyle name="40% - Accent5 3 5 2" xfId="2038"/>
    <cellStyle name="40% - Accent5 3 5_Available Funds 2015 w Caroline" xfId="3463"/>
    <cellStyle name="40% - Accent5 3 6" xfId="939"/>
    <cellStyle name="40% - Accent5 3 6 2" xfId="2438"/>
    <cellStyle name="40% - Accent5 3 6_Available Funds 2015 w Caroline" xfId="3464"/>
    <cellStyle name="40% - Accent5 3 7" xfId="1332"/>
    <cellStyle name="40% - Accent5 3 7 2" xfId="2831"/>
    <cellStyle name="40% - Accent5 3 7_Available Funds 2015 w Caroline" xfId="3465"/>
    <cellStyle name="40% - Accent5 3 8" xfId="1474"/>
    <cellStyle name="40% - Accent5 3_Available Funds 2015 w Caroline" xfId="3453"/>
    <cellStyle name="40% - Accent5 4" xfId="174"/>
    <cellStyle name="40% - Accent5 4 2" xfId="281"/>
    <cellStyle name="40% - Accent5 4 2 2" xfId="687"/>
    <cellStyle name="40% - Accent5 4 2 2 2" xfId="2186"/>
    <cellStyle name="40% - Accent5 4 2 2_Available Funds 2015 w Caroline" xfId="3468"/>
    <cellStyle name="40% - Accent5 4 2 3" xfId="1087"/>
    <cellStyle name="40% - Accent5 4 2 3 2" xfId="2586"/>
    <cellStyle name="40% - Accent5 4 2 3_Available Funds 2015 w Caroline" xfId="3469"/>
    <cellStyle name="40% - Accent5 4 2 4" xfId="1782"/>
    <cellStyle name="40% - Accent5 4 2_Available Funds 2015 w Caroline" xfId="3467"/>
    <cellStyle name="40% - Accent5 4 3" xfId="360"/>
    <cellStyle name="40% - Accent5 4 3 2" xfId="760"/>
    <cellStyle name="40% - Accent5 4 3 2 2" xfId="2259"/>
    <cellStyle name="40% - Accent5 4 3 2_Available Funds 2015 w Caroline" xfId="3471"/>
    <cellStyle name="40% - Accent5 4 3 3" xfId="1160"/>
    <cellStyle name="40% - Accent5 4 3 3 2" xfId="2659"/>
    <cellStyle name="40% - Accent5 4 3 3_Available Funds 2015 w Caroline" xfId="3472"/>
    <cellStyle name="40% - Accent5 4 3 4" xfId="1860"/>
    <cellStyle name="40% - Accent5 4 3_Available Funds 2015 w Caroline" xfId="3470"/>
    <cellStyle name="40% - Accent5 4 4" xfId="453"/>
    <cellStyle name="40% - Accent5 4 4 2" xfId="853"/>
    <cellStyle name="40% - Accent5 4 4 2 2" xfId="2352"/>
    <cellStyle name="40% - Accent5 4 4 2_Available Funds 2015 w Caroline" xfId="3474"/>
    <cellStyle name="40% - Accent5 4 4 3" xfId="1253"/>
    <cellStyle name="40% - Accent5 4 4 3 2" xfId="2752"/>
    <cellStyle name="40% - Accent5 4 4 3_Available Funds 2015 w Caroline" xfId="3475"/>
    <cellStyle name="40% - Accent5 4 4 4" xfId="1952"/>
    <cellStyle name="40% - Accent5 4 4_Available Funds 2015 w Caroline" xfId="3473"/>
    <cellStyle name="40% - Accent5 4 5" xfId="580"/>
    <cellStyle name="40% - Accent5 4 5 2" xfId="2079"/>
    <cellStyle name="40% - Accent5 4 5_Available Funds 2015 w Caroline" xfId="3476"/>
    <cellStyle name="40% - Accent5 4 6" xfId="980"/>
    <cellStyle name="40% - Accent5 4 6 2" xfId="2479"/>
    <cellStyle name="40% - Accent5 4 6_Available Funds 2015 w Caroline" xfId="3477"/>
    <cellStyle name="40% - Accent5 4 7" xfId="1350"/>
    <cellStyle name="40% - Accent5 4 7 2" xfId="2849"/>
    <cellStyle name="40% - Accent5 4 7_Available Funds 2015 w Caroline" xfId="3478"/>
    <cellStyle name="40% - Accent5 4 8" xfId="1494"/>
    <cellStyle name="40% - Accent5 4_Available Funds 2015 w Caroline" xfId="3466"/>
    <cellStyle name="40% - Accent5 5" xfId="200"/>
    <cellStyle name="40% - Accent5 5 2" xfId="374"/>
    <cellStyle name="40% - Accent5 5 2 2" xfId="774"/>
    <cellStyle name="40% - Accent5 5 2 2 2" xfId="2273"/>
    <cellStyle name="40% - Accent5 5 2 2_Available Funds 2015 w Caroline" xfId="3481"/>
    <cellStyle name="40% - Accent5 5 2 3" xfId="1174"/>
    <cellStyle name="40% - Accent5 5 2 3 2" xfId="2673"/>
    <cellStyle name="40% - Accent5 5 2 3_Available Funds 2015 w Caroline" xfId="3482"/>
    <cellStyle name="40% - Accent5 5 2 4" xfId="1874"/>
    <cellStyle name="40% - Accent5 5 2_Available Funds 2015 w Caroline" xfId="3480"/>
    <cellStyle name="40% - Accent5 5 3" xfId="467"/>
    <cellStyle name="40% - Accent5 5 3 2" xfId="867"/>
    <cellStyle name="40% - Accent5 5 3 2 2" xfId="2366"/>
    <cellStyle name="40% - Accent5 5 3 2_Available Funds 2015 w Caroline" xfId="3484"/>
    <cellStyle name="40% - Accent5 5 3 3" xfId="1267"/>
    <cellStyle name="40% - Accent5 5 3 3 2" xfId="2766"/>
    <cellStyle name="40% - Accent5 5 3 3_Available Funds 2015 w Caroline" xfId="3485"/>
    <cellStyle name="40% - Accent5 5 3 4" xfId="1966"/>
    <cellStyle name="40% - Accent5 5 3_Available Funds 2015 w Caroline" xfId="3483"/>
    <cellStyle name="40% - Accent5 5 4" xfId="606"/>
    <cellStyle name="40% - Accent5 5 4 2" xfId="2105"/>
    <cellStyle name="40% - Accent5 5 4_Available Funds 2015 w Caroline" xfId="3486"/>
    <cellStyle name="40% - Accent5 5 5" xfId="1006"/>
    <cellStyle name="40% - Accent5 5 5 2" xfId="2505"/>
    <cellStyle name="40% - Accent5 5 5_Available Funds 2015 w Caroline" xfId="3487"/>
    <cellStyle name="40% - Accent5 5 6" xfId="1364"/>
    <cellStyle name="40% - Accent5 5 6 2" xfId="2863"/>
    <cellStyle name="40% - Accent5 5 6_Available Funds 2015 w Caroline" xfId="3488"/>
    <cellStyle name="40% - Accent5 5 7" xfId="1508"/>
    <cellStyle name="40% - Accent5 5_Available Funds 2015 w Caroline" xfId="3479"/>
    <cellStyle name="40% - Accent5 6" xfId="388"/>
    <cellStyle name="40% - Accent5 6 2" xfId="481"/>
    <cellStyle name="40% - Accent5 6 2 2" xfId="881"/>
    <cellStyle name="40% - Accent5 6 2 2 2" xfId="2380"/>
    <cellStyle name="40% - Accent5 6 2 2_Available Funds 2015 w Caroline" xfId="3491"/>
    <cellStyle name="40% - Accent5 6 2 3" xfId="1281"/>
    <cellStyle name="40% - Accent5 6 2 3 2" xfId="2780"/>
    <cellStyle name="40% - Accent5 6 2 3_Available Funds 2015 w Caroline" xfId="3492"/>
    <cellStyle name="40% - Accent5 6 2 4" xfId="1980"/>
    <cellStyle name="40% - Accent5 6 2_Available Funds 2015 w Caroline" xfId="3490"/>
    <cellStyle name="40% - Accent5 6 3" xfId="788"/>
    <cellStyle name="40% - Accent5 6 3 2" xfId="2287"/>
    <cellStyle name="40% - Accent5 6 3_Available Funds 2015 w Caroline" xfId="3493"/>
    <cellStyle name="40% - Accent5 6 4" xfId="1188"/>
    <cellStyle name="40% - Accent5 6 4 2" xfId="2687"/>
    <cellStyle name="40% - Accent5 6 4_Available Funds 2015 w Caroline" xfId="3494"/>
    <cellStyle name="40% - Accent5 6 5" xfId="1378"/>
    <cellStyle name="40% - Accent5 6 5 2" xfId="2877"/>
    <cellStyle name="40% - Accent5 6 5_Available Funds 2015 w Caroline" xfId="3495"/>
    <cellStyle name="40% - Accent5 6 6" xfId="1522"/>
    <cellStyle name="40% - Accent5 6_Available Funds 2015 w Caroline" xfId="3489"/>
    <cellStyle name="40% - Accent5 7" xfId="304"/>
    <cellStyle name="40% - Accent5 7 2" xfId="710"/>
    <cellStyle name="40% - Accent5 7 2 2" xfId="2209"/>
    <cellStyle name="40% - Accent5 7 2_Available Funds 2015 w Caroline" xfId="3497"/>
    <cellStyle name="40% - Accent5 7 3" xfId="1110"/>
    <cellStyle name="40% - Accent5 7 3 2" xfId="2609"/>
    <cellStyle name="40% - Accent5 7 3_Available Funds 2015 w Caroline" xfId="3498"/>
    <cellStyle name="40% - Accent5 7 4" xfId="1394"/>
    <cellStyle name="40% - Accent5 7 4 2" xfId="2893"/>
    <cellStyle name="40% - Accent5 7 4_Available Funds 2015 w Caroline" xfId="3499"/>
    <cellStyle name="40% - Accent5 7 5" xfId="1538"/>
    <cellStyle name="40% - Accent5 7_Available Funds 2015 w Caroline" xfId="3496"/>
    <cellStyle name="40% - Accent5 8" xfId="403"/>
    <cellStyle name="40% - Accent5 8 2" xfId="803"/>
    <cellStyle name="40% - Accent5 8 2 2" xfId="2302"/>
    <cellStyle name="40% - Accent5 8 2_Available Funds 2015 w Caroline" xfId="3501"/>
    <cellStyle name="40% - Accent5 8 3" xfId="1203"/>
    <cellStyle name="40% - Accent5 8 3 2" xfId="2702"/>
    <cellStyle name="40% - Accent5 8 3_Available Funds 2015 w Caroline" xfId="3502"/>
    <cellStyle name="40% - Accent5 8 4" xfId="1902"/>
    <cellStyle name="40% - Accent5 8_Available Funds 2015 w Caroline" xfId="3500"/>
    <cellStyle name="40% - Accent5 9" xfId="499"/>
    <cellStyle name="40% - Accent5 9 2" xfId="1998"/>
    <cellStyle name="40% - Accent5 9_Available Funds 2015 w Caroline" xfId="3503"/>
    <cellStyle name="40% - Accent6" xfId="73" builtinId="51" customBuiltin="1"/>
    <cellStyle name="40% - Accent6 10" xfId="901"/>
    <cellStyle name="40% - Accent6 10 2" xfId="2400"/>
    <cellStyle name="40% - Accent6 10_Available Funds 2015 w Caroline" xfId="3504"/>
    <cellStyle name="40% - Accent6 11" xfId="1302"/>
    <cellStyle name="40% - Accent6 11 2" xfId="2801"/>
    <cellStyle name="40% - Accent6 11_Available Funds 2015 w Caroline" xfId="3505"/>
    <cellStyle name="40% - Accent6 12" xfId="1438"/>
    <cellStyle name="40% - Accent6 2" xfId="111"/>
    <cellStyle name="40% - Accent6 2 2" xfId="153"/>
    <cellStyle name="40% - Accent6 2 2 2" xfId="260"/>
    <cellStyle name="40% - Accent6 2 2 2 2" xfId="666"/>
    <cellStyle name="40% - Accent6 2 2 2 2 2" xfId="2165"/>
    <cellStyle name="40% - Accent6 2 2 2 2_Available Funds 2015 w Caroline" xfId="3509"/>
    <cellStyle name="40% - Accent6 2 2 2 3" xfId="1066"/>
    <cellStyle name="40% - Accent6 2 2 2 3 2" xfId="2565"/>
    <cellStyle name="40% - Accent6 2 2 2 3_Available Funds 2015 w Caroline" xfId="3510"/>
    <cellStyle name="40% - Accent6 2 2 2 4" xfId="1761"/>
    <cellStyle name="40% - Accent6 2 2 2_Available Funds 2015 w Caroline" xfId="3508"/>
    <cellStyle name="40% - Accent6 2 2 3" xfId="559"/>
    <cellStyle name="40% - Accent6 2 2 3 2" xfId="2058"/>
    <cellStyle name="40% - Accent6 2 2 3_Available Funds 2015 w Caroline" xfId="3511"/>
    <cellStyle name="40% - Accent6 2 2 4" xfId="959"/>
    <cellStyle name="40% - Accent6 2 2 4 2" xfId="2458"/>
    <cellStyle name="40% - Accent6 2 2 4_Available Funds 2015 w Caroline" xfId="3512"/>
    <cellStyle name="40% - Accent6 2 2 5" xfId="1654"/>
    <cellStyle name="40% - Accent6 2 2_Available Funds 2015 w Caroline" xfId="3507"/>
    <cellStyle name="40% - Accent6 2 3" xfId="220"/>
    <cellStyle name="40% - Accent6 2 3 2" xfId="626"/>
    <cellStyle name="40% - Accent6 2 3 2 2" xfId="2125"/>
    <cellStyle name="40% - Accent6 2 3 2_Available Funds 2015 w Caroline" xfId="3514"/>
    <cellStyle name="40% - Accent6 2 3 3" xfId="1026"/>
    <cellStyle name="40% - Accent6 2 3 3 2" xfId="2525"/>
    <cellStyle name="40% - Accent6 2 3 3_Available Funds 2015 w Caroline" xfId="3515"/>
    <cellStyle name="40% - Accent6 2 3 4" xfId="1721"/>
    <cellStyle name="40% - Accent6 2 3_Available Funds 2015 w Caroline" xfId="3513"/>
    <cellStyle name="40% - Accent6 2 4" xfId="324"/>
    <cellStyle name="40% - Accent6 2 4 2" xfId="730"/>
    <cellStyle name="40% - Accent6 2 4 2 2" xfId="2229"/>
    <cellStyle name="40% - Accent6 2 4 2_Available Funds 2015 w Caroline" xfId="3517"/>
    <cellStyle name="40% - Accent6 2 4 3" xfId="1130"/>
    <cellStyle name="40% - Accent6 2 4 3 2" xfId="2629"/>
    <cellStyle name="40% - Accent6 2 4 3_Available Funds 2015 w Caroline" xfId="3518"/>
    <cellStyle name="40% - Accent6 2 4 4" xfId="1825"/>
    <cellStyle name="40% - Accent6 2 4_Available Funds 2015 w Caroline" xfId="3516"/>
    <cellStyle name="40% - Accent6 2 5" xfId="423"/>
    <cellStyle name="40% - Accent6 2 5 2" xfId="823"/>
    <cellStyle name="40% - Accent6 2 5 2 2" xfId="2322"/>
    <cellStyle name="40% - Accent6 2 5 2_Available Funds 2015 w Caroline" xfId="3520"/>
    <cellStyle name="40% - Accent6 2 5 3" xfId="1223"/>
    <cellStyle name="40% - Accent6 2 5 3 2" xfId="2722"/>
    <cellStyle name="40% - Accent6 2 5 3_Available Funds 2015 w Caroline" xfId="3521"/>
    <cellStyle name="40% - Accent6 2 5 4" xfId="1922"/>
    <cellStyle name="40% - Accent6 2 5_Available Funds 2015 w Caroline" xfId="3519"/>
    <cellStyle name="40% - Accent6 2 6" xfId="519"/>
    <cellStyle name="40% - Accent6 2 6 2" xfId="2018"/>
    <cellStyle name="40% - Accent6 2 6_Available Funds 2015 w Caroline" xfId="3522"/>
    <cellStyle name="40% - Accent6 2 7" xfId="919"/>
    <cellStyle name="40% - Accent6 2 7 2" xfId="2418"/>
    <cellStyle name="40% - Accent6 2 7_Available Funds 2015 w Caroline" xfId="3523"/>
    <cellStyle name="40% - Accent6 2 8" xfId="1320"/>
    <cellStyle name="40% - Accent6 2 8 2" xfId="2819"/>
    <cellStyle name="40% - Accent6 2 8_Available Funds 2015 w Caroline" xfId="3524"/>
    <cellStyle name="40% - Accent6 2 9" xfId="1462"/>
    <cellStyle name="40% - Accent6 2_Available Funds 2015 w Caroline" xfId="3506"/>
    <cellStyle name="40% - Accent6 3" xfId="135"/>
    <cellStyle name="40% - Accent6 3 2" xfId="242"/>
    <cellStyle name="40% - Accent6 3 2 2" xfId="648"/>
    <cellStyle name="40% - Accent6 3 2 2 2" xfId="2147"/>
    <cellStyle name="40% - Accent6 3 2 2_Available Funds 2015 w Caroline" xfId="3527"/>
    <cellStyle name="40% - Accent6 3 2 3" xfId="1048"/>
    <cellStyle name="40% - Accent6 3 2 3 2" xfId="2547"/>
    <cellStyle name="40% - Accent6 3 2 3_Available Funds 2015 w Caroline" xfId="3528"/>
    <cellStyle name="40% - Accent6 3 2 4" xfId="1743"/>
    <cellStyle name="40% - Accent6 3 2_Available Funds 2015 w Caroline" xfId="3526"/>
    <cellStyle name="40% - Accent6 3 3" xfId="338"/>
    <cellStyle name="40% - Accent6 3 3 2" xfId="744"/>
    <cellStyle name="40% - Accent6 3 3 2 2" xfId="2243"/>
    <cellStyle name="40% - Accent6 3 3 2_Available Funds 2015 w Caroline" xfId="3530"/>
    <cellStyle name="40% - Accent6 3 3 3" xfId="1144"/>
    <cellStyle name="40% - Accent6 3 3 3 2" xfId="2643"/>
    <cellStyle name="40% - Accent6 3 3 3_Available Funds 2015 w Caroline" xfId="3531"/>
    <cellStyle name="40% - Accent6 3 3 4" xfId="1839"/>
    <cellStyle name="40% - Accent6 3 3_Available Funds 2015 w Caroline" xfId="3529"/>
    <cellStyle name="40% - Accent6 3 4" xfId="437"/>
    <cellStyle name="40% - Accent6 3 4 2" xfId="837"/>
    <cellStyle name="40% - Accent6 3 4 2 2" xfId="2336"/>
    <cellStyle name="40% - Accent6 3 4 2_Available Funds 2015 w Caroline" xfId="3533"/>
    <cellStyle name="40% - Accent6 3 4 3" xfId="1237"/>
    <cellStyle name="40% - Accent6 3 4 3 2" xfId="2736"/>
    <cellStyle name="40% - Accent6 3 4 3_Available Funds 2015 w Caroline" xfId="3534"/>
    <cellStyle name="40% - Accent6 3 4 4" xfId="1936"/>
    <cellStyle name="40% - Accent6 3 4_Available Funds 2015 w Caroline" xfId="3532"/>
    <cellStyle name="40% - Accent6 3 5" xfId="541"/>
    <cellStyle name="40% - Accent6 3 5 2" xfId="2040"/>
    <cellStyle name="40% - Accent6 3 5_Available Funds 2015 w Caroline" xfId="3535"/>
    <cellStyle name="40% - Accent6 3 6" xfId="941"/>
    <cellStyle name="40% - Accent6 3 6 2" xfId="2440"/>
    <cellStyle name="40% - Accent6 3 6_Available Funds 2015 w Caroline" xfId="3536"/>
    <cellStyle name="40% - Accent6 3 7" xfId="1334"/>
    <cellStyle name="40% - Accent6 3 7 2" xfId="2833"/>
    <cellStyle name="40% - Accent6 3 7_Available Funds 2015 w Caroline" xfId="3537"/>
    <cellStyle name="40% - Accent6 3 8" xfId="1476"/>
    <cellStyle name="40% - Accent6 3_Available Funds 2015 w Caroline" xfId="3525"/>
    <cellStyle name="40% - Accent6 4" xfId="176"/>
    <cellStyle name="40% - Accent6 4 2" xfId="283"/>
    <cellStyle name="40% - Accent6 4 2 2" xfId="689"/>
    <cellStyle name="40% - Accent6 4 2 2 2" xfId="2188"/>
    <cellStyle name="40% - Accent6 4 2 2_Available Funds 2015 w Caroline" xfId="3540"/>
    <cellStyle name="40% - Accent6 4 2 3" xfId="1089"/>
    <cellStyle name="40% - Accent6 4 2 3 2" xfId="2588"/>
    <cellStyle name="40% - Accent6 4 2 3_Available Funds 2015 w Caroline" xfId="3541"/>
    <cellStyle name="40% - Accent6 4 2 4" xfId="1784"/>
    <cellStyle name="40% - Accent6 4 2_Available Funds 2015 w Caroline" xfId="3539"/>
    <cellStyle name="40% - Accent6 4 3" xfId="362"/>
    <cellStyle name="40% - Accent6 4 3 2" xfId="762"/>
    <cellStyle name="40% - Accent6 4 3 2 2" xfId="2261"/>
    <cellStyle name="40% - Accent6 4 3 2_Available Funds 2015 w Caroline" xfId="3543"/>
    <cellStyle name="40% - Accent6 4 3 3" xfId="1162"/>
    <cellStyle name="40% - Accent6 4 3 3 2" xfId="2661"/>
    <cellStyle name="40% - Accent6 4 3 3_Available Funds 2015 w Caroline" xfId="3544"/>
    <cellStyle name="40% - Accent6 4 3 4" xfId="1862"/>
    <cellStyle name="40% - Accent6 4 3_Available Funds 2015 w Caroline" xfId="3542"/>
    <cellStyle name="40% - Accent6 4 4" xfId="455"/>
    <cellStyle name="40% - Accent6 4 4 2" xfId="855"/>
    <cellStyle name="40% - Accent6 4 4 2 2" xfId="2354"/>
    <cellStyle name="40% - Accent6 4 4 2_Available Funds 2015 w Caroline" xfId="3546"/>
    <cellStyle name="40% - Accent6 4 4 3" xfId="1255"/>
    <cellStyle name="40% - Accent6 4 4 3 2" xfId="2754"/>
    <cellStyle name="40% - Accent6 4 4 3_Available Funds 2015 w Caroline" xfId="3547"/>
    <cellStyle name="40% - Accent6 4 4 4" xfId="1954"/>
    <cellStyle name="40% - Accent6 4 4_Available Funds 2015 w Caroline" xfId="3545"/>
    <cellStyle name="40% - Accent6 4 5" xfId="582"/>
    <cellStyle name="40% - Accent6 4 5 2" xfId="2081"/>
    <cellStyle name="40% - Accent6 4 5_Available Funds 2015 w Caroline" xfId="3548"/>
    <cellStyle name="40% - Accent6 4 6" xfId="982"/>
    <cellStyle name="40% - Accent6 4 6 2" xfId="2481"/>
    <cellStyle name="40% - Accent6 4 6_Available Funds 2015 w Caroline" xfId="3549"/>
    <cellStyle name="40% - Accent6 4 7" xfId="1352"/>
    <cellStyle name="40% - Accent6 4 7 2" xfId="2851"/>
    <cellStyle name="40% - Accent6 4 7_Available Funds 2015 w Caroline" xfId="3550"/>
    <cellStyle name="40% - Accent6 4 8" xfId="1496"/>
    <cellStyle name="40% - Accent6 4_Available Funds 2015 w Caroline" xfId="3538"/>
    <cellStyle name="40% - Accent6 5" xfId="202"/>
    <cellStyle name="40% - Accent6 5 2" xfId="376"/>
    <cellStyle name="40% - Accent6 5 2 2" xfId="776"/>
    <cellStyle name="40% - Accent6 5 2 2 2" xfId="2275"/>
    <cellStyle name="40% - Accent6 5 2 2_Available Funds 2015 w Caroline" xfId="3553"/>
    <cellStyle name="40% - Accent6 5 2 3" xfId="1176"/>
    <cellStyle name="40% - Accent6 5 2 3 2" xfId="2675"/>
    <cellStyle name="40% - Accent6 5 2 3_Available Funds 2015 w Caroline" xfId="3554"/>
    <cellStyle name="40% - Accent6 5 2 4" xfId="1876"/>
    <cellStyle name="40% - Accent6 5 2_Available Funds 2015 w Caroline" xfId="3552"/>
    <cellStyle name="40% - Accent6 5 3" xfId="469"/>
    <cellStyle name="40% - Accent6 5 3 2" xfId="869"/>
    <cellStyle name="40% - Accent6 5 3 2 2" xfId="2368"/>
    <cellStyle name="40% - Accent6 5 3 2_Available Funds 2015 w Caroline" xfId="3556"/>
    <cellStyle name="40% - Accent6 5 3 3" xfId="1269"/>
    <cellStyle name="40% - Accent6 5 3 3 2" xfId="2768"/>
    <cellStyle name="40% - Accent6 5 3 3_Available Funds 2015 w Caroline" xfId="3557"/>
    <cellStyle name="40% - Accent6 5 3 4" xfId="1968"/>
    <cellStyle name="40% - Accent6 5 3_Available Funds 2015 w Caroline" xfId="3555"/>
    <cellStyle name="40% - Accent6 5 4" xfId="608"/>
    <cellStyle name="40% - Accent6 5 4 2" xfId="2107"/>
    <cellStyle name="40% - Accent6 5 4_Available Funds 2015 w Caroline" xfId="3558"/>
    <cellStyle name="40% - Accent6 5 5" xfId="1008"/>
    <cellStyle name="40% - Accent6 5 5 2" xfId="2507"/>
    <cellStyle name="40% - Accent6 5 5_Available Funds 2015 w Caroline" xfId="3559"/>
    <cellStyle name="40% - Accent6 5 6" xfId="1366"/>
    <cellStyle name="40% - Accent6 5 6 2" xfId="2865"/>
    <cellStyle name="40% - Accent6 5 6_Available Funds 2015 w Caroline" xfId="3560"/>
    <cellStyle name="40% - Accent6 5 7" xfId="1510"/>
    <cellStyle name="40% - Accent6 5_Available Funds 2015 w Caroline" xfId="3551"/>
    <cellStyle name="40% - Accent6 6" xfId="390"/>
    <cellStyle name="40% - Accent6 6 2" xfId="483"/>
    <cellStyle name="40% - Accent6 6 2 2" xfId="883"/>
    <cellStyle name="40% - Accent6 6 2 2 2" xfId="2382"/>
    <cellStyle name="40% - Accent6 6 2 2_Available Funds 2015 w Caroline" xfId="3563"/>
    <cellStyle name="40% - Accent6 6 2 3" xfId="1283"/>
    <cellStyle name="40% - Accent6 6 2 3 2" xfId="2782"/>
    <cellStyle name="40% - Accent6 6 2 3_Available Funds 2015 w Caroline" xfId="3564"/>
    <cellStyle name="40% - Accent6 6 2 4" xfId="1982"/>
    <cellStyle name="40% - Accent6 6 2_Available Funds 2015 w Caroline" xfId="3562"/>
    <cellStyle name="40% - Accent6 6 3" xfId="790"/>
    <cellStyle name="40% - Accent6 6 3 2" xfId="2289"/>
    <cellStyle name="40% - Accent6 6 3_Available Funds 2015 w Caroline" xfId="3565"/>
    <cellStyle name="40% - Accent6 6 4" xfId="1190"/>
    <cellStyle name="40% - Accent6 6 4 2" xfId="2689"/>
    <cellStyle name="40% - Accent6 6 4_Available Funds 2015 w Caroline" xfId="3566"/>
    <cellStyle name="40% - Accent6 6 5" xfId="1380"/>
    <cellStyle name="40% - Accent6 6 5 2" xfId="2879"/>
    <cellStyle name="40% - Accent6 6 5_Available Funds 2015 w Caroline" xfId="3567"/>
    <cellStyle name="40% - Accent6 6 6" xfId="1524"/>
    <cellStyle name="40% - Accent6 6_Available Funds 2015 w Caroline" xfId="3561"/>
    <cellStyle name="40% - Accent6 7" xfId="306"/>
    <cellStyle name="40% - Accent6 7 2" xfId="712"/>
    <cellStyle name="40% - Accent6 7 2 2" xfId="2211"/>
    <cellStyle name="40% - Accent6 7 2_Available Funds 2015 w Caroline" xfId="3569"/>
    <cellStyle name="40% - Accent6 7 3" xfId="1112"/>
    <cellStyle name="40% - Accent6 7 3 2" xfId="2611"/>
    <cellStyle name="40% - Accent6 7 3_Available Funds 2015 w Caroline" xfId="3570"/>
    <cellStyle name="40% - Accent6 7 4" xfId="1396"/>
    <cellStyle name="40% - Accent6 7 4 2" xfId="2895"/>
    <cellStyle name="40% - Accent6 7 4_Available Funds 2015 w Caroline" xfId="3571"/>
    <cellStyle name="40% - Accent6 7 5" xfId="1540"/>
    <cellStyle name="40% - Accent6 7_Available Funds 2015 w Caroline" xfId="3568"/>
    <cellStyle name="40% - Accent6 8" xfId="405"/>
    <cellStyle name="40% - Accent6 8 2" xfId="805"/>
    <cellStyle name="40% - Accent6 8 2 2" xfId="2304"/>
    <cellStyle name="40% - Accent6 8 2_Available Funds 2015 w Caroline" xfId="3573"/>
    <cellStyle name="40% - Accent6 8 3" xfId="1205"/>
    <cellStyle name="40% - Accent6 8 3 2" xfId="2704"/>
    <cellStyle name="40% - Accent6 8 3_Available Funds 2015 w Caroline" xfId="3574"/>
    <cellStyle name="40% - Accent6 8 4" xfId="1904"/>
    <cellStyle name="40% - Accent6 8_Available Funds 2015 w Caroline" xfId="3572"/>
    <cellStyle name="40% - Accent6 9" xfId="501"/>
    <cellStyle name="40% - Accent6 9 2" xfId="2000"/>
    <cellStyle name="40% - Accent6 9_Available Funds 2015 w Caroline" xfId="3575"/>
    <cellStyle name="60% - Accent1" xfId="54" builtinId="32" customBuiltin="1"/>
    <cellStyle name="60% - Accent2" xfId="58" builtinId="36" customBuiltin="1"/>
    <cellStyle name="60% - Accent3" xfId="62" builtinId="40" customBuiltin="1"/>
    <cellStyle name="60% - Accent4" xfId="66" builtinId="44" customBuiltin="1"/>
    <cellStyle name="60% - Accent5" xfId="70" builtinId="48" customBuiltin="1"/>
    <cellStyle name="60% - Accent6" xfId="74" builtinId="52" customBuiltin="1"/>
    <cellStyle name="Accent1" xfId="51" builtinId="29" customBuiltin="1"/>
    <cellStyle name="Accent2" xfId="55" builtinId="33" customBuiltin="1"/>
    <cellStyle name="Accent3" xfId="59" builtinId="37" customBuiltin="1"/>
    <cellStyle name="Accent4" xfId="63" builtinId="41" customBuiltin="1"/>
    <cellStyle name="Accent5" xfId="67" builtinId="45" customBuiltin="1"/>
    <cellStyle name="Accent6" xfId="71" builtinId="49" customBuiltin="1"/>
    <cellStyle name="Bad" xfId="41" builtinId="27" customBuiltin="1"/>
    <cellStyle name="Calculation" xfId="45" builtinId="22" customBuiltin="1"/>
    <cellStyle name="Check Cell" xfId="47" builtinId="23" customBuiltin="1"/>
    <cellStyle name="Comma" xfId="1" builtinId="3"/>
    <cellStyle name="Comma 10" xfId="2"/>
    <cellStyle name="Comma 11" xfId="3"/>
    <cellStyle name="Comma 12" xfId="4"/>
    <cellStyle name="Comma 13" xfId="5"/>
    <cellStyle name="Comma 14" xfId="6"/>
    <cellStyle name="Comma 15" xfId="7"/>
    <cellStyle name="Comma 16" xfId="8"/>
    <cellStyle name="Comma 17" xfId="9"/>
    <cellStyle name="Comma 2" xfId="10"/>
    <cellStyle name="Comma 2 10" xfId="392"/>
    <cellStyle name="Comma 2 10 2" xfId="792"/>
    <cellStyle name="Comma 2 10 2 2" xfId="2291"/>
    <cellStyle name="Comma 2 10 3" xfId="1192"/>
    <cellStyle name="Comma 2 10 3 2" xfId="2691"/>
    <cellStyle name="Comma 2 10 4" xfId="1891"/>
    <cellStyle name="Comma 2 11" xfId="484"/>
    <cellStyle name="Comma 2 11 2" xfId="1983"/>
    <cellStyle name="Comma 2 12" xfId="884"/>
    <cellStyle name="Comma 2 12 2" xfId="2383"/>
    <cellStyle name="Comma 2 13" xfId="1285"/>
    <cellStyle name="Comma 2 13 2" xfId="2784"/>
    <cellStyle name="Comma 2 14" xfId="1288"/>
    <cellStyle name="Comma 2 14 2" xfId="2787"/>
    <cellStyle name="Comma 2 15" xfId="1398"/>
    <cellStyle name="Comma 2 2" xfId="11"/>
    <cellStyle name="Comma 2 2 2" xfId="341"/>
    <cellStyle name="Comma 2 2 2 2" xfId="439"/>
    <cellStyle name="Comma 2 2 2 2 2" xfId="839"/>
    <cellStyle name="Comma 2 2 2 2 2 2" xfId="2338"/>
    <cellStyle name="Comma 2 2 2 2 3" xfId="1239"/>
    <cellStyle name="Comma 2 2 2 2 3 2" xfId="2738"/>
    <cellStyle name="Comma 2 2 2 2 4" xfId="1938"/>
    <cellStyle name="Comma 2 2 2 3" xfId="746"/>
    <cellStyle name="Comma 2 2 2 3 2" xfId="2245"/>
    <cellStyle name="Comma 2 2 2 4" xfId="1146"/>
    <cellStyle name="Comma 2 2 2 4 2" xfId="2645"/>
    <cellStyle name="Comma 2 2 2 5" xfId="1336"/>
    <cellStyle name="Comma 2 2 2 5 2" xfId="2835"/>
    <cellStyle name="Comma 2 2 2 6" xfId="1478"/>
    <cellStyle name="Comma 2 3" xfId="34"/>
    <cellStyle name="Comma 2 3 2" xfId="123"/>
    <cellStyle name="Comma 2 3 2 2" xfId="230"/>
    <cellStyle name="Comma 2 3 2 2 2" xfId="636"/>
    <cellStyle name="Comma 2 3 2 2 2 2" xfId="2135"/>
    <cellStyle name="Comma 2 3 2 2 3" xfId="1036"/>
    <cellStyle name="Comma 2 3 2 2 3 2" xfId="2535"/>
    <cellStyle name="Comma 2 3 2 2 4" xfId="1731"/>
    <cellStyle name="Comma 2 3 2 3" xfId="529"/>
    <cellStyle name="Comma 2 3 2 3 2" xfId="2028"/>
    <cellStyle name="Comma 2 3 2 4" xfId="929"/>
    <cellStyle name="Comma 2 3 2 4 2" xfId="2428"/>
    <cellStyle name="Comma 2 3 2 5" xfId="1624"/>
    <cellStyle name="Comma 2 3 3" xfId="159"/>
    <cellStyle name="Comma 2 3 3 2" xfId="266"/>
    <cellStyle name="Comma 2 3 3 2 2" xfId="672"/>
    <cellStyle name="Comma 2 3 3 2 2 2" xfId="2171"/>
    <cellStyle name="Comma 2 3 3 2 3" xfId="1072"/>
    <cellStyle name="Comma 2 3 3 2 3 2" xfId="2571"/>
    <cellStyle name="Comma 2 3 3 2 4" xfId="1767"/>
    <cellStyle name="Comma 2 3 3 3" xfId="565"/>
    <cellStyle name="Comma 2 3 3 3 2" xfId="2064"/>
    <cellStyle name="Comma 2 3 3 4" xfId="965"/>
    <cellStyle name="Comma 2 3 3 4 2" xfId="2464"/>
    <cellStyle name="Comma 2 3 3 5" xfId="1660"/>
    <cellStyle name="Comma 2 3 4" xfId="190"/>
    <cellStyle name="Comma 2 3 4 2" xfId="596"/>
    <cellStyle name="Comma 2 3 4 2 2" xfId="2095"/>
    <cellStyle name="Comma 2 3 4 3" xfId="996"/>
    <cellStyle name="Comma 2 3 4 3 2" xfId="2495"/>
    <cellStyle name="Comma 2 3 4 4" xfId="1691"/>
    <cellStyle name="Comma 2 3 5" xfId="340"/>
    <cellStyle name="Comma 2 3 6" xfId="489"/>
    <cellStyle name="Comma 2 3 6 2" xfId="1988"/>
    <cellStyle name="Comma 2 3 7" xfId="889"/>
    <cellStyle name="Comma 2 3 7 2" xfId="2388"/>
    <cellStyle name="Comma 2 3 8" xfId="1605"/>
    <cellStyle name="Comma 2 4" xfId="118"/>
    <cellStyle name="Comma 2 4 2" xfId="225"/>
    <cellStyle name="Comma 2 4 2 2" xfId="631"/>
    <cellStyle name="Comma 2 4 2 2 2" xfId="2130"/>
    <cellStyle name="Comma 2 4 2 3" xfId="1031"/>
    <cellStyle name="Comma 2 4 2 3 2" xfId="2530"/>
    <cellStyle name="Comma 2 4 2 4" xfId="1726"/>
    <cellStyle name="Comma 2 4 3" xfId="524"/>
    <cellStyle name="Comma 2 4 3 2" xfId="2023"/>
    <cellStyle name="Comma 2 4 4" xfId="924"/>
    <cellStyle name="Comma 2 4 4 2" xfId="2423"/>
    <cellStyle name="Comma 2 4 5" xfId="1619"/>
    <cellStyle name="Comma 2 5" xfId="158"/>
    <cellStyle name="Comma 2 5 2" xfId="265"/>
    <cellStyle name="Comma 2 5 2 2" xfId="671"/>
    <cellStyle name="Comma 2 5 2 2 2" xfId="2170"/>
    <cellStyle name="Comma 2 5 2 3" xfId="1071"/>
    <cellStyle name="Comma 2 5 2 3 2" xfId="2570"/>
    <cellStyle name="Comma 2 5 2 4" xfId="1766"/>
    <cellStyle name="Comma 2 5 3" xfId="564"/>
    <cellStyle name="Comma 2 5 3 2" xfId="2063"/>
    <cellStyle name="Comma 2 5 4" xfId="964"/>
    <cellStyle name="Comma 2 5 4 2" xfId="2463"/>
    <cellStyle name="Comma 2 5 5" xfId="1659"/>
    <cellStyle name="Comma 2 6" xfId="182"/>
    <cellStyle name="Comma 2 6 2" xfId="289"/>
    <cellStyle name="Comma 2 6 2 2" xfId="695"/>
    <cellStyle name="Comma 2 6 2 2 2" xfId="2194"/>
    <cellStyle name="Comma 2 6 2 3" xfId="1095"/>
    <cellStyle name="Comma 2 6 2 3 2" xfId="2594"/>
    <cellStyle name="Comma 2 6 2 4" xfId="1790"/>
    <cellStyle name="Comma 2 6 3" xfId="588"/>
    <cellStyle name="Comma 2 6 3 2" xfId="2087"/>
    <cellStyle name="Comma 2 6 4" xfId="988"/>
    <cellStyle name="Comma 2 6 4 2" xfId="2487"/>
    <cellStyle name="Comma 2 6 5" xfId="1683"/>
    <cellStyle name="Comma 2 7" xfId="184"/>
    <cellStyle name="Comma 2 7 2" xfId="291"/>
    <cellStyle name="Comma 2 7 2 2" xfId="697"/>
    <cellStyle name="Comma 2 7 2 2 2" xfId="2196"/>
    <cellStyle name="Comma 2 7 2 3" xfId="1097"/>
    <cellStyle name="Comma 2 7 2 3 2" xfId="2596"/>
    <cellStyle name="Comma 2 7 2 4" xfId="1792"/>
    <cellStyle name="Comma 2 7 3" xfId="590"/>
    <cellStyle name="Comma 2 7 3 2" xfId="2089"/>
    <cellStyle name="Comma 2 7 4" xfId="990"/>
    <cellStyle name="Comma 2 7 4 2" xfId="2489"/>
    <cellStyle name="Comma 2 7 5" xfId="1685"/>
    <cellStyle name="Comma 2 8" xfId="185"/>
    <cellStyle name="Comma 2 8 2" xfId="591"/>
    <cellStyle name="Comma 2 8 2 2" xfId="2090"/>
    <cellStyle name="Comma 2 8 3" xfId="991"/>
    <cellStyle name="Comma 2 8 3 2" xfId="2490"/>
    <cellStyle name="Comma 2 8 4" xfId="1686"/>
    <cellStyle name="Comma 2 9" xfId="293"/>
    <cellStyle name="Comma 2 9 2" xfId="699"/>
    <cellStyle name="Comma 2 9 2 2" xfId="2198"/>
    <cellStyle name="Comma 2 9 3" xfId="1099"/>
    <cellStyle name="Comma 2 9 3 2" xfId="2598"/>
    <cellStyle name="Comma 2 9 4" xfId="1794"/>
    <cellStyle name="Comma 3" xfId="80"/>
    <cellStyle name="Comma 3 2" xfId="96"/>
    <cellStyle name="Comma 3 3" xfId="342"/>
    <cellStyle name="Comma 4" xfId="86"/>
    <cellStyle name="Comma 5" xfId="90"/>
    <cellStyle name="Comma 6" xfId="1382"/>
    <cellStyle name="Comma 6 2" xfId="1526"/>
    <cellStyle name="Comma 8" xfId="12"/>
    <cellStyle name="Comma 9" xfId="13"/>
    <cellStyle name="Currency" xfId="14" builtinId="4"/>
    <cellStyle name="Currency 10" xfId="15"/>
    <cellStyle name="Currency 11" xfId="16"/>
    <cellStyle name="Currency 12" xfId="17"/>
    <cellStyle name="Currency 13" xfId="18"/>
    <cellStyle name="Currency 14" xfId="19"/>
    <cellStyle name="Currency 15" xfId="20"/>
    <cellStyle name="Currency 16" xfId="21"/>
    <cellStyle name="Currency 17" xfId="22"/>
    <cellStyle name="Currency 2" xfId="23"/>
    <cellStyle name="Currency 2 2" xfId="82"/>
    <cellStyle name="Currency 2 3" xfId="76"/>
    <cellStyle name="Currency 2 3 2" xfId="343"/>
    <cellStyle name="Currency 2 4" xfId="119"/>
    <cellStyle name="Currency 2 4 2" xfId="226"/>
    <cellStyle name="Currency 2 4 2 2" xfId="632"/>
    <cellStyle name="Currency 2 4 2 2 2" xfId="2131"/>
    <cellStyle name="Currency 2 4 2 3" xfId="1032"/>
    <cellStyle name="Currency 2 4 2 3 2" xfId="2531"/>
    <cellStyle name="Currency 2 4 2 4" xfId="1727"/>
    <cellStyle name="Currency 2 4 3" xfId="525"/>
    <cellStyle name="Currency 2 4 3 2" xfId="2024"/>
    <cellStyle name="Currency 2 4 4" xfId="925"/>
    <cellStyle name="Currency 2 4 4 2" xfId="2424"/>
    <cellStyle name="Currency 2 4 5" xfId="1620"/>
    <cellStyle name="Currency 2 5" xfId="160"/>
    <cellStyle name="Currency 2 5 2" xfId="267"/>
    <cellStyle name="Currency 2 5 2 2" xfId="673"/>
    <cellStyle name="Currency 2 5 2 2 2" xfId="2172"/>
    <cellStyle name="Currency 2 5 2 3" xfId="1073"/>
    <cellStyle name="Currency 2 5 2 3 2" xfId="2572"/>
    <cellStyle name="Currency 2 5 2 4" xfId="1768"/>
    <cellStyle name="Currency 2 5 3" xfId="566"/>
    <cellStyle name="Currency 2 5 3 2" xfId="2065"/>
    <cellStyle name="Currency 2 5 4" xfId="966"/>
    <cellStyle name="Currency 2 5 4 2" xfId="2465"/>
    <cellStyle name="Currency 2 5 5" xfId="1661"/>
    <cellStyle name="Currency 2 6" xfId="186"/>
    <cellStyle name="Currency 2 6 2" xfId="592"/>
    <cellStyle name="Currency 2 6 2 2" xfId="2091"/>
    <cellStyle name="Currency 2 6 3" xfId="992"/>
    <cellStyle name="Currency 2 6 3 2" xfId="2491"/>
    <cellStyle name="Currency 2 6 4" xfId="1687"/>
    <cellStyle name="Currency 2 7" xfId="485"/>
    <cellStyle name="Currency 2 7 2" xfId="1984"/>
    <cellStyle name="Currency 2 8" xfId="885"/>
    <cellStyle name="Currency 2 8 2" xfId="2384"/>
    <cellStyle name="Currency 2 9" xfId="1608"/>
    <cellStyle name="Currency 3" xfId="81"/>
    <cellStyle name="Currency 3 2" xfId="97"/>
    <cellStyle name="Currency 4" xfId="91"/>
    <cellStyle name="Currency 5" xfId="75"/>
    <cellStyle name="Currency 8" xfId="24"/>
    <cellStyle name="Currency 9" xfId="25"/>
    <cellStyle name="Explanatory Text" xfId="49" builtinId="53" customBuiltin="1"/>
    <cellStyle name="Good" xfId="40" builtinId="26" customBuiltin="1"/>
    <cellStyle name="Heading 1" xfId="36" builtinId="16" customBuiltin="1"/>
    <cellStyle name="Heading 2" xfId="37" builtinId="17" customBuiltin="1"/>
    <cellStyle name="Heading 3" xfId="38" builtinId="18" customBuiltin="1"/>
    <cellStyle name="Heading 4" xfId="39" builtinId="19" customBuiltin="1"/>
    <cellStyle name="Input" xfId="43" builtinId="20" customBuiltin="1"/>
    <cellStyle name="Linked Cell" xfId="46" builtinId="24" customBuiltin="1"/>
    <cellStyle name="Neutral" xfId="42" builtinId="28" customBuiltin="1"/>
    <cellStyle name="Normal" xfId="0" builtinId="0"/>
    <cellStyle name="Normal 10" xfId="339"/>
    <cellStyle name="Normal 10 2" xfId="438"/>
    <cellStyle name="Normal 10 2 2" xfId="838"/>
    <cellStyle name="Normal 10 2 2 2" xfId="2337"/>
    <cellStyle name="Normal 10 2 2_Available Funds 2015 w Caroline" xfId="3578"/>
    <cellStyle name="Normal 10 2 3" xfId="1238"/>
    <cellStyle name="Normal 10 2 3 2" xfId="2737"/>
    <cellStyle name="Normal 10 2 3_Available Funds 2015 w Caroline" xfId="3579"/>
    <cellStyle name="Normal 10 2 4" xfId="1937"/>
    <cellStyle name="Normal 10 2_Available Funds 2015 w Caroline" xfId="3577"/>
    <cellStyle name="Normal 10 3" xfId="745"/>
    <cellStyle name="Normal 10 3 2" xfId="2244"/>
    <cellStyle name="Normal 10 3_Available Funds 2015 w Caroline" xfId="3580"/>
    <cellStyle name="Normal 10 4" xfId="1145"/>
    <cellStyle name="Normal 10 4 2" xfId="2644"/>
    <cellStyle name="Normal 10 4_Available Funds 2015 w Caroline" xfId="3581"/>
    <cellStyle name="Normal 10 5" xfId="1335"/>
    <cellStyle name="Normal 10 5 2" xfId="2834"/>
    <cellStyle name="Normal 10 5_Available Funds 2015 w Caroline" xfId="3582"/>
    <cellStyle name="Normal 10 6" xfId="1477"/>
    <cellStyle name="Normal 10_Available Funds 2015 w Caroline" xfId="3576"/>
    <cellStyle name="Normal 11" xfId="349"/>
    <cellStyle name="Normal 11 2" xfId="442"/>
    <cellStyle name="Normal 11 2 2" xfId="842"/>
    <cellStyle name="Normal 11 2 2 2" xfId="2341"/>
    <cellStyle name="Normal 11 2 2_Available Funds 2015 w Caroline" xfId="3585"/>
    <cellStyle name="Normal 11 2 3" xfId="1242"/>
    <cellStyle name="Normal 11 2 3 2" xfId="2741"/>
    <cellStyle name="Normal 11 2 3_Available Funds 2015 w Caroline" xfId="3586"/>
    <cellStyle name="Normal 11 2 4" xfId="1941"/>
    <cellStyle name="Normal 11 2_Available Funds 2015 w Caroline" xfId="3584"/>
    <cellStyle name="Normal 11 3" xfId="749"/>
    <cellStyle name="Normal 11 3 2" xfId="2248"/>
    <cellStyle name="Normal 11 3_Available Funds 2015 w Caroline" xfId="3587"/>
    <cellStyle name="Normal 11 4" xfId="1149"/>
    <cellStyle name="Normal 11 4 2" xfId="2648"/>
    <cellStyle name="Normal 11 4_Available Funds 2015 w Caroline" xfId="3588"/>
    <cellStyle name="Normal 11 5" xfId="1339"/>
    <cellStyle name="Normal 11 5 2" xfId="2838"/>
    <cellStyle name="Normal 11 5_Available Funds 2015 w Caroline" xfId="3589"/>
    <cellStyle name="Normal 11 6" xfId="1483"/>
    <cellStyle name="Normal 11_Available Funds 2015 w Caroline" xfId="3583"/>
    <cellStyle name="Normal 12" xfId="363"/>
    <cellStyle name="Normal 12 2" xfId="456"/>
    <cellStyle name="Normal 12 2 2" xfId="856"/>
    <cellStyle name="Normal 12 2 2 2" xfId="2355"/>
    <cellStyle name="Normal 12 2 2_Available Funds 2015 w Caroline" xfId="3592"/>
    <cellStyle name="Normal 12 2 3" xfId="1256"/>
    <cellStyle name="Normal 12 2 3 2" xfId="2755"/>
    <cellStyle name="Normal 12 2 3_Available Funds 2015 w Caroline" xfId="3593"/>
    <cellStyle name="Normal 12 2 4" xfId="1955"/>
    <cellStyle name="Normal 12 2_Available Funds 2015 w Caroline" xfId="3591"/>
    <cellStyle name="Normal 12 3" xfId="763"/>
    <cellStyle name="Normal 12 3 2" xfId="2262"/>
    <cellStyle name="Normal 12 3_Available Funds 2015 w Caroline" xfId="3594"/>
    <cellStyle name="Normal 12 4" xfId="1163"/>
    <cellStyle name="Normal 12 4 2" xfId="2662"/>
    <cellStyle name="Normal 12 4_Available Funds 2015 w Caroline" xfId="3595"/>
    <cellStyle name="Normal 12 5" xfId="1353"/>
    <cellStyle name="Normal 12 5 2" xfId="2852"/>
    <cellStyle name="Normal 12 5_Available Funds 2015 w Caroline" xfId="3596"/>
    <cellStyle name="Normal 12 6" xfId="1497"/>
    <cellStyle name="Normal 12_Available Funds 2015 w Caroline" xfId="3590"/>
    <cellStyle name="Normal 13" xfId="377"/>
    <cellStyle name="Normal 13 2" xfId="470"/>
    <cellStyle name="Normal 13 2 2" xfId="870"/>
    <cellStyle name="Normal 13 2 2 2" xfId="2369"/>
    <cellStyle name="Normal 13 2 2_Available Funds 2015 w Caroline" xfId="3599"/>
    <cellStyle name="Normal 13 2 3" xfId="1270"/>
    <cellStyle name="Normal 13 2 3 2" xfId="2769"/>
    <cellStyle name="Normal 13 2 3_Available Funds 2015 w Caroline" xfId="3600"/>
    <cellStyle name="Normal 13 2 4" xfId="1969"/>
    <cellStyle name="Normal 13 2_Available Funds 2015 w Caroline" xfId="3598"/>
    <cellStyle name="Normal 13 3" xfId="777"/>
    <cellStyle name="Normal 13 3 2" xfId="2276"/>
    <cellStyle name="Normal 13 3_Available Funds 2015 w Caroline" xfId="3601"/>
    <cellStyle name="Normal 13 4" xfId="1177"/>
    <cellStyle name="Normal 13 4 2" xfId="2676"/>
    <cellStyle name="Normal 13 4_Available Funds 2015 w Caroline" xfId="3602"/>
    <cellStyle name="Normal 13 5" xfId="1367"/>
    <cellStyle name="Normal 13 5 2" xfId="2866"/>
    <cellStyle name="Normal 13 5_Available Funds 2015 w Caroline" xfId="3603"/>
    <cellStyle name="Normal 13 6" xfId="1511"/>
    <cellStyle name="Normal 13_Available Funds 2015 w Caroline" xfId="3597"/>
    <cellStyle name="Normal 14" xfId="1381"/>
    <cellStyle name="Normal 14 2" xfId="1525"/>
    <cellStyle name="Normal 14_Available Funds 2015 w Caroline" xfId="3604"/>
    <cellStyle name="Normal 15" xfId="1383"/>
    <cellStyle name="Normal 15 2" xfId="1527"/>
    <cellStyle name="Normal 15_Available Funds 2015 w Caroline" xfId="3605"/>
    <cellStyle name="Normal 19" xfId="26"/>
    <cellStyle name="Normal 2" xfId="27"/>
    <cellStyle name="Normal 2 10" xfId="1397"/>
    <cellStyle name="Normal 2 2" xfId="28"/>
    <cellStyle name="Normal 2 2 2" xfId="83"/>
    <cellStyle name="Normal 2 2 3" xfId="120"/>
    <cellStyle name="Normal 2 2 3 2" xfId="227"/>
    <cellStyle name="Normal 2 2 3 2 2" xfId="633"/>
    <cellStyle name="Normal 2 2 3 2 2 2" xfId="2132"/>
    <cellStyle name="Normal 2 2 3 2 2_Available Funds 2015 w Caroline" xfId="3609"/>
    <cellStyle name="Normal 2 2 3 2 3" xfId="1033"/>
    <cellStyle name="Normal 2 2 3 2 3 2" xfId="2532"/>
    <cellStyle name="Normal 2 2 3 2 3_Available Funds 2015 w Caroline" xfId="3610"/>
    <cellStyle name="Normal 2 2 3 2 4" xfId="1728"/>
    <cellStyle name="Normal 2 2 3 2_Available Funds 2015 w Caroline" xfId="3608"/>
    <cellStyle name="Normal 2 2 3 3" xfId="526"/>
    <cellStyle name="Normal 2 2 3 3 2" xfId="2025"/>
    <cellStyle name="Normal 2 2 3 3_Available Funds 2015 w Caroline" xfId="3611"/>
    <cellStyle name="Normal 2 2 3 4" xfId="926"/>
    <cellStyle name="Normal 2 2 3 4 2" xfId="2425"/>
    <cellStyle name="Normal 2 2 3 4_Available Funds 2015 w Caroline" xfId="3612"/>
    <cellStyle name="Normal 2 2 3 5" xfId="1621"/>
    <cellStyle name="Normal 2 2 3_Available Funds 2015 w Caroline" xfId="3607"/>
    <cellStyle name="Normal 2 2 4" xfId="161"/>
    <cellStyle name="Normal 2 2 4 2" xfId="268"/>
    <cellStyle name="Normal 2 2 4 2 2" xfId="674"/>
    <cellStyle name="Normal 2 2 4 2 2 2" xfId="2173"/>
    <cellStyle name="Normal 2 2 4 2 2_Available Funds 2015 w Caroline" xfId="3615"/>
    <cellStyle name="Normal 2 2 4 2 3" xfId="1074"/>
    <cellStyle name="Normal 2 2 4 2 3 2" xfId="2573"/>
    <cellStyle name="Normal 2 2 4 2 3_Available Funds 2015 w Caroline" xfId="3616"/>
    <cellStyle name="Normal 2 2 4 2 4" xfId="1769"/>
    <cellStyle name="Normal 2 2 4 2_Available Funds 2015 w Caroline" xfId="3614"/>
    <cellStyle name="Normal 2 2 4 3" xfId="567"/>
    <cellStyle name="Normal 2 2 4 3 2" xfId="2066"/>
    <cellStyle name="Normal 2 2 4 3_Available Funds 2015 w Caroline" xfId="3617"/>
    <cellStyle name="Normal 2 2 4 4" xfId="967"/>
    <cellStyle name="Normal 2 2 4 4 2" xfId="2466"/>
    <cellStyle name="Normal 2 2 4 4_Available Funds 2015 w Caroline" xfId="3618"/>
    <cellStyle name="Normal 2 2 4 5" xfId="1662"/>
    <cellStyle name="Normal 2 2 4_Available Funds 2015 w Caroline" xfId="3613"/>
    <cellStyle name="Normal 2 2 5" xfId="187"/>
    <cellStyle name="Normal 2 2 5 2" xfId="593"/>
    <cellStyle name="Normal 2 2 5 2 2" xfId="2092"/>
    <cellStyle name="Normal 2 2 5 2_Available Funds 2015 w Caroline" xfId="3620"/>
    <cellStyle name="Normal 2 2 5 3" xfId="993"/>
    <cellStyle name="Normal 2 2 5 3 2" xfId="2492"/>
    <cellStyle name="Normal 2 2 5 3_Available Funds 2015 w Caroline" xfId="3621"/>
    <cellStyle name="Normal 2 2 5 4" xfId="1688"/>
    <cellStyle name="Normal 2 2 5_Available Funds 2015 w Caroline" xfId="3619"/>
    <cellStyle name="Normal 2 2 6" xfId="486"/>
    <cellStyle name="Normal 2 2 6 2" xfId="1985"/>
    <cellStyle name="Normal 2 2 6_Available Funds 2015 w Caroline" xfId="3622"/>
    <cellStyle name="Normal 2 2 7" xfId="886"/>
    <cellStyle name="Normal 2 2 7 2" xfId="2385"/>
    <cellStyle name="Normal 2 2 7_Available Funds 2015 w Caroline" xfId="3623"/>
    <cellStyle name="Normal 2 2 8" xfId="1562"/>
    <cellStyle name="Normal 2 2_Available Funds 2015 w Caroline" xfId="3606"/>
    <cellStyle name="Normal 2 3" xfId="33"/>
    <cellStyle name="Normal 2 3 2" xfId="122"/>
    <cellStyle name="Normal 2 3 2 2" xfId="229"/>
    <cellStyle name="Normal 2 3 2 2 2" xfId="635"/>
    <cellStyle name="Normal 2 3 2 2 2 2" xfId="2134"/>
    <cellStyle name="Normal 2 3 2 2 2_Available Funds 2015 w Caroline" xfId="3627"/>
    <cellStyle name="Normal 2 3 2 2 3" xfId="1035"/>
    <cellStyle name="Normal 2 3 2 2 3 2" xfId="2534"/>
    <cellStyle name="Normal 2 3 2 2 3_Available Funds 2015 w Caroline" xfId="3628"/>
    <cellStyle name="Normal 2 3 2 2 4" xfId="1730"/>
    <cellStyle name="Normal 2 3 2 2_Available Funds 2015 w Caroline" xfId="3626"/>
    <cellStyle name="Normal 2 3 2 3" xfId="528"/>
    <cellStyle name="Normal 2 3 2 3 2" xfId="2027"/>
    <cellStyle name="Normal 2 3 2 3_Available Funds 2015 w Caroline" xfId="3629"/>
    <cellStyle name="Normal 2 3 2 4" xfId="928"/>
    <cellStyle name="Normal 2 3 2 4 2" xfId="2427"/>
    <cellStyle name="Normal 2 3 2 4_Available Funds 2015 w Caroline" xfId="3630"/>
    <cellStyle name="Normal 2 3 2 5" xfId="1623"/>
    <cellStyle name="Normal 2 3 2_Available Funds 2015 w Caroline" xfId="3625"/>
    <cellStyle name="Normal 2 3 3" xfId="162"/>
    <cellStyle name="Normal 2 3 3 2" xfId="269"/>
    <cellStyle name="Normal 2 3 3 2 2" xfId="675"/>
    <cellStyle name="Normal 2 3 3 2 2 2" xfId="2174"/>
    <cellStyle name="Normal 2 3 3 2 2_Available Funds 2015 w Caroline" xfId="3633"/>
    <cellStyle name="Normal 2 3 3 2 3" xfId="1075"/>
    <cellStyle name="Normal 2 3 3 2 3 2" xfId="2574"/>
    <cellStyle name="Normal 2 3 3 2 3_Available Funds 2015 w Caroline" xfId="3634"/>
    <cellStyle name="Normal 2 3 3 2 4" xfId="1770"/>
    <cellStyle name="Normal 2 3 3 2_Available Funds 2015 w Caroline" xfId="3632"/>
    <cellStyle name="Normal 2 3 3 3" xfId="568"/>
    <cellStyle name="Normal 2 3 3 3 2" xfId="2067"/>
    <cellStyle name="Normal 2 3 3 3_Available Funds 2015 w Caroline" xfId="3635"/>
    <cellStyle name="Normal 2 3 3 4" xfId="968"/>
    <cellStyle name="Normal 2 3 3 4 2" xfId="2467"/>
    <cellStyle name="Normal 2 3 3 4_Available Funds 2015 w Caroline" xfId="3636"/>
    <cellStyle name="Normal 2 3 3 5" xfId="1663"/>
    <cellStyle name="Normal 2 3 3_Available Funds 2015 w Caroline" xfId="3631"/>
    <cellStyle name="Normal 2 3 4" xfId="189"/>
    <cellStyle name="Normal 2 3 4 2" xfId="595"/>
    <cellStyle name="Normal 2 3 4 2 2" xfId="2094"/>
    <cellStyle name="Normal 2 3 4 2_Available Funds 2015 w Caroline" xfId="3638"/>
    <cellStyle name="Normal 2 3 4 3" xfId="995"/>
    <cellStyle name="Normal 2 3 4 3 2" xfId="2494"/>
    <cellStyle name="Normal 2 3 4 3_Available Funds 2015 w Caroline" xfId="3639"/>
    <cellStyle name="Normal 2 3 4 4" xfId="1690"/>
    <cellStyle name="Normal 2 3 4_Available Funds 2015 w Caroline" xfId="3637"/>
    <cellStyle name="Normal 2 3 5" xfId="344"/>
    <cellStyle name="Normal 2 3 6" xfId="488"/>
    <cellStyle name="Normal 2 3 6 2" xfId="1987"/>
    <cellStyle name="Normal 2 3 6_Available Funds 2015 w Caroline" xfId="3640"/>
    <cellStyle name="Normal 2 3 7" xfId="888"/>
    <cellStyle name="Normal 2 3 7 2" xfId="2387"/>
    <cellStyle name="Normal 2 3 7_Available Funds 2015 w Caroline" xfId="3641"/>
    <cellStyle name="Normal 2 3 8" xfId="1603"/>
    <cellStyle name="Normal 2 3_Available Funds 2015 w Caroline" xfId="3624"/>
    <cellStyle name="Normal 2 4" xfId="181"/>
    <cellStyle name="Normal 2 4 2" xfId="288"/>
    <cellStyle name="Normal 2 4 2 2" xfId="694"/>
    <cellStyle name="Normal 2 4 2 2 2" xfId="2193"/>
    <cellStyle name="Normal 2 4 2 2_Available Funds 2015 w Caroline" xfId="3644"/>
    <cellStyle name="Normal 2 4 2 3" xfId="1094"/>
    <cellStyle name="Normal 2 4 2 3 2" xfId="2593"/>
    <cellStyle name="Normal 2 4 2 3_Available Funds 2015 w Caroline" xfId="3645"/>
    <cellStyle name="Normal 2 4 2 4" xfId="1789"/>
    <cellStyle name="Normal 2 4 2_Available Funds 2015 w Caroline" xfId="3643"/>
    <cellStyle name="Normal 2 4 3" xfId="587"/>
    <cellStyle name="Normal 2 4 3 2" xfId="2086"/>
    <cellStyle name="Normal 2 4 3_Available Funds 2015 w Caroline" xfId="3646"/>
    <cellStyle name="Normal 2 4 4" xfId="987"/>
    <cellStyle name="Normal 2 4 4 2" xfId="2486"/>
    <cellStyle name="Normal 2 4 4_Available Funds 2015 w Caroline" xfId="3647"/>
    <cellStyle name="Normal 2 4 5" xfId="1682"/>
    <cellStyle name="Normal 2 4_Available Funds 2015 w Caroline" xfId="3642"/>
    <cellStyle name="Normal 2 5" xfId="183"/>
    <cellStyle name="Normal 2 5 2" xfId="290"/>
    <cellStyle name="Normal 2 5 2 2" xfId="696"/>
    <cellStyle name="Normal 2 5 2 2 2" xfId="2195"/>
    <cellStyle name="Normal 2 5 2 2_Available Funds 2015 w Caroline" xfId="3650"/>
    <cellStyle name="Normal 2 5 2 3" xfId="1096"/>
    <cellStyle name="Normal 2 5 2 3 2" xfId="2595"/>
    <cellStyle name="Normal 2 5 2 3_Available Funds 2015 w Caroline" xfId="3651"/>
    <cellStyle name="Normal 2 5 2 4" xfId="1791"/>
    <cellStyle name="Normal 2 5 2_Available Funds 2015 w Caroline" xfId="3649"/>
    <cellStyle name="Normal 2 5 3" xfId="589"/>
    <cellStyle name="Normal 2 5 3 2" xfId="2088"/>
    <cellStyle name="Normal 2 5 3_Available Funds 2015 w Caroline" xfId="3652"/>
    <cellStyle name="Normal 2 5 4" xfId="989"/>
    <cellStyle name="Normal 2 5 4 2" xfId="2488"/>
    <cellStyle name="Normal 2 5 4_Available Funds 2015 w Caroline" xfId="3653"/>
    <cellStyle name="Normal 2 5 5" xfId="1684"/>
    <cellStyle name="Normal 2 5_Available Funds 2015 w Caroline" xfId="3648"/>
    <cellStyle name="Normal 2 6" xfId="292"/>
    <cellStyle name="Normal 2 6 2" xfId="698"/>
    <cellStyle name="Normal 2 6 2 2" xfId="2197"/>
    <cellStyle name="Normal 2 6 2_Available Funds 2015 w Caroline" xfId="3655"/>
    <cellStyle name="Normal 2 6 3" xfId="1098"/>
    <cellStyle name="Normal 2 6 3 2" xfId="2597"/>
    <cellStyle name="Normal 2 6 3_Available Funds 2015 w Caroline" xfId="3656"/>
    <cellStyle name="Normal 2 6 4" xfId="1793"/>
    <cellStyle name="Normal 2 6_Available Funds 2015 w Caroline" xfId="3654"/>
    <cellStyle name="Normal 2 7" xfId="391"/>
    <cellStyle name="Normal 2 7 2" xfId="791"/>
    <cellStyle name="Normal 2 7 2 2" xfId="2290"/>
    <cellStyle name="Normal 2 7 2_Available Funds 2015 w Caroline" xfId="3658"/>
    <cellStyle name="Normal 2 7 3" xfId="1191"/>
    <cellStyle name="Normal 2 7 3 2" xfId="2690"/>
    <cellStyle name="Normal 2 7 3_Available Funds 2015 w Caroline" xfId="3659"/>
    <cellStyle name="Normal 2 7 4" xfId="1890"/>
    <cellStyle name="Normal 2 7_Available Funds 2015 w Caroline" xfId="3657"/>
    <cellStyle name="Normal 2 8" xfId="1284"/>
    <cellStyle name="Normal 2 8 2" xfId="2783"/>
    <cellStyle name="Normal 2 8_Available Funds 2015 w Caroline" xfId="3660"/>
    <cellStyle name="Normal 2 9" xfId="1287"/>
    <cellStyle name="Normal 2 9 2" xfId="2786"/>
    <cellStyle name="Normal 2 9_Available Funds 2015 w Caroline" xfId="3661"/>
    <cellStyle name="Normal 2_Available Fund Projects" xfId="116"/>
    <cellStyle name="Normal 3" xfId="29"/>
    <cellStyle name="Normal 3 2" xfId="30"/>
    <cellStyle name="Normal 3 2 2" xfId="95"/>
    <cellStyle name="Normal 3 3" xfId="79"/>
    <cellStyle name="Normal 3 3 2" xfId="345"/>
    <cellStyle name="Normal 3 3 2 2" xfId="747"/>
    <cellStyle name="Normal 3 3 2 2 2" xfId="2246"/>
    <cellStyle name="Normal 3 3 2 2_Available Funds 2015 w Caroline" xfId="3663"/>
    <cellStyle name="Normal 3 3 2 3" xfId="1147"/>
    <cellStyle name="Normal 3 3 2 3 2" xfId="2646"/>
    <cellStyle name="Normal 3 3 2 3_Available Funds 2015 w Caroline" xfId="3664"/>
    <cellStyle name="Normal 3 3 2 4" xfId="1845"/>
    <cellStyle name="Normal 3 3 2_Available Funds 2015 w Caroline" xfId="3662"/>
    <cellStyle name="Normal 3 3 3" xfId="440"/>
    <cellStyle name="Normal 3 3 3 2" xfId="840"/>
    <cellStyle name="Normal 3 3 3 2 2" xfId="2339"/>
    <cellStyle name="Normal 3 3 3 2_Available Funds 2015 w Caroline" xfId="3666"/>
    <cellStyle name="Normal 3 3 3 3" xfId="1240"/>
    <cellStyle name="Normal 3 3 3 3 2" xfId="2739"/>
    <cellStyle name="Normal 3 3 3 3_Available Funds 2015 w Caroline" xfId="3667"/>
    <cellStyle name="Normal 3 3 3 4" xfId="1939"/>
    <cellStyle name="Normal 3 3 3_Available Funds 2015 w Caroline" xfId="3665"/>
    <cellStyle name="Normal 3 3 4" xfId="1337"/>
    <cellStyle name="Normal 3 3 4 2" xfId="2836"/>
    <cellStyle name="Normal 3 3 4_Available Funds 2015 w Caroline" xfId="3668"/>
    <cellStyle name="Normal 3 3 5" xfId="1481"/>
    <cellStyle name="Normal 3 4" xfId="121"/>
    <cellStyle name="Normal 3 4 2" xfId="228"/>
    <cellStyle name="Normal 3 4 2 2" xfId="634"/>
    <cellStyle name="Normal 3 4 2 2 2" xfId="2133"/>
    <cellStyle name="Normal 3 4 2 2_Available Funds 2015 w Caroline" xfId="3671"/>
    <cellStyle name="Normal 3 4 2 3" xfId="1034"/>
    <cellStyle name="Normal 3 4 2 3 2" xfId="2533"/>
    <cellStyle name="Normal 3 4 2 3_Available Funds 2015 w Caroline" xfId="3672"/>
    <cellStyle name="Normal 3 4 2 4" xfId="1729"/>
    <cellStyle name="Normal 3 4 2_Available Funds 2015 w Caroline" xfId="3670"/>
    <cellStyle name="Normal 3 4 3" xfId="527"/>
    <cellStyle name="Normal 3 4 3 2" xfId="2026"/>
    <cellStyle name="Normal 3 4 3_Available Funds 2015 w Caroline" xfId="3673"/>
    <cellStyle name="Normal 3 4 4" xfId="927"/>
    <cellStyle name="Normal 3 4 4 2" xfId="2426"/>
    <cellStyle name="Normal 3 4 4_Available Funds 2015 w Caroline" xfId="3674"/>
    <cellStyle name="Normal 3 4 5" xfId="1622"/>
    <cellStyle name="Normal 3 4_Available Funds 2015 w Caroline" xfId="3669"/>
    <cellStyle name="Normal 3 5" xfId="163"/>
    <cellStyle name="Normal 3 5 2" xfId="270"/>
    <cellStyle name="Normal 3 5 2 2" xfId="676"/>
    <cellStyle name="Normal 3 5 2 2 2" xfId="2175"/>
    <cellStyle name="Normal 3 5 2 2_Available Funds 2015 w Caroline" xfId="3677"/>
    <cellStyle name="Normal 3 5 2 3" xfId="1076"/>
    <cellStyle name="Normal 3 5 2 3 2" xfId="2575"/>
    <cellStyle name="Normal 3 5 2 3_Available Funds 2015 w Caroline" xfId="3678"/>
    <cellStyle name="Normal 3 5 2 4" xfId="1771"/>
    <cellStyle name="Normal 3 5 2_Available Funds 2015 w Caroline" xfId="3676"/>
    <cellStyle name="Normal 3 5 3" xfId="569"/>
    <cellStyle name="Normal 3 5 3 2" xfId="2068"/>
    <cellStyle name="Normal 3 5 3_Available Funds 2015 w Caroline" xfId="3679"/>
    <cellStyle name="Normal 3 5 4" xfId="969"/>
    <cellStyle name="Normal 3 5 4 2" xfId="2468"/>
    <cellStyle name="Normal 3 5 4_Available Funds 2015 w Caroline" xfId="3680"/>
    <cellStyle name="Normal 3 5 5" xfId="1664"/>
    <cellStyle name="Normal 3 5_Available Funds 2015 w Caroline" xfId="3675"/>
    <cellStyle name="Normal 3 6" xfId="188"/>
    <cellStyle name="Normal 3 6 2" xfId="594"/>
    <cellStyle name="Normal 3 6 2 2" xfId="2093"/>
    <cellStyle name="Normal 3 6 2_Available Funds 2015 w Caroline" xfId="3682"/>
    <cellStyle name="Normal 3 6 3" xfId="994"/>
    <cellStyle name="Normal 3 6 3 2" xfId="2493"/>
    <cellStyle name="Normal 3 6 3_Available Funds 2015 w Caroline" xfId="3683"/>
    <cellStyle name="Normal 3 6 4" xfId="1689"/>
    <cellStyle name="Normal 3 6_Available Funds 2015 w Caroline" xfId="3681"/>
    <cellStyle name="Normal 3 7" xfId="487"/>
    <cellStyle name="Normal 3 7 2" xfId="1986"/>
    <cellStyle name="Normal 3 7_Available Funds 2015 w Caroline" xfId="3684"/>
    <cellStyle name="Normal 3 8" xfId="887"/>
    <cellStyle name="Normal 3 8 2" xfId="2386"/>
    <cellStyle name="Normal 3 8_Available Funds 2015 w Caroline" xfId="3685"/>
    <cellStyle name="Normal 3_Available Fund Projects" xfId="117"/>
    <cellStyle name="Normal 4" xfId="31"/>
    <cellStyle name="Normal 4 10" xfId="1290"/>
    <cellStyle name="Normal 4 10 2" xfId="2789"/>
    <cellStyle name="Normal 4 10_Available Funds 2015 w Caroline" xfId="3686"/>
    <cellStyle name="Normal 4 11" xfId="1399"/>
    <cellStyle name="Normal 4 2" xfId="93"/>
    <cellStyle name="Normal 4 2 10" xfId="1305"/>
    <cellStyle name="Normal 4 2 10 2" xfId="2804"/>
    <cellStyle name="Normal 4 2 10_Available Funds 2015 w Caroline" xfId="3688"/>
    <cellStyle name="Normal 4 2 11" xfId="1444"/>
    <cellStyle name="Normal 4 2 2" xfId="114"/>
    <cellStyle name="Normal 4 2 2 2" xfId="156"/>
    <cellStyle name="Normal 4 2 2 2 2" xfId="263"/>
    <cellStyle name="Normal 4 2 2 2 2 2" xfId="669"/>
    <cellStyle name="Normal 4 2 2 2 2 2 2" xfId="2168"/>
    <cellStyle name="Normal 4 2 2 2 2 2_Available Funds 2015 w Caroline" xfId="3692"/>
    <cellStyle name="Normal 4 2 2 2 2 3" xfId="1069"/>
    <cellStyle name="Normal 4 2 2 2 2 3 2" xfId="2568"/>
    <cellStyle name="Normal 4 2 2 2 2 3_Available Funds 2015 w Caroline" xfId="3693"/>
    <cellStyle name="Normal 4 2 2 2 2 4" xfId="1764"/>
    <cellStyle name="Normal 4 2 2 2 2_Available Funds 2015 w Caroline" xfId="3691"/>
    <cellStyle name="Normal 4 2 2 2 3" xfId="562"/>
    <cellStyle name="Normal 4 2 2 2 3 2" xfId="2061"/>
    <cellStyle name="Normal 4 2 2 2 3_Available Funds 2015 w Caroline" xfId="3694"/>
    <cellStyle name="Normal 4 2 2 2 4" xfId="962"/>
    <cellStyle name="Normal 4 2 2 2 4 2" xfId="2461"/>
    <cellStyle name="Normal 4 2 2 2 4_Available Funds 2015 w Caroline" xfId="3695"/>
    <cellStyle name="Normal 4 2 2 2 5" xfId="1657"/>
    <cellStyle name="Normal 4 2 2 2_Available Funds 2015 w Caroline" xfId="3690"/>
    <cellStyle name="Normal 4 2 2 3" xfId="223"/>
    <cellStyle name="Normal 4 2 2 3 2" xfId="629"/>
    <cellStyle name="Normal 4 2 2 3 2 2" xfId="2128"/>
    <cellStyle name="Normal 4 2 2 3 2_Available Funds 2015 w Caroline" xfId="3697"/>
    <cellStyle name="Normal 4 2 2 3 3" xfId="1029"/>
    <cellStyle name="Normal 4 2 2 3 3 2" xfId="2528"/>
    <cellStyle name="Normal 4 2 2 3 3_Available Funds 2015 w Caroline" xfId="3698"/>
    <cellStyle name="Normal 4 2 2 3 4" xfId="1724"/>
    <cellStyle name="Normal 4 2 2 3_Available Funds 2015 w Caroline" xfId="3696"/>
    <cellStyle name="Normal 4 2 2 4" xfId="522"/>
    <cellStyle name="Normal 4 2 2 4 2" xfId="2021"/>
    <cellStyle name="Normal 4 2 2 4_Available Funds 2015 w Caroline" xfId="3699"/>
    <cellStyle name="Normal 4 2 2 5" xfId="922"/>
    <cellStyle name="Normal 4 2 2 5 2" xfId="2421"/>
    <cellStyle name="Normal 4 2 2 5_Available Funds 2015 w Caroline" xfId="3700"/>
    <cellStyle name="Normal 4 2 2 6" xfId="1616"/>
    <cellStyle name="Normal 4 2 2_Available Funds 2015 w Caroline" xfId="3689"/>
    <cellStyle name="Normal 4 2 3" xfId="139"/>
    <cellStyle name="Normal 4 2 3 2" xfId="246"/>
    <cellStyle name="Normal 4 2 3 2 2" xfId="652"/>
    <cellStyle name="Normal 4 2 3 2 2 2" xfId="2151"/>
    <cellStyle name="Normal 4 2 3 2 2_Available Funds 2015 w Caroline" xfId="3703"/>
    <cellStyle name="Normal 4 2 3 2 3" xfId="1052"/>
    <cellStyle name="Normal 4 2 3 2 3 2" xfId="2551"/>
    <cellStyle name="Normal 4 2 3 2 3_Available Funds 2015 w Caroline" xfId="3704"/>
    <cellStyle name="Normal 4 2 3 2 4" xfId="1747"/>
    <cellStyle name="Normal 4 2 3 2_Available Funds 2015 w Caroline" xfId="3702"/>
    <cellStyle name="Normal 4 2 3 3" xfId="545"/>
    <cellStyle name="Normal 4 2 3 3 2" xfId="2044"/>
    <cellStyle name="Normal 4 2 3 3_Available Funds 2015 w Caroline" xfId="3705"/>
    <cellStyle name="Normal 4 2 3 4" xfId="945"/>
    <cellStyle name="Normal 4 2 3 4 2" xfId="2444"/>
    <cellStyle name="Normal 4 2 3 4_Available Funds 2015 w Caroline" xfId="3706"/>
    <cellStyle name="Normal 4 2 3 5" xfId="1640"/>
    <cellStyle name="Normal 4 2 3_Available Funds 2015 w Caroline" xfId="3701"/>
    <cellStyle name="Normal 4 2 4" xfId="179"/>
    <cellStyle name="Normal 4 2 4 2" xfId="286"/>
    <cellStyle name="Normal 4 2 4 2 2" xfId="692"/>
    <cellStyle name="Normal 4 2 4 2 2 2" xfId="2191"/>
    <cellStyle name="Normal 4 2 4 2 2_Available Funds 2015 w Caroline" xfId="3709"/>
    <cellStyle name="Normal 4 2 4 2 3" xfId="1092"/>
    <cellStyle name="Normal 4 2 4 2 3 2" xfId="2591"/>
    <cellStyle name="Normal 4 2 4 2 3_Available Funds 2015 w Caroline" xfId="3710"/>
    <cellStyle name="Normal 4 2 4 2 4" xfId="1787"/>
    <cellStyle name="Normal 4 2 4 2_Available Funds 2015 w Caroline" xfId="3708"/>
    <cellStyle name="Normal 4 2 4 3" xfId="585"/>
    <cellStyle name="Normal 4 2 4 3 2" xfId="2084"/>
    <cellStyle name="Normal 4 2 4 3_Available Funds 2015 w Caroline" xfId="3711"/>
    <cellStyle name="Normal 4 2 4 4" xfId="985"/>
    <cellStyle name="Normal 4 2 4 4 2" xfId="2484"/>
    <cellStyle name="Normal 4 2 4 4_Available Funds 2015 w Caroline" xfId="3712"/>
    <cellStyle name="Normal 4 2 4 5" xfId="1680"/>
    <cellStyle name="Normal 4 2 4_Available Funds 2015 w Caroline" xfId="3707"/>
    <cellStyle name="Normal 4 2 5" xfId="206"/>
    <cellStyle name="Normal 4 2 5 2" xfId="612"/>
    <cellStyle name="Normal 4 2 5 2 2" xfId="2111"/>
    <cellStyle name="Normal 4 2 5 2_Available Funds 2015 w Caroline" xfId="3714"/>
    <cellStyle name="Normal 4 2 5 3" xfId="1012"/>
    <cellStyle name="Normal 4 2 5 3 2" xfId="2511"/>
    <cellStyle name="Normal 4 2 5 3_Available Funds 2015 w Caroline" xfId="3715"/>
    <cellStyle name="Normal 4 2 5 4" xfId="1707"/>
    <cellStyle name="Normal 4 2 5_Available Funds 2015 w Caroline" xfId="3713"/>
    <cellStyle name="Normal 4 2 6" xfId="309"/>
    <cellStyle name="Normal 4 2 6 2" xfId="715"/>
    <cellStyle name="Normal 4 2 6 2 2" xfId="2214"/>
    <cellStyle name="Normal 4 2 6 2_Available Funds 2015 w Caroline" xfId="3717"/>
    <cellStyle name="Normal 4 2 6 3" xfId="1115"/>
    <cellStyle name="Normal 4 2 6 3 2" xfId="2614"/>
    <cellStyle name="Normal 4 2 6 3_Available Funds 2015 w Caroline" xfId="3718"/>
    <cellStyle name="Normal 4 2 6 4" xfId="1810"/>
    <cellStyle name="Normal 4 2 6_Available Funds 2015 w Caroline" xfId="3716"/>
    <cellStyle name="Normal 4 2 7" xfId="408"/>
    <cellStyle name="Normal 4 2 7 2" xfId="808"/>
    <cellStyle name="Normal 4 2 7 2 2" xfId="2307"/>
    <cellStyle name="Normal 4 2 7 2_Available Funds 2015 w Caroline" xfId="3720"/>
    <cellStyle name="Normal 4 2 7 3" xfId="1208"/>
    <cellStyle name="Normal 4 2 7 3 2" xfId="2707"/>
    <cellStyle name="Normal 4 2 7 3_Available Funds 2015 w Caroline" xfId="3721"/>
    <cellStyle name="Normal 4 2 7 4" xfId="1907"/>
    <cellStyle name="Normal 4 2 7_Available Funds 2015 w Caroline" xfId="3719"/>
    <cellStyle name="Normal 4 2 8" xfId="505"/>
    <cellStyle name="Normal 4 2 8 2" xfId="2004"/>
    <cellStyle name="Normal 4 2 8_Available Funds 2015 w Caroline" xfId="3722"/>
    <cellStyle name="Normal 4 2 9" xfId="905"/>
    <cellStyle name="Normal 4 2 9 2" xfId="2404"/>
    <cellStyle name="Normal 4 2 9_Available Funds 2015 w Caroline" xfId="3723"/>
    <cellStyle name="Normal 4 2_Available Funds 2015 w Caroline" xfId="3687"/>
    <cellStyle name="Normal 4 3" xfId="78"/>
    <cellStyle name="Normal 4 3 2" xfId="136"/>
    <cellStyle name="Normal 4 3 2 2" xfId="243"/>
    <cellStyle name="Normal 4 3 2 2 2" xfId="649"/>
    <cellStyle name="Normal 4 3 2 2 2 2" xfId="2148"/>
    <cellStyle name="Normal 4 3 2 2 2_Available Funds 2015 w Caroline" xfId="3727"/>
    <cellStyle name="Normal 4 3 2 2 3" xfId="1049"/>
    <cellStyle name="Normal 4 3 2 2 3 2" xfId="2548"/>
    <cellStyle name="Normal 4 3 2 2 3_Available Funds 2015 w Caroline" xfId="3728"/>
    <cellStyle name="Normal 4 3 2 2 4" xfId="1744"/>
    <cellStyle name="Normal 4 3 2 2_Available Funds 2015 w Caroline" xfId="3726"/>
    <cellStyle name="Normal 4 3 2 3" xfId="542"/>
    <cellStyle name="Normal 4 3 2 3 2" xfId="2041"/>
    <cellStyle name="Normal 4 3 2 3_Available Funds 2015 w Caroline" xfId="3729"/>
    <cellStyle name="Normal 4 3 2 4" xfId="942"/>
    <cellStyle name="Normal 4 3 2 4 2" xfId="2441"/>
    <cellStyle name="Normal 4 3 2 4_Available Funds 2015 w Caroline" xfId="3730"/>
    <cellStyle name="Normal 4 3 2 5" xfId="1637"/>
    <cellStyle name="Normal 4 3 2_Available Funds 2015 w Caroline" xfId="3725"/>
    <cellStyle name="Normal 4 3 3" xfId="203"/>
    <cellStyle name="Normal 4 3 3 2" xfId="609"/>
    <cellStyle name="Normal 4 3 3 2 2" xfId="2108"/>
    <cellStyle name="Normal 4 3 3 2_Available Funds 2015 w Caroline" xfId="3732"/>
    <cellStyle name="Normal 4 3 3 3" xfId="1009"/>
    <cellStyle name="Normal 4 3 3 3 2" xfId="2508"/>
    <cellStyle name="Normal 4 3 3 3_Available Funds 2015 w Caroline" xfId="3733"/>
    <cellStyle name="Normal 4 3 3 4" xfId="1704"/>
    <cellStyle name="Normal 4 3 3_Available Funds 2015 w Caroline" xfId="3731"/>
    <cellStyle name="Normal 4 3 4" xfId="346"/>
    <cellStyle name="Normal 4 3 5" xfId="502"/>
    <cellStyle name="Normal 4 3 5 2" xfId="2001"/>
    <cellStyle name="Normal 4 3 5_Available Funds 2015 w Caroline" xfId="3734"/>
    <cellStyle name="Normal 4 3 6" xfId="902"/>
    <cellStyle name="Normal 4 3 6 2" xfId="2401"/>
    <cellStyle name="Normal 4 3 6_Available Funds 2015 w Caroline" xfId="3735"/>
    <cellStyle name="Normal 4 3 7" xfId="1569"/>
    <cellStyle name="Normal 4 3_Available Funds 2015 w Caroline" xfId="3724"/>
    <cellStyle name="Normal 4 4" xfId="99"/>
    <cellStyle name="Normal 4 4 2" xfId="141"/>
    <cellStyle name="Normal 4 4 2 2" xfId="248"/>
    <cellStyle name="Normal 4 4 2 2 2" xfId="654"/>
    <cellStyle name="Normal 4 4 2 2 2 2" xfId="2153"/>
    <cellStyle name="Normal 4 4 2 2 2_Available Funds 2015 w Caroline" xfId="3739"/>
    <cellStyle name="Normal 4 4 2 2 3" xfId="1054"/>
    <cellStyle name="Normal 4 4 2 2 3 2" xfId="2553"/>
    <cellStyle name="Normal 4 4 2 2 3_Available Funds 2015 w Caroline" xfId="3740"/>
    <cellStyle name="Normal 4 4 2 2 4" xfId="1749"/>
    <cellStyle name="Normal 4 4 2 2_Available Funds 2015 w Caroline" xfId="3738"/>
    <cellStyle name="Normal 4 4 2 3" xfId="547"/>
    <cellStyle name="Normal 4 4 2 3 2" xfId="2046"/>
    <cellStyle name="Normal 4 4 2 3_Available Funds 2015 w Caroline" xfId="3741"/>
    <cellStyle name="Normal 4 4 2 4" xfId="947"/>
    <cellStyle name="Normal 4 4 2 4 2" xfId="2446"/>
    <cellStyle name="Normal 4 4 2 4_Available Funds 2015 w Caroline" xfId="3742"/>
    <cellStyle name="Normal 4 4 2 5" xfId="1642"/>
    <cellStyle name="Normal 4 4 2_Available Funds 2015 w Caroline" xfId="3737"/>
    <cellStyle name="Normal 4 4 3" xfId="208"/>
    <cellStyle name="Normal 4 4 3 2" xfId="614"/>
    <cellStyle name="Normal 4 4 3 2 2" xfId="2113"/>
    <cellStyle name="Normal 4 4 3 2_Available Funds 2015 w Caroline" xfId="3744"/>
    <cellStyle name="Normal 4 4 3 3" xfId="1014"/>
    <cellStyle name="Normal 4 4 3 3 2" xfId="2513"/>
    <cellStyle name="Normal 4 4 3 3_Available Funds 2015 w Caroline" xfId="3745"/>
    <cellStyle name="Normal 4 4 3 4" xfId="1709"/>
    <cellStyle name="Normal 4 4 3_Available Funds 2015 w Caroline" xfId="3743"/>
    <cellStyle name="Normal 4 4 4" xfId="507"/>
    <cellStyle name="Normal 4 4 4 2" xfId="2006"/>
    <cellStyle name="Normal 4 4 4_Available Funds 2015 w Caroline" xfId="3746"/>
    <cellStyle name="Normal 4 4 5" xfId="907"/>
    <cellStyle name="Normal 4 4 5 2" xfId="2406"/>
    <cellStyle name="Normal 4 4 5_Available Funds 2015 w Caroline" xfId="3747"/>
    <cellStyle name="Normal 4 4 6" xfId="1602"/>
    <cellStyle name="Normal 4 4_Available Funds 2015 w Caroline" xfId="3736"/>
    <cellStyle name="Normal 4 5" xfId="164"/>
    <cellStyle name="Normal 4 5 2" xfId="271"/>
    <cellStyle name="Normal 4 5 2 2" xfId="677"/>
    <cellStyle name="Normal 4 5 2 2 2" xfId="2176"/>
    <cellStyle name="Normal 4 5 2 2_Available Funds 2015 w Caroline" xfId="3750"/>
    <cellStyle name="Normal 4 5 2 3" xfId="1077"/>
    <cellStyle name="Normal 4 5 2 3 2" xfId="2576"/>
    <cellStyle name="Normal 4 5 2 3_Available Funds 2015 w Caroline" xfId="3751"/>
    <cellStyle name="Normal 4 5 2 4" xfId="1772"/>
    <cellStyle name="Normal 4 5 2_Available Funds 2015 w Caroline" xfId="3749"/>
    <cellStyle name="Normal 4 5 3" xfId="570"/>
    <cellStyle name="Normal 4 5 3 2" xfId="2069"/>
    <cellStyle name="Normal 4 5 3_Available Funds 2015 w Caroline" xfId="3752"/>
    <cellStyle name="Normal 4 5 4" xfId="970"/>
    <cellStyle name="Normal 4 5 4 2" xfId="2469"/>
    <cellStyle name="Normal 4 5 4_Available Funds 2015 w Caroline" xfId="3753"/>
    <cellStyle name="Normal 4 5 5" xfId="1665"/>
    <cellStyle name="Normal 4 5_Available Funds 2015 w Caroline" xfId="3748"/>
    <cellStyle name="Normal 4 6" xfId="294"/>
    <cellStyle name="Normal 4 6 2" xfId="700"/>
    <cellStyle name="Normal 4 6 2 2" xfId="2199"/>
    <cellStyle name="Normal 4 6 2_Available Funds 2015 w Caroline" xfId="3755"/>
    <cellStyle name="Normal 4 6 3" xfId="1100"/>
    <cellStyle name="Normal 4 6 3 2" xfId="2599"/>
    <cellStyle name="Normal 4 6 3_Available Funds 2015 w Caroline" xfId="3756"/>
    <cellStyle name="Normal 4 6 4" xfId="1795"/>
    <cellStyle name="Normal 4 6_Available Funds 2015 w Caroline" xfId="3754"/>
    <cellStyle name="Normal 4 7" xfId="393"/>
    <cellStyle name="Normal 4 7 2" xfId="793"/>
    <cellStyle name="Normal 4 7 2 2" xfId="2292"/>
    <cellStyle name="Normal 4 7 2_Available Funds 2015 w Caroline" xfId="3758"/>
    <cellStyle name="Normal 4 7 3" xfId="1193"/>
    <cellStyle name="Normal 4 7 3 2" xfId="2692"/>
    <cellStyle name="Normal 4 7 3_Available Funds 2015 w Caroline" xfId="3759"/>
    <cellStyle name="Normal 4 7 4" xfId="1892"/>
    <cellStyle name="Normal 4 7_Available Funds 2015 w Caroline" xfId="3757"/>
    <cellStyle name="Normal 4 8" xfId="1286"/>
    <cellStyle name="Normal 4 8 2" xfId="2785"/>
    <cellStyle name="Normal 4 8_Available Funds 2015 w Caroline" xfId="3760"/>
    <cellStyle name="Normal 4 9" xfId="1289"/>
    <cellStyle name="Normal 4 9 2" xfId="2788"/>
    <cellStyle name="Normal 4 9_Available Funds 2015 w Caroline" xfId="3761"/>
    <cellStyle name="Normal 5" xfId="85"/>
    <cellStyle name="Normal 5 10" xfId="1303"/>
    <cellStyle name="Normal 5 10 2" xfId="2802"/>
    <cellStyle name="Normal 5 10_Available Funds 2015 w Caroline" xfId="3763"/>
    <cellStyle name="Normal 5 11" xfId="1439"/>
    <cellStyle name="Normal 5 2" xfId="112"/>
    <cellStyle name="Normal 5 2 2" xfId="154"/>
    <cellStyle name="Normal 5 2 2 2" xfId="261"/>
    <cellStyle name="Normal 5 2 2 2 2" xfId="667"/>
    <cellStyle name="Normal 5 2 2 2 2 2" xfId="2166"/>
    <cellStyle name="Normal 5 2 2 2 2_Available Funds 2015 w Caroline" xfId="3767"/>
    <cellStyle name="Normal 5 2 2 2 3" xfId="1067"/>
    <cellStyle name="Normal 5 2 2 2 3 2" xfId="2566"/>
    <cellStyle name="Normal 5 2 2 2 3_Available Funds 2015 w Caroline" xfId="3768"/>
    <cellStyle name="Normal 5 2 2 2 4" xfId="1762"/>
    <cellStyle name="Normal 5 2 2 2_Available Funds 2015 w Caroline" xfId="3766"/>
    <cellStyle name="Normal 5 2 2 3" xfId="560"/>
    <cellStyle name="Normal 5 2 2 3 2" xfId="2059"/>
    <cellStyle name="Normal 5 2 2 3_Available Funds 2015 w Caroline" xfId="3769"/>
    <cellStyle name="Normal 5 2 2 4" xfId="960"/>
    <cellStyle name="Normal 5 2 2 4 2" xfId="2459"/>
    <cellStyle name="Normal 5 2 2 4_Available Funds 2015 w Caroline" xfId="3770"/>
    <cellStyle name="Normal 5 2 2 5" xfId="1655"/>
    <cellStyle name="Normal 5 2 2_Available Funds 2015 w Caroline" xfId="3765"/>
    <cellStyle name="Normal 5 2 3" xfId="221"/>
    <cellStyle name="Normal 5 2 3 2" xfId="627"/>
    <cellStyle name="Normal 5 2 3 2 2" xfId="2126"/>
    <cellStyle name="Normal 5 2 3 2_Available Funds 2015 w Caroline" xfId="3772"/>
    <cellStyle name="Normal 5 2 3 3" xfId="1027"/>
    <cellStyle name="Normal 5 2 3 3 2" xfId="2526"/>
    <cellStyle name="Normal 5 2 3 3_Available Funds 2015 w Caroline" xfId="3773"/>
    <cellStyle name="Normal 5 2 3 4" xfId="1722"/>
    <cellStyle name="Normal 5 2 3_Available Funds 2015 w Caroline" xfId="3771"/>
    <cellStyle name="Normal 5 2 4" xfId="520"/>
    <cellStyle name="Normal 5 2 4 2" xfId="2019"/>
    <cellStyle name="Normal 5 2 4_Available Funds 2015 w Caroline" xfId="3774"/>
    <cellStyle name="Normal 5 2 5" xfId="920"/>
    <cellStyle name="Normal 5 2 5 2" xfId="2419"/>
    <cellStyle name="Normal 5 2 5_Available Funds 2015 w Caroline" xfId="3775"/>
    <cellStyle name="Normal 5 2 6" xfId="1614"/>
    <cellStyle name="Normal 5 2_Available Funds 2015 w Caroline" xfId="3764"/>
    <cellStyle name="Normal 5 3" xfId="137"/>
    <cellStyle name="Normal 5 3 2" xfId="244"/>
    <cellStyle name="Normal 5 3 2 2" xfId="650"/>
    <cellStyle name="Normal 5 3 2 2 2" xfId="2149"/>
    <cellStyle name="Normal 5 3 2 2_Available Funds 2015 w Caroline" xfId="3778"/>
    <cellStyle name="Normal 5 3 2 3" xfId="1050"/>
    <cellStyle name="Normal 5 3 2 3 2" xfId="2549"/>
    <cellStyle name="Normal 5 3 2 3_Available Funds 2015 w Caroline" xfId="3779"/>
    <cellStyle name="Normal 5 3 2 4" xfId="1745"/>
    <cellStyle name="Normal 5 3 2_Available Funds 2015 w Caroline" xfId="3777"/>
    <cellStyle name="Normal 5 3 3" xfId="543"/>
    <cellStyle name="Normal 5 3 3 2" xfId="2042"/>
    <cellStyle name="Normal 5 3 3_Available Funds 2015 w Caroline" xfId="3780"/>
    <cellStyle name="Normal 5 3 4" xfId="943"/>
    <cellStyle name="Normal 5 3 4 2" xfId="2442"/>
    <cellStyle name="Normal 5 3 4_Available Funds 2015 w Caroline" xfId="3781"/>
    <cellStyle name="Normal 5 3 5" xfId="1638"/>
    <cellStyle name="Normal 5 3_Available Funds 2015 w Caroline" xfId="3776"/>
    <cellStyle name="Normal 5 4" xfId="177"/>
    <cellStyle name="Normal 5 4 2" xfId="284"/>
    <cellStyle name="Normal 5 4 2 2" xfId="690"/>
    <cellStyle name="Normal 5 4 2 2 2" xfId="2189"/>
    <cellStyle name="Normal 5 4 2 2_Available Funds 2015 w Caroline" xfId="3784"/>
    <cellStyle name="Normal 5 4 2 3" xfId="1090"/>
    <cellStyle name="Normal 5 4 2 3 2" xfId="2589"/>
    <cellStyle name="Normal 5 4 2 3_Available Funds 2015 w Caroline" xfId="3785"/>
    <cellStyle name="Normal 5 4 2 4" xfId="1785"/>
    <cellStyle name="Normal 5 4 2_Available Funds 2015 w Caroline" xfId="3783"/>
    <cellStyle name="Normal 5 4 3" xfId="583"/>
    <cellStyle name="Normal 5 4 3 2" xfId="2082"/>
    <cellStyle name="Normal 5 4 3_Available Funds 2015 w Caroline" xfId="3786"/>
    <cellStyle name="Normal 5 4 4" xfId="983"/>
    <cellStyle name="Normal 5 4 4 2" xfId="2482"/>
    <cellStyle name="Normal 5 4 4_Available Funds 2015 w Caroline" xfId="3787"/>
    <cellStyle name="Normal 5 4 5" xfId="1678"/>
    <cellStyle name="Normal 5 4_Available Funds 2015 w Caroline" xfId="3782"/>
    <cellStyle name="Normal 5 5" xfId="204"/>
    <cellStyle name="Normal 5 5 2" xfId="610"/>
    <cellStyle name="Normal 5 5 2 2" xfId="2109"/>
    <cellStyle name="Normal 5 5 2_Available Funds 2015 w Caroline" xfId="3789"/>
    <cellStyle name="Normal 5 5 3" xfId="1010"/>
    <cellStyle name="Normal 5 5 3 2" xfId="2509"/>
    <cellStyle name="Normal 5 5 3_Available Funds 2015 w Caroline" xfId="3790"/>
    <cellStyle name="Normal 5 5 4" xfId="1705"/>
    <cellStyle name="Normal 5 5_Available Funds 2015 w Caroline" xfId="3788"/>
    <cellStyle name="Normal 5 6" xfId="307"/>
    <cellStyle name="Normal 5 6 2" xfId="713"/>
    <cellStyle name="Normal 5 6 2 2" xfId="2212"/>
    <cellStyle name="Normal 5 6 2_Available Funds 2015 w Caroline" xfId="3792"/>
    <cellStyle name="Normal 5 6 3" xfId="1113"/>
    <cellStyle name="Normal 5 6 3 2" xfId="2612"/>
    <cellStyle name="Normal 5 6 3_Available Funds 2015 w Caroline" xfId="3793"/>
    <cellStyle name="Normal 5 6 4" xfId="1808"/>
    <cellStyle name="Normal 5 6_Available Funds 2015 w Caroline" xfId="3791"/>
    <cellStyle name="Normal 5 7" xfId="406"/>
    <cellStyle name="Normal 5 7 2" xfId="806"/>
    <cellStyle name="Normal 5 7 2 2" xfId="2305"/>
    <cellStyle name="Normal 5 7 2_Available Funds 2015 w Caroline" xfId="3795"/>
    <cellStyle name="Normal 5 7 3" xfId="1206"/>
    <cellStyle name="Normal 5 7 3 2" xfId="2705"/>
    <cellStyle name="Normal 5 7 3_Available Funds 2015 w Caroline" xfId="3796"/>
    <cellStyle name="Normal 5 7 4" xfId="1905"/>
    <cellStyle name="Normal 5 7_Available Funds 2015 w Caroline" xfId="3794"/>
    <cellStyle name="Normal 5 8" xfId="503"/>
    <cellStyle name="Normal 5 8 2" xfId="2002"/>
    <cellStyle name="Normal 5 8_Available Funds 2015 w Caroline" xfId="3797"/>
    <cellStyle name="Normal 5 9" xfId="903"/>
    <cellStyle name="Normal 5 9 2" xfId="2402"/>
    <cellStyle name="Normal 5 9_Available Funds 2015 w Caroline" xfId="3798"/>
    <cellStyle name="Normal 5_Available Funds 2015 w Caroline" xfId="3762"/>
    <cellStyle name="Normal 6" xfId="89"/>
    <cellStyle name="Normal 7" xfId="94"/>
    <cellStyle name="Normal 7 10" xfId="1306"/>
    <cellStyle name="Normal 7 10 2" xfId="2805"/>
    <cellStyle name="Normal 7 10_Available Funds 2015 w Caroline" xfId="3800"/>
    <cellStyle name="Normal 7 11" xfId="1445"/>
    <cellStyle name="Normal 7 2" xfId="115"/>
    <cellStyle name="Normal 7 2 2" xfId="157"/>
    <cellStyle name="Normal 7 2 2 2" xfId="264"/>
    <cellStyle name="Normal 7 2 2 2 2" xfId="670"/>
    <cellStyle name="Normal 7 2 2 2 2 2" xfId="2169"/>
    <cellStyle name="Normal 7 2 2 2 2_Available Funds 2015 w Caroline" xfId="3804"/>
    <cellStyle name="Normal 7 2 2 2 3" xfId="1070"/>
    <cellStyle name="Normal 7 2 2 2 3 2" xfId="2569"/>
    <cellStyle name="Normal 7 2 2 2 3_Available Funds 2015 w Caroline" xfId="3805"/>
    <cellStyle name="Normal 7 2 2 2 4" xfId="1765"/>
    <cellStyle name="Normal 7 2 2 2_Available Funds 2015 w Caroline" xfId="3803"/>
    <cellStyle name="Normal 7 2 2 3" xfId="563"/>
    <cellStyle name="Normal 7 2 2 3 2" xfId="2062"/>
    <cellStyle name="Normal 7 2 2 3_Available Funds 2015 w Caroline" xfId="3806"/>
    <cellStyle name="Normal 7 2 2 4" xfId="963"/>
    <cellStyle name="Normal 7 2 2 4 2" xfId="2462"/>
    <cellStyle name="Normal 7 2 2 4_Available Funds 2015 w Caroline" xfId="3807"/>
    <cellStyle name="Normal 7 2 2 5" xfId="1658"/>
    <cellStyle name="Normal 7 2 2_Available Funds 2015 w Caroline" xfId="3802"/>
    <cellStyle name="Normal 7 2 3" xfId="224"/>
    <cellStyle name="Normal 7 2 3 2" xfId="630"/>
    <cellStyle name="Normal 7 2 3 2 2" xfId="2129"/>
    <cellStyle name="Normal 7 2 3 2_Available Funds 2015 w Caroline" xfId="3809"/>
    <cellStyle name="Normal 7 2 3 3" xfId="1030"/>
    <cellStyle name="Normal 7 2 3 3 2" xfId="2529"/>
    <cellStyle name="Normal 7 2 3 3_Available Funds 2015 w Caroline" xfId="3810"/>
    <cellStyle name="Normal 7 2 3 4" xfId="1725"/>
    <cellStyle name="Normal 7 2 3_Available Funds 2015 w Caroline" xfId="3808"/>
    <cellStyle name="Normal 7 2 4" xfId="523"/>
    <cellStyle name="Normal 7 2 4 2" xfId="2022"/>
    <cellStyle name="Normal 7 2 4_Available Funds 2015 w Caroline" xfId="3811"/>
    <cellStyle name="Normal 7 2 5" xfId="923"/>
    <cellStyle name="Normal 7 2 5 2" xfId="2422"/>
    <cellStyle name="Normal 7 2 5_Available Funds 2015 w Caroline" xfId="3812"/>
    <cellStyle name="Normal 7 2 6" xfId="1617"/>
    <cellStyle name="Normal 7 2_Available Funds 2015 w Caroline" xfId="3801"/>
    <cellStyle name="Normal 7 3" xfId="140"/>
    <cellStyle name="Normal 7 3 2" xfId="247"/>
    <cellStyle name="Normal 7 3 2 2" xfId="653"/>
    <cellStyle name="Normal 7 3 2 2 2" xfId="2152"/>
    <cellStyle name="Normal 7 3 2 2_Available Funds 2015 w Caroline" xfId="3815"/>
    <cellStyle name="Normal 7 3 2 3" xfId="1053"/>
    <cellStyle name="Normal 7 3 2 3 2" xfId="2552"/>
    <cellStyle name="Normal 7 3 2 3_Available Funds 2015 w Caroline" xfId="3816"/>
    <cellStyle name="Normal 7 3 2 4" xfId="1748"/>
    <cellStyle name="Normal 7 3 2_Available Funds 2015 w Caroline" xfId="3814"/>
    <cellStyle name="Normal 7 3 3" xfId="546"/>
    <cellStyle name="Normal 7 3 3 2" xfId="2045"/>
    <cellStyle name="Normal 7 3 3_Available Funds 2015 w Caroline" xfId="3817"/>
    <cellStyle name="Normal 7 3 4" xfId="946"/>
    <cellStyle name="Normal 7 3 4 2" xfId="2445"/>
    <cellStyle name="Normal 7 3 4_Available Funds 2015 w Caroline" xfId="3818"/>
    <cellStyle name="Normal 7 3 5" xfId="1641"/>
    <cellStyle name="Normal 7 3_Available Funds 2015 w Caroline" xfId="3813"/>
    <cellStyle name="Normal 7 4" xfId="180"/>
    <cellStyle name="Normal 7 4 2" xfId="287"/>
    <cellStyle name="Normal 7 4 2 2" xfId="693"/>
    <cellStyle name="Normal 7 4 2 2 2" xfId="2192"/>
    <cellStyle name="Normal 7 4 2 2_Available Funds 2015 w Caroline" xfId="3821"/>
    <cellStyle name="Normal 7 4 2 3" xfId="1093"/>
    <cellStyle name="Normal 7 4 2 3 2" xfId="2592"/>
    <cellStyle name="Normal 7 4 2 3_Available Funds 2015 w Caroline" xfId="3822"/>
    <cellStyle name="Normal 7 4 2 4" xfId="1788"/>
    <cellStyle name="Normal 7 4 2_Available Funds 2015 w Caroline" xfId="3820"/>
    <cellStyle name="Normal 7 4 3" xfId="586"/>
    <cellStyle name="Normal 7 4 3 2" xfId="2085"/>
    <cellStyle name="Normal 7 4 3_Available Funds 2015 w Caroline" xfId="3823"/>
    <cellStyle name="Normal 7 4 4" xfId="986"/>
    <cellStyle name="Normal 7 4 4 2" xfId="2485"/>
    <cellStyle name="Normal 7 4 4_Available Funds 2015 w Caroline" xfId="3824"/>
    <cellStyle name="Normal 7 4 5" xfId="1681"/>
    <cellStyle name="Normal 7 4_Available Funds 2015 w Caroline" xfId="3819"/>
    <cellStyle name="Normal 7 5" xfId="207"/>
    <cellStyle name="Normal 7 5 2" xfId="613"/>
    <cellStyle name="Normal 7 5 2 2" xfId="2112"/>
    <cellStyle name="Normal 7 5 2_Available Funds 2015 w Caroline" xfId="3826"/>
    <cellStyle name="Normal 7 5 3" xfId="1013"/>
    <cellStyle name="Normal 7 5 3 2" xfId="2512"/>
    <cellStyle name="Normal 7 5 3_Available Funds 2015 w Caroline" xfId="3827"/>
    <cellStyle name="Normal 7 5 4" xfId="1708"/>
    <cellStyle name="Normal 7 5_Available Funds 2015 w Caroline" xfId="3825"/>
    <cellStyle name="Normal 7 6" xfId="310"/>
    <cellStyle name="Normal 7 6 2" xfId="716"/>
    <cellStyle name="Normal 7 6 2 2" xfId="2215"/>
    <cellStyle name="Normal 7 6 2_Available Funds 2015 w Caroline" xfId="3829"/>
    <cellStyle name="Normal 7 6 3" xfId="1116"/>
    <cellStyle name="Normal 7 6 3 2" xfId="2615"/>
    <cellStyle name="Normal 7 6 3_Available Funds 2015 w Caroline" xfId="3830"/>
    <cellStyle name="Normal 7 6 4" xfId="1811"/>
    <cellStyle name="Normal 7 6_Available Funds 2015 w Caroline" xfId="3828"/>
    <cellStyle name="Normal 7 7" xfId="409"/>
    <cellStyle name="Normal 7 7 2" xfId="809"/>
    <cellStyle name="Normal 7 7 2 2" xfId="2308"/>
    <cellStyle name="Normal 7 7 2_Available Funds 2015 w Caroline" xfId="3832"/>
    <cellStyle name="Normal 7 7 3" xfId="1209"/>
    <cellStyle name="Normal 7 7 3 2" xfId="2708"/>
    <cellStyle name="Normal 7 7 3_Available Funds 2015 w Caroline" xfId="3833"/>
    <cellStyle name="Normal 7 7 4" xfId="1908"/>
    <cellStyle name="Normal 7 7_Available Funds 2015 w Caroline" xfId="3831"/>
    <cellStyle name="Normal 7 8" xfId="506"/>
    <cellStyle name="Normal 7 8 2" xfId="2005"/>
    <cellStyle name="Normal 7 8_Available Funds 2015 w Caroline" xfId="3834"/>
    <cellStyle name="Normal 7 9" xfId="906"/>
    <cellStyle name="Normal 7 9 2" xfId="2405"/>
    <cellStyle name="Normal 7 9_Available Funds 2015 w Caroline" xfId="3835"/>
    <cellStyle name="Normal 7_Available Funds 2015 w Caroline" xfId="3799"/>
    <cellStyle name="Normal 8" xfId="311"/>
    <cellStyle name="Normal 8 2" xfId="410"/>
    <cellStyle name="Normal 8 2 2" xfId="810"/>
    <cellStyle name="Normal 8 2 2 2" xfId="2309"/>
    <cellStyle name="Normal 8 2 2_Available Funds 2015 w Caroline" xfId="3838"/>
    <cellStyle name="Normal 8 2 3" xfId="1210"/>
    <cellStyle name="Normal 8 2 3 2" xfId="2709"/>
    <cellStyle name="Normal 8 2 3_Available Funds 2015 w Caroline" xfId="3839"/>
    <cellStyle name="Normal 8 2 4" xfId="1909"/>
    <cellStyle name="Normal 8 2_Available Funds 2015 w Caroline" xfId="3837"/>
    <cellStyle name="Normal 8 3" xfId="717"/>
    <cellStyle name="Normal 8 3 2" xfId="2216"/>
    <cellStyle name="Normal 8 3_Available Funds 2015 w Caroline" xfId="3840"/>
    <cellStyle name="Normal 8 4" xfId="1117"/>
    <cellStyle name="Normal 8 4 2" xfId="2616"/>
    <cellStyle name="Normal 8 4_Available Funds 2015 w Caroline" xfId="3841"/>
    <cellStyle name="Normal 8 5" xfId="1307"/>
    <cellStyle name="Normal 8 5 2" xfId="2806"/>
    <cellStyle name="Normal 8 5_Available Funds 2015 w Caroline" xfId="3842"/>
    <cellStyle name="Normal 8 6" xfId="1449"/>
    <cellStyle name="Normal 8_Available Funds 2015 w Caroline" xfId="3836"/>
    <cellStyle name="Normal 9" xfId="325"/>
    <cellStyle name="Normal 9 2" xfId="424"/>
    <cellStyle name="Normal 9 2 2" xfId="824"/>
    <cellStyle name="Normal 9 2 2 2" xfId="2323"/>
    <cellStyle name="Normal 9 2 2_Available Funds 2015 w Caroline" xfId="3845"/>
    <cellStyle name="Normal 9 2 3" xfId="1224"/>
    <cellStyle name="Normal 9 2 3 2" xfId="2723"/>
    <cellStyle name="Normal 9 2 3_Available Funds 2015 w Caroline" xfId="3846"/>
    <cellStyle name="Normal 9 2 4" xfId="1923"/>
    <cellStyle name="Normal 9 2_Available Funds 2015 w Caroline" xfId="3844"/>
    <cellStyle name="Normal 9 3" xfId="731"/>
    <cellStyle name="Normal 9 3 2" xfId="2230"/>
    <cellStyle name="Normal 9 3_Available Funds 2015 w Caroline" xfId="3847"/>
    <cellStyle name="Normal 9 4" xfId="1131"/>
    <cellStyle name="Normal 9 4 2" xfId="2630"/>
    <cellStyle name="Normal 9 4_Available Funds 2015 w Caroline" xfId="3848"/>
    <cellStyle name="Normal 9 5" xfId="1321"/>
    <cellStyle name="Normal 9 5 2" xfId="2820"/>
    <cellStyle name="Normal 9 5_Available Funds 2015 w Caroline" xfId="3849"/>
    <cellStyle name="Normal 9 6" xfId="1463"/>
    <cellStyle name="Normal 9_Available Funds 2015 w Caroline" xfId="3843"/>
    <cellStyle name="Note 2" xfId="88"/>
    <cellStyle name="Note 2 10" xfId="1304"/>
    <cellStyle name="Note 2 10 2" xfId="2803"/>
    <cellStyle name="Note 2 11" xfId="1440"/>
    <cellStyle name="Note 2 2" xfId="113"/>
    <cellStyle name="Note 2 2 2" xfId="155"/>
    <cellStyle name="Note 2 2 2 2" xfId="262"/>
    <cellStyle name="Note 2 2 2 2 2" xfId="668"/>
    <cellStyle name="Note 2 2 2 2 2 2" xfId="2167"/>
    <cellStyle name="Note 2 2 2 2 3" xfId="1068"/>
    <cellStyle name="Note 2 2 2 2 3 2" xfId="2567"/>
    <cellStyle name="Note 2 2 2 2 4" xfId="1763"/>
    <cellStyle name="Note 2 2 2 3" xfId="561"/>
    <cellStyle name="Note 2 2 2 3 2" xfId="2060"/>
    <cellStyle name="Note 2 2 2 4" xfId="961"/>
    <cellStyle name="Note 2 2 2 4 2" xfId="2460"/>
    <cellStyle name="Note 2 2 2 5" xfId="1656"/>
    <cellStyle name="Note 2 2 3" xfId="222"/>
    <cellStyle name="Note 2 2 3 2" xfId="628"/>
    <cellStyle name="Note 2 2 3 2 2" xfId="2127"/>
    <cellStyle name="Note 2 2 3 3" xfId="1028"/>
    <cellStyle name="Note 2 2 3 3 2" xfId="2527"/>
    <cellStyle name="Note 2 2 3 4" xfId="1723"/>
    <cellStyle name="Note 2 2 4" xfId="521"/>
    <cellStyle name="Note 2 2 4 2" xfId="2020"/>
    <cellStyle name="Note 2 2 5" xfId="921"/>
    <cellStyle name="Note 2 2 5 2" xfId="2420"/>
    <cellStyle name="Note 2 2 6" xfId="1615"/>
    <cellStyle name="Note 2 3" xfId="138"/>
    <cellStyle name="Note 2 3 2" xfId="245"/>
    <cellStyle name="Note 2 3 2 2" xfId="651"/>
    <cellStyle name="Note 2 3 2 2 2" xfId="2150"/>
    <cellStyle name="Note 2 3 2 3" xfId="1051"/>
    <cellStyle name="Note 2 3 2 3 2" xfId="2550"/>
    <cellStyle name="Note 2 3 2 4" xfId="1746"/>
    <cellStyle name="Note 2 3 3" xfId="544"/>
    <cellStyle name="Note 2 3 3 2" xfId="2043"/>
    <cellStyle name="Note 2 3 4" xfId="944"/>
    <cellStyle name="Note 2 3 4 2" xfId="2443"/>
    <cellStyle name="Note 2 3 5" xfId="1639"/>
    <cellStyle name="Note 2 4" xfId="178"/>
    <cellStyle name="Note 2 4 2" xfId="285"/>
    <cellStyle name="Note 2 4 2 2" xfId="691"/>
    <cellStyle name="Note 2 4 2 2 2" xfId="2190"/>
    <cellStyle name="Note 2 4 2 3" xfId="1091"/>
    <cellStyle name="Note 2 4 2 3 2" xfId="2590"/>
    <cellStyle name="Note 2 4 2 4" xfId="1786"/>
    <cellStyle name="Note 2 4 3" xfId="584"/>
    <cellStyle name="Note 2 4 3 2" xfId="2083"/>
    <cellStyle name="Note 2 4 4" xfId="984"/>
    <cellStyle name="Note 2 4 4 2" xfId="2483"/>
    <cellStyle name="Note 2 4 5" xfId="1679"/>
    <cellStyle name="Note 2 5" xfId="205"/>
    <cellStyle name="Note 2 5 2" xfId="611"/>
    <cellStyle name="Note 2 5 2 2" xfId="2110"/>
    <cellStyle name="Note 2 5 3" xfId="1011"/>
    <cellStyle name="Note 2 5 3 2" xfId="2510"/>
    <cellStyle name="Note 2 5 4" xfId="1706"/>
    <cellStyle name="Note 2 6" xfId="308"/>
    <cellStyle name="Note 2 6 2" xfId="714"/>
    <cellStyle name="Note 2 6 2 2" xfId="2213"/>
    <cellStyle name="Note 2 6 3" xfId="1114"/>
    <cellStyle name="Note 2 6 3 2" xfId="2613"/>
    <cellStyle name="Note 2 6 4" xfId="1809"/>
    <cellStyle name="Note 2 7" xfId="407"/>
    <cellStyle name="Note 2 7 2" xfId="807"/>
    <cellStyle name="Note 2 7 2 2" xfId="2306"/>
    <cellStyle name="Note 2 7 3" xfId="1207"/>
    <cellStyle name="Note 2 7 3 2" xfId="2706"/>
    <cellStyle name="Note 2 7 4" xfId="1906"/>
    <cellStyle name="Note 2 8" xfId="504"/>
    <cellStyle name="Note 2 8 2" xfId="2003"/>
    <cellStyle name="Note 2 9" xfId="904"/>
    <cellStyle name="Note 2 9 2" xfId="2403"/>
    <cellStyle name="Note 3" xfId="312"/>
    <cellStyle name="Note 3 2" xfId="411"/>
    <cellStyle name="Note 3 2 2" xfId="811"/>
    <cellStyle name="Note 3 2 2 2" xfId="2310"/>
    <cellStyle name="Note 3 2 3" xfId="1211"/>
    <cellStyle name="Note 3 2 3 2" xfId="2710"/>
    <cellStyle name="Note 3 2 4" xfId="1910"/>
    <cellStyle name="Note 3 3" xfId="718"/>
    <cellStyle name="Note 3 3 2" xfId="2217"/>
    <cellStyle name="Note 3 4" xfId="1118"/>
    <cellStyle name="Note 3 4 2" xfId="2617"/>
    <cellStyle name="Note 3 5" xfId="1308"/>
    <cellStyle name="Note 3 5 2" xfId="2807"/>
    <cellStyle name="Note 3 6" xfId="1450"/>
    <cellStyle name="Note 4" xfId="326"/>
    <cellStyle name="Note 4 2" xfId="425"/>
    <cellStyle name="Note 4 2 2" xfId="825"/>
    <cellStyle name="Note 4 2 2 2" xfId="2324"/>
    <cellStyle name="Note 4 2 3" xfId="1225"/>
    <cellStyle name="Note 4 2 3 2" xfId="2724"/>
    <cellStyle name="Note 4 2 4" xfId="1924"/>
    <cellStyle name="Note 4 3" xfId="732"/>
    <cellStyle name="Note 4 3 2" xfId="2231"/>
    <cellStyle name="Note 4 4" xfId="1132"/>
    <cellStyle name="Note 4 4 2" xfId="2631"/>
    <cellStyle name="Note 4 5" xfId="1322"/>
    <cellStyle name="Note 4 5 2" xfId="2821"/>
    <cellStyle name="Note 4 6" xfId="1464"/>
    <cellStyle name="Note 5" xfId="350"/>
    <cellStyle name="Note 5 2" xfId="443"/>
    <cellStyle name="Note 5 2 2" xfId="843"/>
    <cellStyle name="Note 5 2 2 2" xfId="2342"/>
    <cellStyle name="Note 5 2 3" xfId="1243"/>
    <cellStyle name="Note 5 2 3 2" xfId="2742"/>
    <cellStyle name="Note 5 2 4" xfId="1942"/>
    <cellStyle name="Note 5 3" xfId="750"/>
    <cellStyle name="Note 5 3 2" xfId="2249"/>
    <cellStyle name="Note 5 4" xfId="1150"/>
    <cellStyle name="Note 5 4 2" xfId="2649"/>
    <cellStyle name="Note 5 5" xfId="1340"/>
    <cellStyle name="Note 5 5 2" xfId="2839"/>
    <cellStyle name="Note 5 6" xfId="1484"/>
    <cellStyle name="Note 6" xfId="364"/>
    <cellStyle name="Note 6 2" xfId="457"/>
    <cellStyle name="Note 6 2 2" xfId="857"/>
    <cellStyle name="Note 6 2 2 2" xfId="2356"/>
    <cellStyle name="Note 6 2 3" xfId="1257"/>
    <cellStyle name="Note 6 2 3 2" xfId="2756"/>
    <cellStyle name="Note 6 2 4" xfId="1956"/>
    <cellStyle name="Note 6 3" xfId="764"/>
    <cellStyle name="Note 6 3 2" xfId="2263"/>
    <cellStyle name="Note 6 4" xfId="1164"/>
    <cellStyle name="Note 6 4 2" xfId="2663"/>
    <cellStyle name="Note 6 5" xfId="1354"/>
    <cellStyle name="Note 6 5 2" xfId="2853"/>
    <cellStyle name="Note 6 6" xfId="1498"/>
    <cellStyle name="Note 7" xfId="378"/>
    <cellStyle name="Note 7 2" xfId="471"/>
    <cellStyle name="Note 7 2 2" xfId="871"/>
    <cellStyle name="Note 7 2 2 2" xfId="2370"/>
    <cellStyle name="Note 7 2 3" xfId="1271"/>
    <cellStyle name="Note 7 2 3 2" xfId="2770"/>
    <cellStyle name="Note 7 2 4" xfId="1970"/>
    <cellStyle name="Note 7 3" xfId="778"/>
    <cellStyle name="Note 7 3 2" xfId="2277"/>
    <cellStyle name="Note 7 4" xfId="1178"/>
    <cellStyle name="Note 7 4 2" xfId="2677"/>
    <cellStyle name="Note 7 5" xfId="1368"/>
    <cellStyle name="Note 7 5 2" xfId="2867"/>
    <cellStyle name="Note 7 6" xfId="1512"/>
    <cellStyle name="Note 8" xfId="1384"/>
    <cellStyle name="Note 8 2" xfId="1528"/>
    <cellStyle name="Output" xfId="44" builtinId="21" customBuiltin="1"/>
    <cellStyle name="Percent" xfId="32" builtinId="5"/>
    <cellStyle name="Percent 2" xfId="84"/>
    <cellStyle name="Percent 2 2" xfId="98"/>
    <cellStyle name="Percent 2 2 2" xfId="348"/>
    <cellStyle name="Percent 2 2 2 2" xfId="441"/>
    <cellStyle name="Percent 2 2 2 2 2" xfId="841"/>
    <cellStyle name="Percent 2 2 2 2 2 2" xfId="2340"/>
    <cellStyle name="Percent 2 2 2 2 3" xfId="1241"/>
    <cellStyle name="Percent 2 2 2 2 3 2" xfId="2740"/>
    <cellStyle name="Percent 2 2 2 2 4" xfId="1940"/>
    <cellStyle name="Percent 2 2 2 3" xfId="748"/>
    <cellStyle name="Percent 2 2 2 3 2" xfId="2247"/>
    <cellStyle name="Percent 2 2 2 4" xfId="1148"/>
    <cellStyle name="Percent 2 2 2 4 2" xfId="2647"/>
    <cellStyle name="Percent 2 2 2 5" xfId="1338"/>
    <cellStyle name="Percent 2 2 2 5 2" xfId="2837"/>
    <cellStyle name="Percent 2 2 2 6" xfId="1482"/>
    <cellStyle name="Percent 2 3" xfId="347"/>
    <cellStyle name="Percent 3" xfId="87"/>
    <cellStyle name="Percent 4" xfId="92"/>
    <cellStyle name="Percent 5" xfId="77"/>
    <cellStyle name="Title" xfId="35" builtinId="15" customBuiltin="1"/>
    <cellStyle name="Total" xfId="50" builtinId="25" customBuiltin="1"/>
    <cellStyle name="Warning Text" xfId="48" builtinId="11"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80" zoomScaleNormal="80" workbookViewId="0">
      <pane xSplit="1" ySplit="7" topLeftCell="B8" activePane="bottomRight" state="frozen"/>
      <selection pane="topRight"/>
      <selection pane="bottomLeft"/>
      <selection pane="bottomRight" activeCell="A5" sqref="A5"/>
    </sheetView>
  </sheetViews>
  <sheetFormatPr defaultColWidth="8.85546875" defaultRowHeight="12.75"/>
  <cols>
    <col min="1" max="1" width="63.5703125" style="164" customWidth="1"/>
    <col min="2" max="14" width="20" style="124" customWidth="1"/>
    <col min="15" max="15" width="17" style="124" bestFit="1" customWidth="1"/>
    <col min="16" max="16384" width="8.85546875" style="124"/>
  </cols>
  <sheetData>
    <row r="1" spans="1:15">
      <c r="A1" s="121" t="s">
        <v>3</v>
      </c>
      <c r="B1" s="122"/>
      <c r="C1" s="123"/>
      <c r="D1" s="123"/>
      <c r="E1" s="123"/>
      <c r="F1" s="123"/>
      <c r="G1" s="123"/>
      <c r="H1" s="123"/>
      <c r="I1" s="123"/>
      <c r="J1" s="123"/>
      <c r="K1" s="123"/>
      <c r="L1" s="123"/>
      <c r="M1" s="123"/>
      <c r="N1" s="123"/>
    </row>
    <row r="2" spans="1:15">
      <c r="A2" s="121" t="s">
        <v>106</v>
      </c>
      <c r="B2" s="122"/>
      <c r="C2" s="122"/>
      <c r="D2" s="125"/>
      <c r="E2" s="123"/>
      <c r="G2" s="123"/>
      <c r="H2" s="123"/>
      <c r="I2" s="126"/>
      <c r="J2" s="123"/>
      <c r="K2" s="123"/>
      <c r="L2" s="123"/>
      <c r="M2" s="123"/>
      <c r="N2" s="123"/>
    </row>
    <row r="3" spans="1:15">
      <c r="A3" s="121" t="s">
        <v>193</v>
      </c>
      <c r="B3" s="122"/>
      <c r="C3" s="123"/>
      <c r="D3" s="126"/>
      <c r="E3" s="123"/>
      <c r="F3" s="123"/>
      <c r="G3" s="123"/>
      <c r="H3" s="123"/>
      <c r="I3" s="123"/>
      <c r="J3" s="123"/>
      <c r="K3" s="123"/>
      <c r="L3" s="123"/>
      <c r="M3" s="123"/>
      <c r="N3" s="123"/>
    </row>
    <row r="4" spans="1:15">
      <c r="A4" s="127"/>
      <c r="B4" s="123"/>
      <c r="C4" s="123"/>
      <c r="D4" s="123"/>
      <c r="E4" s="123"/>
      <c r="F4" s="123"/>
      <c r="G4" s="123"/>
      <c r="H4" s="123"/>
      <c r="I4" s="123"/>
      <c r="J4" s="123"/>
      <c r="K4" s="123"/>
      <c r="L4" s="123"/>
      <c r="M4" s="123"/>
      <c r="N4" s="123"/>
    </row>
    <row r="5" spans="1:15" ht="16.5" customHeight="1">
      <c r="A5" s="121"/>
      <c r="B5" s="123"/>
      <c r="C5" s="123"/>
      <c r="D5" s="123"/>
      <c r="E5" s="123"/>
      <c r="F5" s="123"/>
      <c r="G5" s="123"/>
      <c r="H5" s="123"/>
      <c r="I5" s="123"/>
      <c r="J5" s="123"/>
      <c r="K5" s="123"/>
      <c r="L5" s="123"/>
      <c r="M5" s="123"/>
      <c r="N5" s="123"/>
    </row>
    <row r="6" spans="1:15" ht="16.5" customHeight="1">
      <c r="A6" s="121" t="s">
        <v>48</v>
      </c>
      <c r="O6" s="128"/>
    </row>
    <row r="7" spans="1:15" ht="16.5" customHeight="1">
      <c r="A7" s="126"/>
      <c r="B7" s="166">
        <v>42370</v>
      </c>
      <c r="C7" s="166">
        <v>42401</v>
      </c>
      <c r="D7" s="166">
        <v>42430</v>
      </c>
      <c r="E7" s="166">
        <v>42461</v>
      </c>
      <c r="F7" s="166">
        <v>42491</v>
      </c>
      <c r="G7" s="166">
        <v>42522</v>
      </c>
      <c r="H7" s="166">
        <v>42552</v>
      </c>
      <c r="I7" s="166">
        <v>42583</v>
      </c>
      <c r="J7" s="166">
        <v>42614</v>
      </c>
      <c r="K7" s="166">
        <v>42644</v>
      </c>
      <c r="L7" s="166">
        <v>42675</v>
      </c>
      <c r="M7" s="166">
        <v>42705</v>
      </c>
      <c r="N7" s="165" t="s">
        <v>4</v>
      </c>
    </row>
    <row r="8" spans="1:15" ht="16.5" customHeight="1">
      <c r="A8" s="130" t="s">
        <v>169</v>
      </c>
      <c r="B8" s="184">
        <v>258401.68</v>
      </c>
      <c r="C8" s="185">
        <v>263681.76</v>
      </c>
      <c r="D8" s="185">
        <v>243663.66</v>
      </c>
      <c r="E8" s="185">
        <v>247056.81999999998</v>
      </c>
      <c r="F8" s="185">
        <v>250196.6</v>
      </c>
      <c r="G8" s="185">
        <v>248328.1</v>
      </c>
      <c r="H8" s="185">
        <v>248739.16999999998</v>
      </c>
      <c r="I8" s="185">
        <v>245813.36</v>
      </c>
      <c r="J8" s="185">
        <v>248460.43</v>
      </c>
      <c r="K8" s="185">
        <v>246935.37000000002</v>
      </c>
      <c r="L8" s="185">
        <v>247992.60000000003</v>
      </c>
      <c r="M8" s="181">
        <v>248188.95</v>
      </c>
      <c r="N8" s="181">
        <f>SUM(B8:M8)</f>
        <v>2997458.5000000005</v>
      </c>
      <c r="O8" s="132"/>
    </row>
    <row r="9" spans="1:15" ht="16.5" customHeight="1">
      <c r="A9" s="126"/>
      <c r="N9" s="134"/>
      <c r="O9" s="128"/>
    </row>
    <row r="10" spans="1:15" ht="25.5">
      <c r="A10" s="133" t="s">
        <v>85</v>
      </c>
      <c r="B10" s="183">
        <v>0</v>
      </c>
      <c r="C10" s="183">
        <v>0</v>
      </c>
      <c r="D10" s="183">
        <v>0</v>
      </c>
      <c r="E10" s="183">
        <v>0</v>
      </c>
      <c r="F10" s="183">
        <v>5000</v>
      </c>
      <c r="G10" s="183"/>
      <c r="H10" s="183">
        <v>23159.629999999997</v>
      </c>
      <c r="I10" s="183">
        <v>0</v>
      </c>
      <c r="J10" s="183">
        <v>0</v>
      </c>
      <c r="K10" s="183">
        <v>54403.429999999993</v>
      </c>
      <c r="L10" s="183">
        <v>95358.84</v>
      </c>
      <c r="M10" s="183">
        <v>0</v>
      </c>
      <c r="N10" s="181">
        <f>SUM(B10:M10)</f>
        <v>177921.9</v>
      </c>
    </row>
    <row r="11" spans="1:15">
      <c r="A11" s="133"/>
      <c r="B11" s="131"/>
      <c r="C11" s="131"/>
      <c r="D11" s="131"/>
      <c r="E11" s="131"/>
      <c r="F11" s="131"/>
      <c r="G11" s="131"/>
      <c r="H11" s="131"/>
      <c r="I11" s="131"/>
      <c r="J11" s="131"/>
      <c r="K11" s="131"/>
      <c r="L11" s="131"/>
      <c r="M11" s="131"/>
      <c r="N11" s="131"/>
    </row>
    <row r="12" spans="1:15" ht="16.5" customHeight="1">
      <c r="A12" s="202" t="s">
        <v>104</v>
      </c>
      <c r="B12" s="202"/>
      <c r="C12" s="202"/>
      <c r="D12" s="202"/>
      <c r="E12" s="202"/>
      <c r="F12" s="202"/>
      <c r="G12" s="202"/>
      <c r="H12" s="202"/>
      <c r="I12" s="202"/>
      <c r="J12" s="202"/>
      <c r="K12" s="202"/>
      <c r="L12" s="202"/>
      <c r="M12" s="202"/>
      <c r="N12" s="202"/>
    </row>
    <row r="13" spans="1:15" ht="16.5" customHeight="1">
      <c r="A13" s="135" t="s">
        <v>143</v>
      </c>
      <c r="B13" s="136">
        <v>32759.65</v>
      </c>
      <c r="C13" s="136">
        <v>54.010000000002037</v>
      </c>
      <c r="D13" s="136">
        <v>66004.790000000008</v>
      </c>
      <c r="E13" s="136">
        <v>-268.34999999999854</v>
      </c>
      <c r="F13" s="136">
        <v>0</v>
      </c>
      <c r="G13" s="136">
        <v>0</v>
      </c>
      <c r="H13" s="136">
        <v>0</v>
      </c>
      <c r="I13" s="136">
        <v>0</v>
      </c>
      <c r="J13" s="136">
        <v>0</v>
      </c>
      <c r="K13" s="136">
        <v>0</v>
      </c>
      <c r="L13" s="136">
        <v>8385.83</v>
      </c>
      <c r="M13" s="136">
        <v>0</v>
      </c>
      <c r="N13" s="131">
        <f t="shared" ref="N13:N20" si="0">SUM(B13:M13)</f>
        <v>106935.93000000001</v>
      </c>
    </row>
    <row r="14" spans="1:15" ht="16.5" customHeight="1">
      <c r="A14" s="135" t="s">
        <v>5</v>
      </c>
      <c r="B14" s="136">
        <v>1868.1799999999998</v>
      </c>
      <c r="C14" s="136">
        <v>1868.1799999999998</v>
      </c>
      <c r="D14" s="136">
        <v>12300.39</v>
      </c>
      <c r="E14" s="136">
        <v>3736.36</v>
      </c>
      <c r="F14" s="136">
        <v>2236.87</v>
      </c>
      <c r="G14" s="136">
        <v>1868.1799999999998</v>
      </c>
      <c r="H14" s="136">
        <v>1868.1799999999998</v>
      </c>
      <c r="I14" s="136">
        <v>1868.1799999999998</v>
      </c>
      <c r="J14" s="136">
        <v>1868.1799999999998</v>
      </c>
      <c r="K14" s="136">
        <v>1868.1799999999998</v>
      </c>
      <c r="L14" s="136">
        <v>2023.7199999999998</v>
      </c>
      <c r="M14" s="136">
        <v>1910.4299999999998</v>
      </c>
      <c r="N14" s="131">
        <f t="shared" si="0"/>
        <v>35285.03</v>
      </c>
    </row>
    <row r="15" spans="1:15" ht="16.5" customHeight="1">
      <c r="A15" s="135" t="s">
        <v>82</v>
      </c>
      <c r="B15" s="136">
        <v>0</v>
      </c>
      <c r="C15" s="136">
        <v>0</v>
      </c>
      <c r="D15" s="136">
        <v>0</v>
      </c>
      <c r="E15" s="136">
        <v>0</v>
      </c>
      <c r="F15" s="136">
        <v>0</v>
      </c>
      <c r="G15" s="136">
        <v>0</v>
      </c>
      <c r="H15" s="136">
        <v>0</v>
      </c>
      <c r="I15" s="136">
        <v>0</v>
      </c>
      <c r="J15" s="136">
        <v>0</v>
      </c>
      <c r="K15" s="136">
        <v>0</v>
      </c>
      <c r="L15" s="136">
        <v>0</v>
      </c>
      <c r="M15" s="136">
        <v>0</v>
      </c>
      <c r="N15" s="131">
        <f t="shared" si="0"/>
        <v>0</v>
      </c>
    </row>
    <row r="16" spans="1:15" ht="16.5" customHeight="1">
      <c r="A16" s="135" t="s">
        <v>83</v>
      </c>
      <c r="B16" s="136">
        <v>6515.3899999999994</v>
      </c>
      <c r="C16" s="136">
        <v>6515.3899999999994</v>
      </c>
      <c r="D16" s="136">
        <v>408.65000000000003</v>
      </c>
      <c r="E16" s="136">
        <v>13030.76</v>
      </c>
      <c r="F16" s="136">
        <v>6515.3899999999994</v>
      </c>
      <c r="G16" s="136">
        <v>6515.3899999999994</v>
      </c>
      <c r="H16" s="136">
        <v>6515.3899999999994</v>
      </c>
      <c r="I16" s="136">
        <v>6515.3899999999994</v>
      </c>
      <c r="J16" s="136">
        <v>6553.52</v>
      </c>
      <c r="K16" s="136">
        <v>6515.3899999999994</v>
      </c>
      <c r="L16" s="136">
        <v>6785.5999999999995</v>
      </c>
      <c r="M16" s="136">
        <v>6515.3899999999994</v>
      </c>
      <c r="N16" s="131">
        <f t="shared" si="0"/>
        <v>78901.650000000009</v>
      </c>
    </row>
    <row r="17" spans="1:15" ht="16.5" customHeight="1">
      <c r="A17" s="135" t="s">
        <v>8</v>
      </c>
      <c r="B17" s="136">
        <v>4850.8500000000004</v>
      </c>
      <c r="C17" s="136">
        <v>4913.58</v>
      </c>
      <c r="D17" s="136">
        <v>874.63000000000022</v>
      </c>
      <c r="E17" s="136">
        <v>9300.66</v>
      </c>
      <c r="F17" s="136">
        <v>5656.31</v>
      </c>
      <c r="G17" s="136">
        <v>4900.7200000000012</v>
      </c>
      <c r="H17" s="136">
        <v>5095.5400000000009</v>
      </c>
      <c r="I17" s="136">
        <v>4668.33</v>
      </c>
      <c r="J17" s="136">
        <v>3850.77</v>
      </c>
      <c r="K17" s="136">
        <v>5664.9099999999989</v>
      </c>
      <c r="L17" s="136">
        <v>3405.8900000000003</v>
      </c>
      <c r="M17" s="136">
        <v>4436.51</v>
      </c>
      <c r="N17" s="131">
        <f t="shared" si="0"/>
        <v>57618.700000000004</v>
      </c>
    </row>
    <row r="18" spans="1:15" ht="16.5" customHeight="1">
      <c r="A18" s="135" t="s">
        <v>84</v>
      </c>
      <c r="B18" s="136">
        <v>0</v>
      </c>
      <c r="C18" s="136">
        <v>0</v>
      </c>
      <c r="D18" s="136">
        <v>0</v>
      </c>
      <c r="E18" s="136">
        <v>0</v>
      </c>
      <c r="F18" s="136">
        <v>0</v>
      </c>
      <c r="G18" s="136">
        <v>0</v>
      </c>
      <c r="H18" s="136">
        <v>2899.12</v>
      </c>
      <c r="I18" s="136">
        <v>1226.6400000000001</v>
      </c>
      <c r="J18" s="136">
        <v>0</v>
      </c>
      <c r="K18" s="136">
        <v>2339.31</v>
      </c>
      <c r="L18" s="136">
        <v>0</v>
      </c>
      <c r="M18" s="136">
        <v>1981.8</v>
      </c>
      <c r="N18" s="131">
        <f t="shared" si="0"/>
        <v>8446.869999999999</v>
      </c>
    </row>
    <row r="19" spans="1:15" ht="16.5" customHeight="1">
      <c r="A19" s="135" t="s">
        <v>52</v>
      </c>
      <c r="B19" s="136">
        <v>5775.61</v>
      </c>
      <c r="C19" s="136">
        <v>6308.08</v>
      </c>
      <c r="D19" s="136">
        <v>1797.92</v>
      </c>
      <c r="E19" s="136">
        <v>9873.9200000000019</v>
      </c>
      <c r="F19" s="136">
        <v>4471.0400000000009</v>
      </c>
      <c r="G19" s="136">
        <v>7533.4500000000007</v>
      </c>
      <c r="H19" s="136">
        <v>4316.5200000000004</v>
      </c>
      <c r="I19" s="136">
        <v>7863.3900000000012</v>
      </c>
      <c r="J19" s="136">
        <v>6213.6900000000005</v>
      </c>
      <c r="K19" s="136">
        <v>6914.8099999999995</v>
      </c>
      <c r="L19" s="136">
        <v>11042.24</v>
      </c>
      <c r="M19" s="136">
        <v>13727.390000000001</v>
      </c>
      <c r="N19" s="131">
        <f t="shared" si="0"/>
        <v>85838.060000000012</v>
      </c>
    </row>
    <row r="20" spans="1:15" ht="16.5" customHeight="1">
      <c r="A20" s="135" t="s">
        <v>10</v>
      </c>
      <c r="B20" s="136">
        <v>6478.0400000000009</v>
      </c>
      <c r="C20" s="136">
        <v>3936.8500000000004</v>
      </c>
      <c r="D20" s="136">
        <v>7926.59</v>
      </c>
      <c r="E20" s="136">
        <v>3527.73</v>
      </c>
      <c r="F20" s="136">
        <v>3290.4500000000003</v>
      </c>
      <c r="G20" s="136">
        <v>7591.3900000000012</v>
      </c>
      <c r="H20" s="136">
        <v>23119.03</v>
      </c>
      <c r="I20" s="136">
        <v>4064.49</v>
      </c>
      <c r="J20" s="136">
        <v>11230.339999999998</v>
      </c>
      <c r="K20" s="136">
        <v>8284.89</v>
      </c>
      <c r="L20" s="136">
        <v>7476.1900000000005</v>
      </c>
      <c r="M20" s="136">
        <v>6200.83</v>
      </c>
      <c r="N20" s="131">
        <f t="shared" si="0"/>
        <v>93126.82</v>
      </c>
      <c r="O20" s="132"/>
    </row>
    <row r="21" spans="1:15" ht="25.5">
      <c r="A21" s="133" t="s">
        <v>94</v>
      </c>
      <c r="B21" s="182">
        <f>SUM(B10:B20)</f>
        <v>58247.72</v>
      </c>
      <c r="C21" s="182">
        <f t="shared" ref="C21:M21" si="1">SUM(C10:C20)</f>
        <v>23596.090000000004</v>
      </c>
      <c r="D21" s="182">
        <f t="shared" si="1"/>
        <v>89312.97</v>
      </c>
      <c r="E21" s="182">
        <f t="shared" si="1"/>
        <v>39201.080000000009</v>
      </c>
      <c r="F21" s="182">
        <f t="shared" si="1"/>
        <v>27170.06</v>
      </c>
      <c r="G21" s="182">
        <f t="shared" si="1"/>
        <v>28409.130000000005</v>
      </c>
      <c r="H21" s="182">
        <f t="shared" si="1"/>
        <v>66973.41</v>
      </c>
      <c r="I21" s="182">
        <f t="shared" si="1"/>
        <v>26206.42</v>
      </c>
      <c r="J21" s="182">
        <f t="shared" si="1"/>
        <v>29716.5</v>
      </c>
      <c r="K21" s="182">
        <f t="shared" si="1"/>
        <v>85990.919999999984</v>
      </c>
      <c r="L21" s="182">
        <f t="shared" si="1"/>
        <v>134478.31</v>
      </c>
      <c r="M21" s="182">
        <f t="shared" si="1"/>
        <v>34772.35</v>
      </c>
      <c r="N21" s="182">
        <f>SUM(N10:N20)</f>
        <v>644074.96</v>
      </c>
      <c r="O21" s="137" t="s">
        <v>108</v>
      </c>
    </row>
    <row r="22" spans="1:15" ht="16.5" customHeight="1">
      <c r="A22" s="126"/>
      <c r="B22" s="134"/>
      <c r="C22" s="134" t="s">
        <v>154</v>
      </c>
      <c r="D22" s="134"/>
      <c r="E22" s="134"/>
      <c r="F22" s="134"/>
      <c r="G22" s="134"/>
      <c r="H22" s="134"/>
      <c r="I22" s="134"/>
      <c r="J22" s="134"/>
      <c r="K22" s="134"/>
      <c r="L22" s="134"/>
      <c r="M22" s="134"/>
      <c r="N22" s="134"/>
    </row>
    <row r="23" spans="1:15" ht="16.5" customHeight="1">
      <c r="A23" s="130" t="s">
        <v>11</v>
      </c>
      <c r="B23" s="131">
        <f>B8-B21</f>
        <v>200153.96</v>
      </c>
      <c r="C23" s="131">
        <f t="shared" ref="C23:M23" si="2">C8-C21</f>
        <v>240085.67</v>
      </c>
      <c r="D23" s="131">
        <f t="shared" si="2"/>
        <v>154350.69</v>
      </c>
      <c r="E23" s="131">
        <f t="shared" si="2"/>
        <v>207855.73999999996</v>
      </c>
      <c r="F23" s="131">
        <f t="shared" si="2"/>
        <v>223026.54</v>
      </c>
      <c r="G23" s="131">
        <f t="shared" si="2"/>
        <v>219918.97</v>
      </c>
      <c r="H23" s="131">
        <f t="shared" si="2"/>
        <v>181765.75999999998</v>
      </c>
      <c r="I23" s="131">
        <f t="shared" si="2"/>
        <v>219606.94</v>
      </c>
      <c r="J23" s="131">
        <f t="shared" si="2"/>
        <v>218743.93</v>
      </c>
      <c r="K23" s="131">
        <f t="shared" si="2"/>
        <v>160944.45000000004</v>
      </c>
      <c r="L23" s="131">
        <f t="shared" si="2"/>
        <v>113514.29000000004</v>
      </c>
      <c r="M23" s="131">
        <f t="shared" si="2"/>
        <v>213416.6</v>
      </c>
      <c r="N23" s="131">
        <f>N8-N21</f>
        <v>2353383.5400000005</v>
      </c>
      <c r="O23" s="138"/>
    </row>
    <row r="24" spans="1:15" ht="16.5" customHeight="1">
      <c r="A24" s="135" t="s">
        <v>12</v>
      </c>
      <c r="B24" s="139">
        <v>29609.46</v>
      </c>
      <c r="C24" s="139">
        <v>31099.1</v>
      </c>
      <c r="D24" s="139">
        <v>19020.29</v>
      </c>
      <c r="E24" s="139">
        <v>19680.400000000001</v>
      </c>
      <c r="F24" s="139">
        <v>20484.5</v>
      </c>
      <c r="G24" s="139">
        <v>21299.22</v>
      </c>
      <c r="H24" s="139">
        <v>21962.75</v>
      </c>
      <c r="I24" s="139">
        <v>22641.03</v>
      </c>
      <c r="J24" s="139">
        <v>23452.3</v>
      </c>
      <c r="K24" s="139">
        <v>23642.95</v>
      </c>
      <c r="L24" s="139">
        <v>23638.84</v>
      </c>
      <c r="M24" s="139">
        <v>24399.62</v>
      </c>
      <c r="N24" s="131">
        <f>SUM(B24:M24)</f>
        <v>280930.46000000002</v>
      </c>
      <c r="O24" s="138"/>
    </row>
    <row r="25" spans="1:15" ht="16.5" customHeight="1">
      <c r="A25" s="130" t="s">
        <v>13</v>
      </c>
      <c r="B25" s="181">
        <f>B23+B24</f>
        <v>229763.41999999998</v>
      </c>
      <c r="C25" s="181">
        <f t="shared" ref="C25:M25" si="3">C23+C24</f>
        <v>271184.77</v>
      </c>
      <c r="D25" s="181">
        <f t="shared" si="3"/>
        <v>173370.98</v>
      </c>
      <c r="E25" s="181">
        <f t="shared" si="3"/>
        <v>227536.13999999996</v>
      </c>
      <c r="F25" s="181">
        <f t="shared" si="3"/>
        <v>243511.04000000001</v>
      </c>
      <c r="G25" s="181">
        <f t="shared" si="3"/>
        <v>241218.19</v>
      </c>
      <c r="H25" s="181">
        <f t="shared" si="3"/>
        <v>203728.50999999998</v>
      </c>
      <c r="I25" s="181">
        <f t="shared" si="3"/>
        <v>242247.97</v>
      </c>
      <c r="J25" s="181">
        <f t="shared" si="3"/>
        <v>242196.22999999998</v>
      </c>
      <c r="K25" s="181">
        <f t="shared" si="3"/>
        <v>184587.40000000005</v>
      </c>
      <c r="L25" s="181">
        <f t="shared" si="3"/>
        <v>137153.13000000003</v>
      </c>
      <c r="M25" s="181">
        <f t="shared" si="3"/>
        <v>237816.22</v>
      </c>
      <c r="N25" s="181">
        <f>N23+N24</f>
        <v>2634314.0000000005</v>
      </c>
      <c r="O25" s="138"/>
    </row>
    <row r="26" spans="1:15" ht="12.75" customHeight="1">
      <c r="A26" s="121"/>
      <c r="B26" s="140"/>
      <c r="C26" s="140"/>
      <c r="D26" s="140"/>
      <c r="E26" s="140"/>
      <c r="F26" s="140"/>
      <c r="G26" s="140"/>
      <c r="H26" s="140"/>
      <c r="I26" s="140"/>
      <c r="J26" s="140"/>
      <c r="K26" s="140"/>
      <c r="L26" s="140"/>
      <c r="M26" s="140"/>
      <c r="N26" s="141"/>
      <c r="O26" s="138"/>
    </row>
    <row r="27" spans="1:15" ht="12.75" customHeight="1">
      <c r="A27" s="121"/>
      <c r="B27" s="140"/>
      <c r="C27" s="140"/>
      <c r="D27" s="140"/>
      <c r="E27" s="140"/>
      <c r="F27" s="140"/>
      <c r="G27" s="140"/>
      <c r="H27" s="140"/>
      <c r="I27" s="140"/>
      <c r="J27" s="140"/>
      <c r="K27" s="140"/>
      <c r="L27" s="140"/>
      <c r="M27" s="140"/>
      <c r="N27" s="141"/>
      <c r="O27" s="138"/>
    </row>
    <row r="28" spans="1:15" ht="25.5" customHeight="1">
      <c r="A28" s="292" t="s">
        <v>49</v>
      </c>
      <c r="B28" s="290">
        <f>B7</f>
        <v>42370</v>
      </c>
      <c r="C28" s="290">
        <f t="shared" ref="C28:M28" si="4">C7</f>
        <v>42401</v>
      </c>
      <c r="D28" s="290">
        <f t="shared" si="4"/>
        <v>42430</v>
      </c>
      <c r="E28" s="290">
        <f t="shared" si="4"/>
        <v>42461</v>
      </c>
      <c r="F28" s="290">
        <f t="shared" si="4"/>
        <v>42491</v>
      </c>
      <c r="G28" s="290">
        <f t="shared" si="4"/>
        <v>42522</v>
      </c>
      <c r="H28" s="290">
        <f t="shared" si="4"/>
        <v>42552</v>
      </c>
      <c r="I28" s="290">
        <f t="shared" si="4"/>
        <v>42583</v>
      </c>
      <c r="J28" s="290">
        <f t="shared" si="4"/>
        <v>42614</v>
      </c>
      <c r="K28" s="290">
        <f t="shared" si="4"/>
        <v>42644</v>
      </c>
      <c r="L28" s="290">
        <f t="shared" si="4"/>
        <v>42675</v>
      </c>
      <c r="M28" s="290">
        <f t="shared" si="4"/>
        <v>42705</v>
      </c>
      <c r="N28" s="294" t="s">
        <v>4</v>
      </c>
    </row>
    <row r="29" spans="1:15" ht="16.5" customHeight="1">
      <c r="A29" s="293"/>
      <c r="B29" s="291"/>
      <c r="C29" s="291"/>
      <c r="D29" s="291"/>
      <c r="E29" s="291"/>
      <c r="F29" s="291"/>
      <c r="G29" s="291"/>
      <c r="H29" s="291"/>
      <c r="I29" s="291"/>
      <c r="J29" s="291"/>
      <c r="K29" s="291"/>
      <c r="L29" s="291"/>
      <c r="M29" s="291"/>
      <c r="N29" s="295"/>
    </row>
    <row r="30" spans="1:15" ht="16.5" customHeight="1">
      <c r="A30" s="179" t="s">
        <v>86</v>
      </c>
      <c r="B30" s="167">
        <v>42202</v>
      </c>
      <c r="C30" s="167">
        <v>42298</v>
      </c>
      <c r="D30" s="167">
        <v>42384</v>
      </c>
      <c r="E30" s="167">
        <v>42500</v>
      </c>
      <c r="F30" s="167">
        <v>42570</v>
      </c>
      <c r="G30" s="167">
        <v>42696</v>
      </c>
      <c r="H30" s="167">
        <v>42795</v>
      </c>
      <c r="I30" s="167">
        <v>42849</v>
      </c>
      <c r="J30" s="167">
        <v>42876</v>
      </c>
      <c r="K30" s="167">
        <v>42952</v>
      </c>
      <c r="L30" s="167">
        <v>43154</v>
      </c>
      <c r="M30" s="167">
        <v>43352</v>
      </c>
      <c r="N30" s="168"/>
    </row>
    <row r="31" spans="1:15" ht="16.5" customHeight="1">
      <c r="A31" s="135" t="s">
        <v>87</v>
      </c>
      <c r="B31" s="167">
        <v>137775.08000000002</v>
      </c>
      <c r="C31" s="167">
        <v>144857</v>
      </c>
      <c r="D31" s="167">
        <v>135690.7282272731</v>
      </c>
      <c r="E31" s="169">
        <v>139693</v>
      </c>
      <c r="F31" s="170">
        <v>140633.57282777844</v>
      </c>
      <c r="G31" s="170">
        <v>139262.07332793475</v>
      </c>
      <c r="H31" s="169">
        <v>139954.25256690374</v>
      </c>
      <c r="I31" s="170">
        <v>135701.34428101761</v>
      </c>
      <c r="J31" s="169">
        <v>138532.51326357637</v>
      </c>
      <c r="K31" s="170">
        <v>137275.99980714166</v>
      </c>
      <c r="L31" s="170">
        <v>137957.39961168001</v>
      </c>
      <c r="M31" s="171">
        <v>137198.39881907444</v>
      </c>
      <c r="N31" s="172">
        <f>SUM(B31:M31)</f>
        <v>1664531.3627323804</v>
      </c>
      <c r="O31" s="143"/>
    </row>
    <row r="32" spans="1:15" ht="16.5" customHeight="1">
      <c r="A32" s="135" t="s">
        <v>88</v>
      </c>
      <c r="B32" s="167">
        <f>(B31*100)/1000</f>
        <v>13777.508000000002</v>
      </c>
      <c r="C32" s="167">
        <f t="shared" ref="C32:M32" si="5">(C31*100)/1000</f>
        <v>14485.7</v>
      </c>
      <c r="D32" s="167">
        <f t="shared" si="5"/>
        <v>13569.07282272731</v>
      </c>
      <c r="E32" s="167">
        <f t="shared" si="5"/>
        <v>13969.3</v>
      </c>
      <c r="F32" s="167">
        <f t="shared" si="5"/>
        <v>14063.357282777844</v>
      </c>
      <c r="G32" s="167">
        <f t="shared" si="5"/>
        <v>13926.207332793474</v>
      </c>
      <c r="H32" s="167">
        <f t="shared" si="5"/>
        <v>13995.425256690374</v>
      </c>
      <c r="I32" s="167">
        <f t="shared" si="5"/>
        <v>13570.134428101761</v>
      </c>
      <c r="J32" s="167">
        <f t="shared" si="5"/>
        <v>13853.251326357637</v>
      </c>
      <c r="K32" s="167">
        <f t="shared" si="5"/>
        <v>13727.599980714167</v>
      </c>
      <c r="L32" s="167">
        <f t="shared" si="5"/>
        <v>13795.739961168001</v>
      </c>
      <c r="M32" s="167">
        <f t="shared" si="5"/>
        <v>13719.839881907445</v>
      </c>
      <c r="N32" s="168">
        <f>SUM(B32:M32)</f>
        <v>166453.13627323802</v>
      </c>
      <c r="O32" s="144"/>
    </row>
    <row r="33" spans="1:17" ht="25.5">
      <c r="A33" s="173" t="s">
        <v>174</v>
      </c>
      <c r="B33" s="167">
        <f>B10</f>
        <v>0</v>
      </c>
      <c r="C33" s="167">
        <f t="shared" ref="C33:M33" si="6">C10</f>
        <v>0</v>
      </c>
      <c r="D33" s="167">
        <f t="shared" si="6"/>
        <v>0</v>
      </c>
      <c r="E33" s="167">
        <f t="shared" si="6"/>
        <v>0</v>
      </c>
      <c r="F33" s="167">
        <v>4000</v>
      </c>
      <c r="G33" s="167"/>
      <c r="H33" s="167">
        <v>20139</v>
      </c>
      <c r="I33" s="167"/>
      <c r="J33" s="167"/>
      <c r="K33" s="167">
        <v>36677</v>
      </c>
      <c r="L33" s="167">
        <v>48902</v>
      </c>
      <c r="M33" s="167">
        <f t="shared" si="6"/>
        <v>0</v>
      </c>
      <c r="N33" s="168">
        <f>SUM(B33:M33)</f>
        <v>109718</v>
      </c>
      <c r="O33" s="145"/>
    </row>
    <row r="34" spans="1:17" ht="25.5">
      <c r="A34" s="133" t="s">
        <v>93</v>
      </c>
      <c r="B34" s="180">
        <f>B33-B32</f>
        <v>-13777.508000000002</v>
      </c>
      <c r="C34" s="180">
        <f t="shared" ref="C34:M34" si="7">C33-C32</f>
        <v>-14485.7</v>
      </c>
      <c r="D34" s="180">
        <f t="shared" si="7"/>
        <v>-13569.07282272731</v>
      </c>
      <c r="E34" s="180">
        <f t="shared" si="7"/>
        <v>-13969.3</v>
      </c>
      <c r="F34" s="180">
        <f t="shared" si="7"/>
        <v>-10063.357282777844</v>
      </c>
      <c r="G34" s="180">
        <f t="shared" si="7"/>
        <v>-13926.207332793474</v>
      </c>
      <c r="H34" s="180">
        <f t="shared" si="7"/>
        <v>6143.5747433096258</v>
      </c>
      <c r="I34" s="180">
        <f t="shared" si="7"/>
        <v>-13570.134428101761</v>
      </c>
      <c r="J34" s="180">
        <f t="shared" si="7"/>
        <v>-13853.251326357637</v>
      </c>
      <c r="K34" s="180">
        <f t="shared" si="7"/>
        <v>22949.400019285833</v>
      </c>
      <c r="L34" s="180">
        <f t="shared" si="7"/>
        <v>35106.260038831999</v>
      </c>
      <c r="M34" s="180">
        <f t="shared" si="7"/>
        <v>-13719.839881907445</v>
      </c>
      <c r="N34" s="180">
        <f>N33-N32</f>
        <v>-56735.136273238022</v>
      </c>
      <c r="O34" s="146"/>
    </row>
    <row r="35" spans="1:17" ht="16.5" customHeight="1">
      <c r="A35" s="126"/>
      <c r="N35" s="147"/>
    </row>
    <row r="36" spans="1:17" ht="16.5" customHeight="1">
      <c r="A36" s="174"/>
      <c r="B36" s="129" t="s">
        <v>14</v>
      </c>
      <c r="C36" s="129" t="s">
        <v>15</v>
      </c>
      <c r="D36" s="129" t="s">
        <v>16</v>
      </c>
      <c r="E36" s="129" t="s">
        <v>17</v>
      </c>
      <c r="F36" s="129" t="s">
        <v>18</v>
      </c>
      <c r="G36" s="129"/>
    </row>
    <row r="37" spans="1:17" ht="16.5" customHeight="1">
      <c r="A37" s="175"/>
      <c r="B37" s="177" t="s">
        <v>19</v>
      </c>
      <c r="C37" s="177" t="s">
        <v>19</v>
      </c>
      <c r="D37" s="177" t="s">
        <v>20</v>
      </c>
      <c r="E37" s="177" t="s">
        <v>21</v>
      </c>
      <c r="F37" s="177" t="s">
        <v>21</v>
      </c>
      <c r="G37" s="177" t="s">
        <v>16</v>
      </c>
    </row>
    <row r="38" spans="1:17" ht="16.5" customHeight="1">
      <c r="A38" s="176" t="s">
        <v>22</v>
      </c>
      <c r="B38" s="178" t="s">
        <v>24</v>
      </c>
      <c r="C38" s="178" t="s">
        <v>24</v>
      </c>
      <c r="D38" s="178" t="s">
        <v>25</v>
      </c>
      <c r="E38" s="178" t="s">
        <v>26</v>
      </c>
      <c r="F38" s="178" t="s">
        <v>26</v>
      </c>
      <c r="G38" s="178" t="s">
        <v>26</v>
      </c>
      <c r="K38" s="148"/>
    </row>
    <row r="39" spans="1:17" ht="16.5" customHeight="1">
      <c r="A39" s="135" t="s">
        <v>27</v>
      </c>
      <c r="B39" s="170">
        <f>111922847/100</f>
        <v>1119228.47</v>
      </c>
      <c r="C39" s="170">
        <f>54530260/100</f>
        <v>545302.6</v>
      </c>
      <c r="D39" s="170">
        <f>B39+C39</f>
        <v>1664531.0699999998</v>
      </c>
      <c r="E39" s="167">
        <f>(D39*100)/1000</f>
        <v>166453.10699999996</v>
      </c>
      <c r="F39" s="167"/>
      <c r="G39" s="167">
        <f>E39</f>
        <v>166453.10699999996</v>
      </c>
    </row>
    <row r="40" spans="1:17">
      <c r="A40" s="126"/>
      <c r="B40" s="148"/>
      <c r="D40" s="148"/>
    </row>
    <row r="41" spans="1:17">
      <c r="A41" s="126"/>
      <c r="B41" s="149"/>
      <c r="C41" s="150"/>
      <c r="D41" s="150"/>
      <c r="E41" s="151"/>
      <c r="F41" s="152"/>
      <c r="G41" s="142"/>
      <c r="H41" s="153"/>
      <c r="I41" s="152"/>
      <c r="J41" s="154"/>
      <c r="K41" s="155"/>
      <c r="L41" s="152"/>
    </row>
    <row r="42" spans="1:17">
      <c r="A42" s="156" t="s">
        <v>46</v>
      </c>
      <c r="B42" s="157"/>
      <c r="C42" s="157"/>
      <c r="D42" s="158"/>
      <c r="E42" s="159"/>
      <c r="F42" s="143"/>
      <c r="H42" s="143"/>
    </row>
    <row r="43" spans="1:17">
      <c r="A43" s="157" t="s">
        <v>89</v>
      </c>
      <c r="F43" s="160"/>
      <c r="G43" s="160"/>
      <c r="H43" s="160"/>
      <c r="I43" s="160"/>
      <c r="J43" s="160"/>
      <c r="K43" s="160"/>
      <c r="L43" s="160"/>
      <c r="M43" s="160"/>
      <c r="N43" s="160"/>
      <c r="O43" s="160"/>
      <c r="P43" s="160"/>
      <c r="Q43" s="160"/>
    </row>
    <row r="44" spans="1:17">
      <c r="A44" s="161" t="s">
        <v>90</v>
      </c>
      <c r="F44" s="160"/>
      <c r="G44" s="160"/>
      <c r="H44" s="160"/>
      <c r="I44" s="160"/>
      <c r="J44" s="160"/>
      <c r="K44" s="160"/>
      <c r="L44" s="160"/>
      <c r="M44" s="160"/>
      <c r="N44" s="160"/>
      <c r="O44" s="160"/>
      <c r="P44" s="160"/>
      <c r="Q44" s="160"/>
    </row>
    <row r="45" spans="1:17">
      <c r="A45" s="157" t="s">
        <v>91</v>
      </c>
      <c r="G45" s="162"/>
    </row>
    <row r="46" spans="1:17">
      <c r="A46" s="124"/>
      <c r="F46" s="150"/>
      <c r="H46" s="151"/>
      <c r="I46" s="163"/>
    </row>
    <row r="47" spans="1:17">
      <c r="A47" s="297" t="s">
        <v>79</v>
      </c>
      <c r="B47" s="298"/>
      <c r="C47" s="298"/>
      <c r="D47" s="298"/>
      <c r="E47" s="298"/>
      <c r="F47" s="298"/>
      <c r="G47" s="298"/>
      <c r="H47" s="298"/>
      <c r="I47" s="298"/>
    </row>
    <row r="48" spans="1:17">
      <c r="A48" s="297"/>
      <c r="B48" s="298"/>
      <c r="C48" s="298"/>
      <c r="D48" s="298"/>
      <c r="E48" s="298"/>
      <c r="F48" s="298"/>
      <c r="G48" s="298"/>
      <c r="H48" s="298"/>
      <c r="I48" s="298"/>
    </row>
    <row r="49" spans="1:9" ht="66.75" customHeight="1">
      <c r="A49" s="186" t="s">
        <v>5</v>
      </c>
      <c r="B49" s="296" t="s">
        <v>155</v>
      </c>
      <c r="C49" s="296"/>
      <c r="D49" s="296"/>
      <c r="E49" s="296"/>
      <c r="F49" s="296"/>
      <c r="G49" s="296"/>
      <c r="H49" s="296"/>
      <c r="I49" s="296"/>
    </row>
    <row r="50" spans="1:9" ht="77.25" customHeight="1">
      <c r="A50" s="186" t="s">
        <v>189</v>
      </c>
      <c r="B50" s="296" t="s">
        <v>145</v>
      </c>
      <c r="C50" s="296"/>
      <c r="D50" s="296"/>
      <c r="E50" s="296"/>
      <c r="F50" s="296"/>
      <c r="G50" s="296"/>
      <c r="H50" s="296"/>
      <c r="I50" s="296"/>
    </row>
    <row r="51" spans="1:9" ht="60" customHeight="1">
      <c r="A51" s="186" t="s">
        <v>6</v>
      </c>
      <c r="B51" s="296" t="s">
        <v>58</v>
      </c>
      <c r="C51" s="296"/>
      <c r="D51" s="296"/>
      <c r="E51" s="296"/>
      <c r="F51" s="296"/>
      <c r="G51" s="296"/>
      <c r="H51" s="296"/>
      <c r="I51" s="296"/>
    </row>
    <row r="52" spans="1:9" ht="53.25" customHeight="1">
      <c r="A52" s="186" t="s">
        <v>7</v>
      </c>
      <c r="B52" s="296" t="s">
        <v>59</v>
      </c>
      <c r="C52" s="296"/>
      <c r="D52" s="296"/>
      <c r="E52" s="296"/>
      <c r="F52" s="296"/>
      <c r="G52" s="296"/>
      <c r="H52" s="296"/>
      <c r="I52" s="296"/>
    </row>
    <row r="53" spans="1:9" ht="49.5" customHeight="1">
      <c r="A53" s="186" t="s">
        <v>8</v>
      </c>
      <c r="B53" s="296" t="s">
        <v>60</v>
      </c>
      <c r="C53" s="296"/>
      <c r="D53" s="296"/>
      <c r="E53" s="296"/>
      <c r="F53" s="296"/>
      <c r="G53" s="296"/>
      <c r="H53" s="296"/>
      <c r="I53" s="296"/>
    </row>
    <row r="54" spans="1:9" ht="53.25" customHeight="1">
      <c r="A54" s="186" t="s">
        <v>9</v>
      </c>
      <c r="B54" s="296" t="s">
        <v>188</v>
      </c>
      <c r="C54" s="296"/>
      <c r="D54" s="296"/>
      <c r="E54" s="296"/>
      <c r="F54" s="296"/>
      <c r="G54" s="296"/>
      <c r="H54" s="296"/>
      <c r="I54" s="296"/>
    </row>
    <row r="55" spans="1:9" ht="51.75" customHeight="1">
      <c r="A55" s="186" t="s">
        <v>52</v>
      </c>
      <c r="B55" s="296" t="s">
        <v>61</v>
      </c>
      <c r="C55" s="296"/>
      <c r="D55" s="296"/>
      <c r="E55" s="296"/>
      <c r="F55" s="296"/>
      <c r="G55" s="296"/>
      <c r="H55" s="296"/>
      <c r="I55" s="296"/>
    </row>
    <row r="56" spans="1:9" ht="52.5" customHeight="1">
      <c r="A56" s="186" t="s">
        <v>10</v>
      </c>
      <c r="B56" s="296" t="s">
        <v>62</v>
      </c>
      <c r="C56" s="296"/>
      <c r="D56" s="296"/>
      <c r="E56" s="296"/>
      <c r="F56" s="296"/>
      <c r="G56" s="296"/>
      <c r="H56" s="296"/>
      <c r="I56" s="296"/>
    </row>
  </sheetData>
  <mergeCells count="23">
    <mergeCell ref="B56:I56"/>
    <mergeCell ref="A47:I48"/>
    <mergeCell ref="B50:I50"/>
    <mergeCell ref="B51:I51"/>
    <mergeCell ref="B52:I52"/>
    <mergeCell ref="B53:I53"/>
    <mergeCell ref="B54:I54"/>
    <mergeCell ref="B55:I55"/>
    <mergeCell ref="B49:I49"/>
    <mergeCell ref="J28:J29"/>
    <mergeCell ref="K28:K29"/>
    <mergeCell ref="L28:L29"/>
    <mergeCell ref="M28:M29"/>
    <mergeCell ref="N28:N29"/>
    <mergeCell ref="F28:F29"/>
    <mergeCell ref="G28:G29"/>
    <mergeCell ref="H28:H29"/>
    <mergeCell ref="I28:I29"/>
    <mergeCell ref="A28:A29"/>
    <mergeCell ref="B28:B29"/>
    <mergeCell ref="C28:C29"/>
    <mergeCell ref="D28:D29"/>
    <mergeCell ref="E28:E29"/>
  </mergeCells>
  <phoneticPr fontId="19" type="noConversion"/>
  <pageMargins left="0" right="0" top="0.75" bottom="0.75" header="0.5" footer="0.5"/>
  <pageSetup scale="62" fitToWidth="2" fitToHeight="3" orientation="landscape" r:id="rId1"/>
  <headerFooter alignWithMargins="0">
    <oddFooter>Page &amp;P of &amp;N</oddFoot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7"/>
  <sheetViews>
    <sheetView showGridLines="0" tabSelected="1" zoomScale="80" zoomScaleNormal="80" workbookViewId="0">
      <pane xSplit="1" ySplit="7" topLeftCell="B8" activePane="bottomRight" state="frozen"/>
      <selection pane="topRight"/>
      <selection pane="bottomLeft"/>
      <selection pane="bottomRight" activeCell="A3" sqref="A3"/>
    </sheetView>
  </sheetViews>
  <sheetFormatPr defaultColWidth="8.85546875" defaultRowHeight="15"/>
  <cols>
    <col min="1" max="1" width="69" style="8" customWidth="1"/>
    <col min="2" max="2" width="17.7109375" style="82" bestFit="1" customWidth="1"/>
    <col min="3" max="3" width="15.28515625" style="82" bestFit="1" customWidth="1"/>
    <col min="4" max="4" width="16.42578125" style="82" bestFit="1" customWidth="1"/>
    <col min="5" max="5" width="15.28515625" style="82" bestFit="1" customWidth="1"/>
    <col min="6" max="14" width="20" style="82" customWidth="1"/>
    <col min="15" max="15" width="14.28515625" style="82" customWidth="1"/>
    <col min="16" max="16384" width="8.85546875" style="82"/>
  </cols>
  <sheetData>
    <row r="1" spans="1:15" s="2" customFormat="1" ht="20.100000000000001" customHeight="1">
      <c r="A1" s="4" t="s">
        <v>3</v>
      </c>
      <c r="B1" s="11"/>
      <c r="C1" s="11"/>
      <c r="D1" s="11"/>
      <c r="E1" s="11"/>
      <c r="F1" s="81"/>
      <c r="G1" s="11"/>
      <c r="H1" s="11"/>
      <c r="I1" s="11"/>
      <c r="J1" s="11"/>
      <c r="K1" s="11"/>
      <c r="L1" s="11"/>
      <c r="M1" s="11"/>
      <c r="N1" s="11"/>
    </row>
    <row r="2" spans="1:15" ht="39.950000000000003" customHeight="1">
      <c r="A2" s="5" t="s">
        <v>271</v>
      </c>
      <c r="B2" s="4"/>
      <c r="C2" s="4"/>
      <c r="F2" s="1"/>
      <c r="G2" s="83"/>
      <c r="H2" s="83"/>
      <c r="I2" s="83"/>
      <c r="J2" s="83"/>
      <c r="K2" s="83"/>
      <c r="L2" s="83"/>
      <c r="M2" s="83"/>
      <c r="N2" s="83"/>
    </row>
    <row r="3" spans="1:15" ht="15" customHeight="1">
      <c r="A3" s="4" t="s">
        <v>194</v>
      </c>
      <c r="B3" s="83"/>
      <c r="C3" s="83"/>
      <c r="D3" s="83"/>
      <c r="E3" s="83"/>
      <c r="F3" s="83"/>
      <c r="G3" s="83"/>
      <c r="H3" s="83"/>
      <c r="I3" s="83"/>
      <c r="J3" s="83"/>
      <c r="K3" s="83"/>
      <c r="L3" s="83"/>
      <c r="M3" s="83"/>
      <c r="N3" s="83"/>
    </row>
    <row r="4" spans="1:15" ht="12" customHeight="1">
      <c r="A4" s="84"/>
      <c r="B4" s="83"/>
      <c r="C4" s="83"/>
      <c r="D4" s="83"/>
      <c r="E4" s="83"/>
      <c r="F4" s="83"/>
      <c r="G4" s="83"/>
      <c r="H4" s="83"/>
      <c r="I4" s="83"/>
      <c r="J4" s="83"/>
      <c r="K4" s="83"/>
      <c r="L4" s="83"/>
      <c r="M4" s="83"/>
      <c r="N4" s="83"/>
    </row>
    <row r="5" spans="1:15" ht="16.5" customHeight="1">
      <c r="A5" s="4"/>
      <c r="B5" s="11"/>
      <c r="C5" s="11"/>
      <c r="D5" s="11"/>
      <c r="E5" s="11"/>
      <c r="F5" s="11"/>
      <c r="G5" s="11"/>
      <c r="H5" s="11"/>
      <c r="I5" s="11"/>
      <c r="J5" s="11"/>
      <c r="K5" s="11"/>
      <c r="L5" s="11"/>
      <c r="M5" s="187"/>
      <c r="N5" s="11"/>
    </row>
    <row r="6" spans="1:15" ht="16.5" customHeight="1">
      <c r="A6" s="4" t="s">
        <v>48</v>
      </c>
      <c r="B6" s="2"/>
      <c r="C6" s="2"/>
      <c r="D6" s="2"/>
      <c r="E6" s="2"/>
      <c r="F6" s="2"/>
      <c r="G6" s="2"/>
      <c r="H6" s="2"/>
      <c r="I6" s="2"/>
      <c r="J6" s="2"/>
      <c r="K6" s="2"/>
      <c r="L6" s="2"/>
      <c r="M6" s="2"/>
      <c r="N6" s="2"/>
    </row>
    <row r="7" spans="1:15" ht="16.5" customHeight="1">
      <c r="A7" s="1"/>
      <c r="B7" s="117">
        <f>'Summary (Utah)'!B7</f>
        <v>42370</v>
      </c>
      <c r="C7" s="117">
        <f>'Summary (Utah)'!C7</f>
        <v>42401</v>
      </c>
      <c r="D7" s="117">
        <f>'Summary (Utah)'!D7</f>
        <v>42430</v>
      </c>
      <c r="E7" s="117">
        <f>'Summary (Utah)'!E7</f>
        <v>42461</v>
      </c>
      <c r="F7" s="117">
        <f>'Summary (Utah)'!F7</f>
        <v>42491</v>
      </c>
      <c r="G7" s="117">
        <f>'Summary (Utah)'!G7</f>
        <v>42522</v>
      </c>
      <c r="H7" s="117">
        <f>'Summary (Utah)'!H7</f>
        <v>42552</v>
      </c>
      <c r="I7" s="117">
        <f>'Summary (Utah)'!I7</f>
        <v>42583</v>
      </c>
      <c r="J7" s="117">
        <f>'Summary (Utah)'!J7</f>
        <v>42614</v>
      </c>
      <c r="K7" s="117">
        <f>'Summary (Utah)'!K7</f>
        <v>42644</v>
      </c>
      <c r="L7" s="117">
        <f>'Summary (Utah)'!L7</f>
        <v>42675</v>
      </c>
      <c r="M7" s="117">
        <f>'Summary (Utah)'!M7</f>
        <v>42705</v>
      </c>
      <c r="N7" s="118" t="s">
        <v>4</v>
      </c>
      <c r="O7" s="85"/>
    </row>
    <row r="8" spans="1:15" ht="16.5" customHeight="1">
      <c r="A8" s="17" t="s">
        <v>168</v>
      </c>
      <c r="B8" s="194">
        <v>397087.57999999996</v>
      </c>
      <c r="C8" s="194">
        <v>406125.3</v>
      </c>
      <c r="D8" s="194">
        <v>398084.76</v>
      </c>
      <c r="E8" s="194">
        <v>399195.77</v>
      </c>
      <c r="F8" s="194">
        <v>404279.50999999995</v>
      </c>
      <c r="G8" s="194">
        <v>390255.74</v>
      </c>
      <c r="H8" s="194">
        <v>392603.68</v>
      </c>
      <c r="I8" s="194">
        <v>386771.69</v>
      </c>
      <c r="J8" s="194">
        <v>388587.04000000004</v>
      </c>
      <c r="K8" s="194">
        <v>387542.71</v>
      </c>
      <c r="L8" s="194">
        <v>392327.97</v>
      </c>
      <c r="M8" s="194">
        <v>389240.25</v>
      </c>
      <c r="N8" s="192">
        <f>SUM(B8:M8)</f>
        <v>4732102</v>
      </c>
      <c r="O8" s="86"/>
    </row>
    <row r="9" spans="1:15" ht="16.5" customHeight="1">
      <c r="A9" s="1"/>
      <c r="M9" s="120"/>
      <c r="N9" s="120"/>
      <c r="O9" s="85"/>
    </row>
    <row r="10" spans="1:15" ht="30.75">
      <c r="A10" s="119" t="s">
        <v>85</v>
      </c>
      <c r="B10" s="195">
        <v>0</v>
      </c>
      <c r="C10" s="195">
        <v>23485.5</v>
      </c>
      <c r="D10" s="195">
        <v>6398.75</v>
      </c>
      <c r="E10" s="195">
        <v>0</v>
      </c>
      <c r="F10" s="195">
        <v>5000</v>
      </c>
      <c r="G10" s="195">
        <v>0</v>
      </c>
      <c r="H10" s="195">
        <v>47359.299999999996</v>
      </c>
      <c r="I10" s="195">
        <v>0</v>
      </c>
      <c r="J10" s="195">
        <v>0</v>
      </c>
      <c r="K10" s="195">
        <v>111249.99999999999</v>
      </c>
      <c r="L10" s="195">
        <v>195000</v>
      </c>
      <c r="M10" s="195">
        <v>0</v>
      </c>
      <c r="N10" s="192">
        <f>SUM(B10:M10)</f>
        <v>388493.55</v>
      </c>
      <c r="O10" s="85"/>
    </row>
    <row r="11" spans="1:15" ht="16.5" customHeight="1">
      <c r="A11" s="15"/>
      <c r="B11" s="31"/>
      <c r="C11" s="31"/>
      <c r="D11" s="31"/>
      <c r="E11" s="31"/>
      <c r="F11" s="87"/>
      <c r="G11" s="31"/>
      <c r="H11" s="31"/>
      <c r="I11" s="31"/>
      <c r="J11" s="31"/>
      <c r="K11" s="31"/>
      <c r="L11" s="31"/>
      <c r="M11" s="31"/>
      <c r="N11" s="31"/>
      <c r="O11" s="85"/>
    </row>
    <row r="12" spans="1:15" ht="17.25" customHeight="1">
      <c r="A12" s="17" t="s">
        <v>104</v>
      </c>
      <c r="B12" s="10"/>
      <c r="C12" s="10"/>
      <c r="D12" s="10"/>
      <c r="E12" s="10"/>
      <c r="F12" s="10"/>
      <c r="G12" s="10"/>
      <c r="H12" s="10"/>
      <c r="I12" s="10"/>
      <c r="J12" s="10"/>
      <c r="K12" s="10"/>
      <c r="L12" s="10"/>
      <c r="M12" s="10"/>
      <c r="N12" s="10"/>
      <c r="O12" s="85"/>
    </row>
    <row r="13" spans="1:15" ht="17.25" customHeight="1">
      <c r="A13" s="15" t="s">
        <v>143</v>
      </c>
      <c r="B13" s="75">
        <v>47746.68</v>
      </c>
      <c r="C13" s="75">
        <v>83.710000000001969</v>
      </c>
      <c r="D13" s="75">
        <v>95779.540000000008</v>
      </c>
      <c r="E13" s="75">
        <v>11449.39</v>
      </c>
      <c r="F13" s="75">
        <v>11454.19</v>
      </c>
      <c r="G13" s="75">
        <v>11430.23</v>
      </c>
      <c r="H13" s="75">
        <v>-11144.75</v>
      </c>
      <c r="I13" s="75">
        <v>11580.47</v>
      </c>
      <c r="J13" s="75">
        <v>0</v>
      </c>
      <c r="K13" s="75">
        <v>0</v>
      </c>
      <c r="L13" s="75">
        <v>8385.83</v>
      </c>
      <c r="M13" s="75">
        <v>58634.47</v>
      </c>
      <c r="N13" s="9">
        <f t="shared" ref="N13:N20" si="0">SUM(B13:M13)</f>
        <v>245399.76</v>
      </c>
      <c r="O13" s="88"/>
    </row>
    <row r="14" spans="1:15" ht="16.5" customHeight="1">
      <c r="A14" s="15" t="s">
        <v>5</v>
      </c>
      <c r="B14" s="75">
        <v>3759.67</v>
      </c>
      <c r="C14" s="75">
        <v>3759.67</v>
      </c>
      <c r="D14" s="75">
        <v>20202.609999999997</v>
      </c>
      <c r="E14" s="75">
        <v>7519.34</v>
      </c>
      <c r="F14" s="75">
        <v>4282.32</v>
      </c>
      <c r="G14" s="75">
        <v>4565.42</v>
      </c>
      <c r="H14" s="75">
        <v>3759.67</v>
      </c>
      <c r="I14" s="75">
        <v>3841.42</v>
      </c>
      <c r="J14" s="75">
        <v>3759.67</v>
      </c>
      <c r="K14" s="75">
        <v>3759.67</v>
      </c>
      <c r="L14" s="75">
        <v>3936.08</v>
      </c>
      <c r="M14" s="75">
        <v>3807.59</v>
      </c>
      <c r="N14" s="9">
        <f t="shared" si="0"/>
        <v>66953.12999999999</v>
      </c>
      <c r="O14" s="85"/>
    </row>
    <row r="15" spans="1:15" ht="16.5" customHeight="1">
      <c r="A15" s="15" t="s">
        <v>82</v>
      </c>
      <c r="B15" s="75">
        <v>0</v>
      </c>
      <c r="C15" s="75">
        <v>0</v>
      </c>
      <c r="D15" s="75">
        <v>0</v>
      </c>
      <c r="E15" s="75">
        <v>0</v>
      </c>
      <c r="F15" s="75">
        <v>0</v>
      </c>
      <c r="G15" s="75">
        <v>0</v>
      </c>
      <c r="H15" s="75">
        <v>0</v>
      </c>
      <c r="I15" s="75">
        <v>0</v>
      </c>
      <c r="J15" s="75">
        <v>0</v>
      </c>
      <c r="K15" s="75">
        <v>0</v>
      </c>
      <c r="L15" s="75">
        <v>0</v>
      </c>
      <c r="M15" s="75">
        <v>0</v>
      </c>
      <c r="N15" s="9">
        <f t="shared" si="0"/>
        <v>0</v>
      </c>
      <c r="O15" s="85"/>
    </row>
    <row r="16" spans="1:15" ht="16.5" customHeight="1">
      <c r="A16" s="15" t="s">
        <v>83</v>
      </c>
      <c r="B16" s="75">
        <v>11978.839999999998</v>
      </c>
      <c r="C16" s="75">
        <v>11978.839999999998</v>
      </c>
      <c r="D16" s="75">
        <v>920.63000000000011</v>
      </c>
      <c r="E16" s="75">
        <v>24032.68</v>
      </c>
      <c r="F16" s="75">
        <v>11978.839999999998</v>
      </c>
      <c r="G16" s="75">
        <v>25581.590000000004</v>
      </c>
      <c r="H16" s="75">
        <v>17704.130000000005</v>
      </c>
      <c r="I16" s="75">
        <v>11978.839999999998</v>
      </c>
      <c r="J16" s="75">
        <v>12016.969999999998</v>
      </c>
      <c r="K16" s="75">
        <v>11978.839999999998</v>
      </c>
      <c r="L16" s="75">
        <v>12548.220000000001</v>
      </c>
      <c r="M16" s="75">
        <v>11978.839999999998</v>
      </c>
      <c r="N16" s="9">
        <f t="shared" si="0"/>
        <v>164677.26</v>
      </c>
      <c r="O16" s="85"/>
    </row>
    <row r="17" spans="1:15" ht="16.5" customHeight="1">
      <c r="A17" s="15" t="s">
        <v>8</v>
      </c>
      <c r="B17" s="75">
        <v>9748.15</v>
      </c>
      <c r="C17" s="75">
        <v>9806.7799999999988</v>
      </c>
      <c r="D17" s="75">
        <v>1765.3600000000001</v>
      </c>
      <c r="E17" s="75">
        <v>18725.22</v>
      </c>
      <c r="F17" s="75">
        <v>11100</v>
      </c>
      <c r="G17" s="75">
        <v>9826.58</v>
      </c>
      <c r="H17" s="75">
        <v>10562.689999999999</v>
      </c>
      <c r="I17" s="75">
        <v>9275.15</v>
      </c>
      <c r="J17" s="75">
        <v>7880.1100000000006</v>
      </c>
      <c r="K17" s="75">
        <v>10327.65</v>
      </c>
      <c r="L17" s="75">
        <v>7626.8899999999994</v>
      </c>
      <c r="M17" s="75">
        <v>8789.9500000000007</v>
      </c>
      <c r="N17" s="9">
        <f t="shared" si="0"/>
        <v>115434.52999999998</v>
      </c>
      <c r="O17" s="85"/>
    </row>
    <row r="18" spans="1:15" ht="16.5" customHeight="1">
      <c r="A18" s="15" t="s">
        <v>84</v>
      </c>
      <c r="B18" s="75">
        <v>0</v>
      </c>
      <c r="C18" s="75">
        <v>0</v>
      </c>
      <c r="D18" s="75">
        <v>0</v>
      </c>
      <c r="E18" s="75">
        <v>0</v>
      </c>
      <c r="F18" s="75">
        <v>0</v>
      </c>
      <c r="G18" s="75">
        <v>0</v>
      </c>
      <c r="H18" s="75">
        <v>3256.35</v>
      </c>
      <c r="I18" s="75">
        <v>1377.7800000000002</v>
      </c>
      <c r="J18" s="75">
        <v>0</v>
      </c>
      <c r="K18" s="75">
        <v>2627.56</v>
      </c>
      <c r="L18" s="75">
        <v>0</v>
      </c>
      <c r="M18" s="75">
        <v>2225.9900000000002</v>
      </c>
      <c r="N18" s="9">
        <f t="shared" si="0"/>
        <v>9487.68</v>
      </c>
      <c r="O18" s="85"/>
    </row>
    <row r="19" spans="1:15" ht="16.5" customHeight="1">
      <c r="A19" s="15" t="s">
        <v>52</v>
      </c>
      <c r="B19" s="75">
        <v>11623.29</v>
      </c>
      <c r="C19" s="75">
        <v>15422.939999999999</v>
      </c>
      <c r="D19" s="75">
        <v>4478.1399999999994</v>
      </c>
      <c r="E19" s="75">
        <v>20009.400000000001</v>
      </c>
      <c r="F19" s="75">
        <v>9492.43</v>
      </c>
      <c r="G19" s="75">
        <v>15655.95</v>
      </c>
      <c r="H19" s="75">
        <v>8941.1099999999988</v>
      </c>
      <c r="I19" s="75">
        <v>16706.88</v>
      </c>
      <c r="J19" s="75">
        <v>12504.91</v>
      </c>
      <c r="K19" s="75">
        <v>14035.949999999999</v>
      </c>
      <c r="L19" s="75">
        <v>35175.130000000005</v>
      </c>
      <c r="M19" s="75">
        <v>28189.24</v>
      </c>
      <c r="N19" s="9">
        <f t="shared" si="0"/>
        <v>192235.37</v>
      </c>
      <c r="O19" s="85"/>
    </row>
    <row r="20" spans="1:15" ht="16.5" customHeight="1">
      <c r="A20" s="15" t="s">
        <v>10</v>
      </c>
      <c r="B20" s="75">
        <v>13036.900000000001</v>
      </c>
      <c r="C20" s="75">
        <v>7922.8000000000011</v>
      </c>
      <c r="D20" s="75">
        <v>15952.09</v>
      </c>
      <c r="E20" s="75">
        <v>7099.47</v>
      </c>
      <c r="F20" s="75">
        <v>13918.91</v>
      </c>
      <c r="G20" s="75">
        <v>12865.760000000002</v>
      </c>
      <c r="H20" s="75">
        <v>28707.919999999998</v>
      </c>
      <c r="I20" s="75">
        <v>6194.73</v>
      </c>
      <c r="J20" s="75">
        <v>15110.689999999999</v>
      </c>
      <c r="K20" s="75">
        <v>15876.229999999998</v>
      </c>
      <c r="L20" s="75">
        <v>10888.57</v>
      </c>
      <c r="M20" s="75">
        <v>13509.89</v>
      </c>
      <c r="N20" s="9">
        <f t="shared" si="0"/>
        <v>161083.96000000002</v>
      </c>
      <c r="O20" s="89"/>
    </row>
    <row r="21" spans="1:15" ht="30.75">
      <c r="A21" s="119" t="s">
        <v>94</v>
      </c>
      <c r="B21" s="115">
        <f>SUM(B10:B20)</f>
        <v>97893.53</v>
      </c>
      <c r="C21" s="115">
        <f t="shared" ref="C21:L21" si="1">SUM(C10:C20)</f>
        <v>72460.240000000005</v>
      </c>
      <c r="D21" s="115">
        <f t="shared" si="1"/>
        <v>145497.12000000002</v>
      </c>
      <c r="E21" s="115">
        <f t="shared" si="1"/>
        <v>88835.5</v>
      </c>
      <c r="F21" s="115">
        <f t="shared" si="1"/>
        <v>67226.69</v>
      </c>
      <c r="G21" s="115">
        <f t="shared" si="1"/>
        <v>79925.53</v>
      </c>
      <c r="H21" s="115">
        <f t="shared" si="1"/>
        <v>109146.42</v>
      </c>
      <c r="I21" s="115">
        <f t="shared" si="1"/>
        <v>60955.26999999999</v>
      </c>
      <c r="J21" s="115">
        <f t="shared" si="1"/>
        <v>51272.350000000006</v>
      </c>
      <c r="K21" s="115">
        <f t="shared" si="1"/>
        <v>169855.9</v>
      </c>
      <c r="L21" s="115">
        <f t="shared" si="1"/>
        <v>273560.71999999997</v>
      </c>
      <c r="M21" s="115">
        <f>SUM(M10:M20)</f>
        <v>127135.97</v>
      </c>
      <c r="N21" s="193">
        <f>SUM(B21:M21)</f>
        <v>1343765.24</v>
      </c>
      <c r="O21" s="90"/>
    </row>
    <row r="22" spans="1:15" ht="16.5" customHeight="1">
      <c r="A22" s="1"/>
      <c r="C22" s="120"/>
      <c r="D22" s="120"/>
      <c r="E22" s="120"/>
      <c r="F22" s="120"/>
      <c r="G22" s="120"/>
      <c r="H22" s="120"/>
      <c r="I22" s="120"/>
      <c r="J22" s="120"/>
      <c r="K22" s="120"/>
      <c r="L22" s="120"/>
      <c r="M22" s="120"/>
      <c r="N22" s="120"/>
      <c r="O22" s="85"/>
    </row>
    <row r="23" spans="1:15" ht="16.5" customHeight="1">
      <c r="A23" s="17" t="s">
        <v>11</v>
      </c>
      <c r="B23" s="9">
        <f>B8-B21</f>
        <v>299194.04999999993</v>
      </c>
      <c r="C23" s="9">
        <f t="shared" ref="C23:M23" si="2">C8-C21</f>
        <v>333665.06</v>
      </c>
      <c r="D23" s="9">
        <f t="shared" si="2"/>
        <v>252587.63999999998</v>
      </c>
      <c r="E23" s="9">
        <f t="shared" si="2"/>
        <v>310360.27</v>
      </c>
      <c r="F23" s="9">
        <f t="shared" si="2"/>
        <v>337052.81999999995</v>
      </c>
      <c r="G23" s="9">
        <f t="shared" si="2"/>
        <v>310330.20999999996</v>
      </c>
      <c r="H23" s="9">
        <f t="shared" si="2"/>
        <v>283457.26</v>
      </c>
      <c r="I23" s="9">
        <f t="shared" si="2"/>
        <v>325816.42000000004</v>
      </c>
      <c r="J23" s="9">
        <f t="shared" si="2"/>
        <v>337314.69000000006</v>
      </c>
      <c r="K23" s="9">
        <f t="shared" si="2"/>
        <v>217686.81000000003</v>
      </c>
      <c r="L23" s="9">
        <f t="shared" si="2"/>
        <v>118767.25</v>
      </c>
      <c r="M23" s="9">
        <f t="shared" si="2"/>
        <v>262104.28</v>
      </c>
      <c r="N23" s="9">
        <f>SUM(B23:M23)</f>
        <v>3388336.7599999993</v>
      </c>
      <c r="O23" s="91"/>
    </row>
    <row r="24" spans="1:15" ht="16.5" customHeight="1">
      <c r="A24" s="15" t="s">
        <v>12</v>
      </c>
      <c r="B24" s="9">
        <v>49067.979999999996</v>
      </c>
      <c r="C24" s="9">
        <v>51368.509999999995</v>
      </c>
      <c r="D24" s="9">
        <v>39159.15</v>
      </c>
      <c r="E24" s="9">
        <v>39701.699999999997</v>
      </c>
      <c r="F24" s="9">
        <v>41230.009999999995</v>
      </c>
      <c r="G24" s="9">
        <v>42406.61</v>
      </c>
      <c r="H24" s="9">
        <v>43201.729999999996</v>
      </c>
      <c r="I24" s="9">
        <v>44390.82</v>
      </c>
      <c r="J24" s="76">
        <v>43264.39</v>
      </c>
      <c r="K24" s="76">
        <v>39919.520000000004</v>
      </c>
      <c r="L24" s="76">
        <v>38574.49</v>
      </c>
      <c r="M24" s="77">
        <v>39874.869999999995</v>
      </c>
      <c r="N24" s="9">
        <v>43264.39</v>
      </c>
      <c r="O24" s="92"/>
    </row>
    <row r="25" spans="1:15" ht="16.5" customHeight="1">
      <c r="A25" s="17" t="s">
        <v>13</v>
      </c>
      <c r="B25" s="192">
        <f>B23+B24</f>
        <v>348262.02999999991</v>
      </c>
      <c r="C25" s="192">
        <f t="shared" ref="C25:M25" si="3">C23+C24</f>
        <v>385033.57</v>
      </c>
      <c r="D25" s="192">
        <f t="shared" si="3"/>
        <v>291746.78999999998</v>
      </c>
      <c r="E25" s="192">
        <f t="shared" si="3"/>
        <v>350061.97000000003</v>
      </c>
      <c r="F25" s="192">
        <f t="shared" si="3"/>
        <v>378282.82999999996</v>
      </c>
      <c r="G25" s="192">
        <f t="shared" si="3"/>
        <v>352736.81999999995</v>
      </c>
      <c r="H25" s="192">
        <f t="shared" si="3"/>
        <v>326658.99</v>
      </c>
      <c r="I25" s="192">
        <f t="shared" si="3"/>
        <v>370207.24000000005</v>
      </c>
      <c r="J25" s="192">
        <f t="shared" si="3"/>
        <v>380579.08000000007</v>
      </c>
      <c r="K25" s="192">
        <f t="shared" si="3"/>
        <v>257606.33000000002</v>
      </c>
      <c r="L25" s="192">
        <f t="shared" si="3"/>
        <v>157341.74</v>
      </c>
      <c r="M25" s="192">
        <f t="shared" si="3"/>
        <v>301979.15000000002</v>
      </c>
      <c r="N25" s="192">
        <f>SUM(B25:M25)</f>
        <v>3900496.5400000005</v>
      </c>
      <c r="O25" s="91"/>
    </row>
    <row r="26" spans="1:15" ht="12" customHeight="1">
      <c r="A26" s="4"/>
      <c r="B26" s="93"/>
      <c r="C26" s="93"/>
      <c r="D26" s="93"/>
      <c r="E26" s="93"/>
      <c r="F26" s="93"/>
      <c r="G26" s="93"/>
      <c r="H26" s="93"/>
      <c r="I26" s="93"/>
      <c r="J26" s="93"/>
      <c r="K26" s="93"/>
      <c r="L26" s="93"/>
      <c r="N26" s="94"/>
      <c r="O26" s="91"/>
    </row>
    <row r="27" spans="1:15" ht="15" customHeight="1">
      <c r="A27" s="4"/>
      <c r="B27" s="93"/>
      <c r="C27" s="93"/>
      <c r="D27" s="93"/>
      <c r="E27" s="93"/>
      <c r="F27" s="93"/>
      <c r="G27" s="93"/>
      <c r="H27" s="93"/>
      <c r="I27" s="93"/>
      <c r="J27" s="93"/>
      <c r="K27" s="93"/>
      <c r="L27" s="93"/>
      <c r="M27" s="93"/>
      <c r="N27" s="94"/>
      <c r="O27" s="91"/>
    </row>
    <row r="28" spans="1:15" ht="16.5" customHeight="1">
      <c r="A28" s="300" t="s">
        <v>103</v>
      </c>
      <c r="B28" s="299">
        <f>B7</f>
        <v>42370</v>
      </c>
      <c r="C28" s="299">
        <f t="shared" ref="C28:M28" si="4">C7</f>
        <v>42401</v>
      </c>
      <c r="D28" s="299">
        <f t="shared" si="4"/>
        <v>42430</v>
      </c>
      <c r="E28" s="299">
        <f t="shared" si="4"/>
        <v>42461</v>
      </c>
      <c r="F28" s="299">
        <f t="shared" si="4"/>
        <v>42491</v>
      </c>
      <c r="G28" s="299">
        <f t="shared" si="4"/>
        <v>42522</v>
      </c>
      <c r="H28" s="299">
        <f t="shared" si="4"/>
        <v>42552</v>
      </c>
      <c r="I28" s="299">
        <f t="shared" si="4"/>
        <v>42583</v>
      </c>
      <c r="J28" s="299">
        <f t="shared" si="4"/>
        <v>42614</v>
      </c>
      <c r="K28" s="299">
        <f t="shared" si="4"/>
        <v>42644</v>
      </c>
      <c r="L28" s="299">
        <f t="shared" si="4"/>
        <v>42675</v>
      </c>
      <c r="M28" s="299">
        <f t="shared" si="4"/>
        <v>42705</v>
      </c>
      <c r="N28" s="301" t="s">
        <v>4</v>
      </c>
    </row>
    <row r="29" spans="1:15" ht="16.5" customHeight="1">
      <c r="A29" s="300"/>
      <c r="B29" s="299"/>
      <c r="C29" s="299"/>
      <c r="D29" s="299"/>
      <c r="E29" s="299"/>
      <c r="F29" s="299"/>
      <c r="G29" s="299"/>
      <c r="H29" s="299"/>
      <c r="I29" s="299"/>
      <c r="J29" s="299"/>
      <c r="K29" s="299"/>
      <c r="L29" s="299"/>
      <c r="M29" s="299"/>
      <c r="N29" s="301"/>
      <c r="O29" s="85"/>
    </row>
    <row r="30" spans="1:15" ht="16.5" customHeight="1">
      <c r="A30" s="15" t="s">
        <v>144</v>
      </c>
      <c r="B30" s="78">
        <v>64669</v>
      </c>
      <c r="C30" s="78">
        <v>64835</v>
      </c>
      <c r="D30" s="78">
        <v>64940</v>
      </c>
      <c r="E30" s="78">
        <v>65242</v>
      </c>
      <c r="F30" s="78">
        <v>65430</v>
      </c>
      <c r="G30" s="78">
        <v>65700</v>
      </c>
      <c r="H30" s="78">
        <v>65924</v>
      </c>
      <c r="I30" s="78">
        <v>66167</v>
      </c>
      <c r="J30" s="78">
        <v>66311</v>
      </c>
      <c r="K30" s="78">
        <v>66421</v>
      </c>
      <c r="L30" s="78">
        <v>66755</v>
      </c>
      <c r="M30" s="78">
        <v>67107</v>
      </c>
      <c r="N30" s="40"/>
      <c r="O30" s="85"/>
    </row>
    <row r="31" spans="1:15" ht="16.5" customHeight="1">
      <c r="A31" s="15" t="s">
        <v>87</v>
      </c>
      <c r="B31" s="79">
        <v>302053.21999999997</v>
      </c>
      <c r="C31" s="79">
        <v>315531</v>
      </c>
      <c r="D31" s="79">
        <v>306436.11397736601</v>
      </c>
      <c r="E31" s="79">
        <v>308553</v>
      </c>
      <c r="F31" s="79">
        <v>311394.10798290523</v>
      </c>
      <c r="G31" s="79">
        <v>294136.84736344172</v>
      </c>
      <c r="H31" s="79">
        <v>298314.24479424418</v>
      </c>
      <c r="I31" s="79">
        <v>284027.27979554934</v>
      </c>
      <c r="J31" s="79">
        <v>294895.8841737769</v>
      </c>
      <c r="K31" s="79">
        <v>291083.17343933543</v>
      </c>
      <c r="L31" s="79">
        <v>296960.73740343458</v>
      </c>
      <c r="M31" s="79">
        <v>284240.52943539689</v>
      </c>
      <c r="N31" s="40">
        <f>SUM(B31:M31)</f>
        <v>3587626.1383654503</v>
      </c>
      <c r="O31" s="95"/>
    </row>
    <row r="32" spans="1:15" ht="16.5" customHeight="1">
      <c r="A32" s="15" t="s">
        <v>88</v>
      </c>
      <c r="B32" s="16">
        <f>(B31*100)/1000</f>
        <v>30205.321999999996</v>
      </c>
      <c r="C32" s="16">
        <f t="shared" ref="C32:M32" si="5">(C31*100)/1000</f>
        <v>31553.1</v>
      </c>
      <c r="D32" s="16">
        <f t="shared" si="5"/>
        <v>30643.6113977366</v>
      </c>
      <c r="E32" s="16">
        <f t="shared" si="5"/>
        <v>30855.3</v>
      </c>
      <c r="F32" s="16">
        <f t="shared" si="5"/>
        <v>31139.410798290526</v>
      </c>
      <c r="G32" s="16">
        <f t="shared" si="5"/>
        <v>29413.684736344174</v>
      </c>
      <c r="H32" s="16">
        <f t="shared" si="5"/>
        <v>29831.424479424419</v>
      </c>
      <c r="I32" s="16">
        <f t="shared" si="5"/>
        <v>28402.727979554937</v>
      </c>
      <c r="J32" s="16">
        <f t="shared" si="5"/>
        <v>29489.588417377687</v>
      </c>
      <c r="K32" s="16">
        <f t="shared" si="5"/>
        <v>29108.317343933541</v>
      </c>
      <c r="L32" s="16">
        <f t="shared" si="5"/>
        <v>29696.073740343458</v>
      </c>
      <c r="M32" s="16">
        <f t="shared" si="5"/>
        <v>28424.052943539689</v>
      </c>
      <c r="N32" s="40">
        <f>SUM(B32:M32)</f>
        <v>358762.61383654503</v>
      </c>
      <c r="O32" s="85"/>
    </row>
    <row r="33" spans="1:18" ht="30.75">
      <c r="A33" s="191" t="s">
        <v>92</v>
      </c>
      <c r="B33" s="78">
        <f>B10</f>
        <v>0</v>
      </c>
      <c r="C33" s="78">
        <v>13815</v>
      </c>
      <c r="D33" s="78">
        <v>5119</v>
      </c>
      <c r="E33" s="78">
        <f t="shared" ref="E33:M33" si="6">E10</f>
        <v>0</v>
      </c>
      <c r="F33" s="78">
        <v>4000</v>
      </c>
      <c r="G33" s="78">
        <v>41182</v>
      </c>
      <c r="H33" s="78">
        <v>0</v>
      </c>
      <c r="I33" s="78">
        <f t="shared" si="6"/>
        <v>0</v>
      </c>
      <c r="J33" s="78">
        <f t="shared" si="6"/>
        <v>0</v>
      </c>
      <c r="K33" s="78">
        <v>75000</v>
      </c>
      <c r="L33" s="78">
        <v>100000</v>
      </c>
      <c r="M33" s="80">
        <f t="shared" si="6"/>
        <v>0</v>
      </c>
      <c r="N33" s="40">
        <f>SUM(B33:M33)</f>
        <v>239116</v>
      </c>
      <c r="O33" s="85"/>
    </row>
    <row r="34" spans="1:18" ht="30.75">
      <c r="A34" s="119" t="s">
        <v>93</v>
      </c>
      <c r="B34" s="196">
        <f>B33-B32</f>
        <v>-30205.321999999996</v>
      </c>
      <c r="C34" s="196">
        <f t="shared" ref="C34:M34" si="7">C33-C32</f>
        <v>-17738.099999999999</v>
      </c>
      <c r="D34" s="196">
        <f t="shared" si="7"/>
        <v>-25524.6113977366</v>
      </c>
      <c r="E34" s="196">
        <f t="shared" si="7"/>
        <v>-30855.3</v>
      </c>
      <c r="F34" s="196">
        <f t="shared" si="7"/>
        <v>-27139.410798290526</v>
      </c>
      <c r="G34" s="196">
        <f t="shared" si="7"/>
        <v>11768.315263655826</v>
      </c>
      <c r="H34" s="196">
        <f t="shared" si="7"/>
        <v>-29831.424479424419</v>
      </c>
      <c r="I34" s="196">
        <f t="shared" si="7"/>
        <v>-28402.727979554937</v>
      </c>
      <c r="J34" s="196">
        <f t="shared" si="7"/>
        <v>-29489.588417377687</v>
      </c>
      <c r="K34" s="196">
        <f t="shared" si="7"/>
        <v>45891.682656066463</v>
      </c>
      <c r="L34" s="196">
        <f t="shared" si="7"/>
        <v>70303.926259656539</v>
      </c>
      <c r="M34" s="196">
        <f t="shared" si="7"/>
        <v>-28424.052943539689</v>
      </c>
      <c r="N34" s="196">
        <f>N33-N32</f>
        <v>-119646.61383654503</v>
      </c>
      <c r="O34" s="85"/>
      <c r="R34" s="289"/>
    </row>
    <row r="35" spans="1:18" ht="16.5" customHeight="1">
      <c r="A35" s="1"/>
      <c r="B35" s="96"/>
      <c r="C35" s="96"/>
      <c r="D35" s="96"/>
      <c r="E35" s="96"/>
      <c r="F35" s="96"/>
      <c r="G35" s="96"/>
      <c r="H35" s="96"/>
      <c r="I35" s="96"/>
      <c r="J35" s="96"/>
      <c r="K35" s="96"/>
      <c r="L35" s="96"/>
      <c r="M35" s="96"/>
      <c r="N35" s="97"/>
      <c r="O35" s="85"/>
    </row>
    <row r="36" spans="1:18" ht="16.5" customHeight="1">
      <c r="A36" s="197"/>
      <c r="B36" s="118"/>
      <c r="C36" s="118" t="s">
        <v>14</v>
      </c>
      <c r="D36" s="118" t="s">
        <v>15</v>
      </c>
      <c r="E36" s="118" t="s">
        <v>16</v>
      </c>
      <c r="F36" s="118" t="s">
        <v>17</v>
      </c>
      <c r="G36" s="118" t="s">
        <v>18</v>
      </c>
      <c r="H36" s="118"/>
      <c r="I36" s="2"/>
      <c r="J36" s="2"/>
      <c r="K36" s="2"/>
      <c r="L36" s="2"/>
      <c r="M36" s="2"/>
      <c r="N36" s="2"/>
      <c r="O36" s="85"/>
    </row>
    <row r="37" spans="1:18" ht="16.5" customHeight="1">
      <c r="A37" s="198"/>
      <c r="B37" s="200"/>
      <c r="C37" s="200" t="s">
        <v>19</v>
      </c>
      <c r="D37" s="200" t="s">
        <v>19</v>
      </c>
      <c r="E37" s="200" t="s">
        <v>20</v>
      </c>
      <c r="F37" s="200" t="s">
        <v>21</v>
      </c>
      <c r="G37" s="200" t="s">
        <v>21</v>
      </c>
      <c r="H37" s="200" t="s">
        <v>16</v>
      </c>
      <c r="I37" s="2"/>
      <c r="J37" s="2"/>
      <c r="K37" s="2"/>
      <c r="L37" s="2"/>
      <c r="M37" s="2"/>
      <c r="N37" s="2"/>
      <c r="O37" s="85"/>
    </row>
    <row r="38" spans="1:18" ht="16.5" customHeight="1">
      <c r="A38" s="199" t="s">
        <v>22</v>
      </c>
      <c r="B38" s="201" t="s">
        <v>23</v>
      </c>
      <c r="C38" s="201" t="s">
        <v>24</v>
      </c>
      <c r="D38" s="201" t="s">
        <v>24</v>
      </c>
      <c r="E38" s="201" t="s">
        <v>25</v>
      </c>
      <c r="F38" s="201" t="s">
        <v>26</v>
      </c>
      <c r="G38" s="201" t="s">
        <v>26</v>
      </c>
      <c r="H38" s="201" t="s">
        <v>26</v>
      </c>
      <c r="I38" s="2"/>
      <c r="J38" s="2"/>
      <c r="K38" s="98"/>
      <c r="L38" s="2"/>
      <c r="M38" s="2"/>
      <c r="N38" s="2"/>
      <c r="O38" s="85"/>
    </row>
    <row r="39" spans="1:18" ht="16.5" customHeight="1">
      <c r="A39" s="15" t="s">
        <v>27</v>
      </c>
      <c r="B39" s="78" t="s">
        <v>53</v>
      </c>
      <c r="C39" s="78">
        <v>1588773</v>
      </c>
      <c r="D39" s="78">
        <v>1998852</v>
      </c>
      <c r="E39" s="78">
        <f>C39+D39</f>
        <v>3587625</v>
      </c>
      <c r="F39" s="78">
        <f>(E39*100)/1000</f>
        <v>358762.5</v>
      </c>
      <c r="G39" s="78"/>
      <c r="H39" s="78">
        <f>F39</f>
        <v>358762.5</v>
      </c>
      <c r="I39" s="2"/>
      <c r="J39" s="2"/>
      <c r="K39" s="2"/>
      <c r="L39" s="2"/>
      <c r="M39" s="2"/>
      <c r="N39" s="2"/>
      <c r="O39" s="85"/>
    </row>
    <row r="40" spans="1:18" ht="20.45" customHeight="1">
      <c r="A40" s="1"/>
      <c r="B40" s="2"/>
      <c r="C40" s="99"/>
      <c r="D40" s="100"/>
      <c r="E40" s="99"/>
      <c r="F40" s="99"/>
      <c r="G40" s="99"/>
      <c r="H40" s="2"/>
      <c r="I40" s="98"/>
      <c r="J40" s="2"/>
      <c r="K40" s="2"/>
      <c r="L40" s="2"/>
      <c r="M40" s="101"/>
      <c r="N40" s="101"/>
      <c r="O40" s="85"/>
    </row>
    <row r="41" spans="1:18" ht="12" customHeight="1">
      <c r="A41" s="1"/>
      <c r="B41" s="2"/>
      <c r="C41" s="102"/>
      <c r="D41" s="190"/>
      <c r="E41" s="103"/>
      <c r="F41" s="2"/>
      <c r="G41" s="2"/>
      <c r="H41" s="102"/>
      <c r="I41" s="2"/>
      <c r="J41" s="2"/>
      <c r="K41" s="2"/>
      <c r="L41" s="104"/>
      <c r="M41" s="105"/>
      <c r="N41" s="106"/>
      <c r="O41" s="85"/>
    </row>
    <row r="42" spans="1:18" s="2" customFormat="1">
      <c r="A42" s="6" t="s">
        <v>46</v>
      </c>
      <c r="B42" s="3"/>
      <c r="C42" s="3"/>
      <c r="D42" s="107"/>
      <c r="E42" s="103"/>
    </row>
    <row r="43" spans="1:18" s="2" customFormat="1">
      <c r="A43" s="3" t="s">
        <v>89</v>
      </c>
    </row>
    <row r="44" spans="1:18" s="2" customFormat="1">
      <c r="A44" s="7" t="s">
        <v>90</v>
      </c>
      <c r="D44" s="98"/>
      <c r="F44" s="102"/>
      <c r="H44" s="108"/>
      <c r="I44" s="109"/>
    </row>
    <row r="45" spans="1:18" s="2" customFormat="1">
      <c r="A45" s="3" t="s">
        <v>91</v>
      </c>
      <c r="E45" s="110"/>
      <c r="H45" s="108"/>
    </row>
    <row r="46" spans="1:18" s="2" customFormat="1">
      <c r="E46" s="108"/>
      <c r="F46" s="111"/>
      <c r="H46" s="112"/>
      <c r="I46" s="113"/>
    </row>
    <row r="47" spans="1:18">
      <c r="F47" s="114"/>
    </row>
  </sheetData>
  <mergeCells count="14">
    <mergeCell ref="M28:M29"/>
    <mergeCell ref="N28:N29"/>
    <mergeCell ref="G28:G29"/>
    <mergeCell ref="H28:H29"/>
    <mergeCell ref="I28:I29"/>
    <mergeCell ref="J28:J29"/>
    <mergeCell ref="K28:K29"/>
    <mergeCell ref="L28:L29"/>
    <mergeCell ref="F28:F29"/>
    <mergeCell ref="A28:A29"/>
    <mergeCell ref="B28:B29"/>
    <mergeCell ref="C28:C29"/>
    <mergeCell ref="D28:D29"/>
    <mergeCell ref="E28:E29"/>
  </mergeCells>
  <phoneticPr fontId="19" type="noConversion"/>
  <pageMargins left="0.5" right="0.5" top="0.75" bottom="0.75" header="0.5" footer="0.5"/>
  <pageSetup scale="54" fitToWidth="2" orientation="landscape" r:id="rId1"/>
  <headerFooter alignWithMargins="0">
    <oddFooter>Page &amp;P of &amp;N</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5"/>
  <sheetViews>
    <sheetView zoomScale="75" zoomScaleNormal="75" workbookViewId="0">
      <pane ySplit="9" topLeftCell="A10" activePane="bottomLeft" state="frozen"/>
      <selection pane="bottomLeft" activeCell="C71" sqref="C69:C71"/>
    </sheetView>
  </sheetViews>
  <sheetFormatPr defaultColWidth="9.140625" defaultRowHeight="15"/>
  <cols>
    <col min="1" max="1" width="43.28515625" style="19" customWidth="1"/>
    <col min="2" max="2" width="10.28515625" style="21" bestFit="1" customWidth="1"/>
    <col min="3" max="3" width="20.42578125" style="22" bestFit="1" customWidth="1"/>
    <col min="4" max="4" width="20" style="19" customWidth="1"/>
    <col min="5" max="5" width="16.42578125" style="272" customWidth="1"/>
    <col min="6" max="6" width="20" style="275" customWidth="1"/>
    <col min="7" max="7" width="20" style="19" customWidth="1"/>
    <col min="8" max="8" width="14.28515625" style="20" bestFit="1" customWidth="1"/>
    <col min="9" max="9" width="15.7109375" style="20" customWidth="1"/>
    <col min="10" max="10" width="10.140625" style="19" bestFit="1" customWidth="1"/>
    <col min="11" max="16384" width="9.140625" style="19"/>
  </cols>
  <sheetData>
    <row r="1" spans="1:10" ht="16.5">
      <c r="A1" s="214" t="s">
        <v>171</v>
      </c>
    </row>
    <row r="2" spans="1:10" ht="16.5">
      <c r="A2" s="214" t="s">
        <v>195</v>
      </c>
    </row>
    <row r="3" spans="1:10" ht="16.5">
      <c r="A3" s="214" t="s">
        <v>47</v>
      </c>
      <c r="B3" s="3"/>
      <c r="C3" s="3"/>
      <c r="D3" s="3"/>
      <c r="E3" s="273"/>
      <c r="F3" s="276"/>
      <c r="G3" s="3"/>
    </row>
    <row r="4" spans="1:10" ht="17.25" customHeight="1">
      <c r="A4" s="213"/>
      <c r="B4" s="3"/>
      <c r="C4" s="3"/>
      <c r="D4" s="3"/>
      <c r="E4" s="273"/>
      <c r="F4" s="276"/>
      <c r="G4" s="3"/>
    </row>
    <row r="5" spans="1:10" ht="17.25" customHeight="1">
      <c r="A5" s="213"/>
      <c r="C5" s="213"/>
      <c r="D5" s="302"/>
      <c r="E5" s="302"/>
      <c r="F5" s="302"/>
      <c r="G5" s="302"/>
    </row>
    <row r="6" spans="1:10" ht="17.25" customHeight="1">
      <c r="A6" s="188" t="s">
        <v>28</v>
      </c>
      <c r="B6" s="4"/>
      <c r="C6" s="188" t="s">
        <v>50</v>
      </c>
      <c r="D6" s="188"/>
      <c r="E6" s="206"/>
      <c r="F6" s="277" t="s">
        <v>29</v>
      </c>
      <c r="G6" s="32"/>
    </row>
    <row r="7" spans="1:10" ht="17.25" customHeight="1">
      <c r="A7" s="188" t="s">
        <v>30</v>
      </c>
      <c r="B7" s="4" t="s">
        <v>28</v>
      </c>
      <c r="C7" s="188" t="s">
        <v>31</v>
      </c>
      <c r="D7" s="188" t="s">
        <v>32</v>
      </c>
      <c r="E7" s="206" t="s">
        <v>33</v>
      </c>
      <c r="F7" s="277" t="s">
        <v>34</v>
      </c>
      <c r="G7" s="188" t="s">
        <v>35</v>
      </c>
    </row>
    <row r="8" spans="1:10" ht="17.25" customHeight="1">
      <c r="A8" s="188" t="s">
        <v>36</v>
      </c>
      <c r="B8" s="4" t="s">
        <v>37</v>
      </c>
      <c r="C8" s="188" t="s">
        <v>38</v>
      </c>
      <c r="D8" s="188" t="s">
        <v>39</v>
      </c>
      <c r="E8" s="206" t="s">
        <v>40</v>
      </c>
      <c r="F8" s="277" t="s">
        <v>33</v>
      </c>
      <c r="G8" s="188" t="s">
        <v>32</v>
      </c>
      <c r="J8" s="188" t="s">
        <v>221</v>
      </c>
    </row>
    <row r="9" spans="1:10" ht="17.25" customHeight="1" thickBot="1">
      <c r="A9" s="210" t="s">
        <v>41</v>
      </c>
      <c r="B9" s="211" t="s">
        <v>196</v>
      </c>
      <c r="C9" s="210" t="s">
        <v>40</v>
      </c>
      <c r="D9" s="210" t="s">
        <v>42</v>
      </c>
      <c r="E9" s="212" t="s">
        <v>43</v>
      </c>
      <c r="F9" s="278" t="s">
        <v>43</v>
      </c>
      <c r="G9" s="210" t="s">
        <v>44</v>
      </c>
      <c r="H9" s="205" t="s">
        <v>220</v>
      </c>
      <c r="I9" s="205" t="s">
        <v>51</v>
      </c>
      <c r="J9" s="188" t="s">
        <v>33</v>
      </c>
    </row>
    <row r="10" spans="1:10" ht="17.25" customHeight="1">
      <c r="A10" s="42" t="s">
        <v>203</v>
      </c>
      <c r="B10" s="42" t="s">
        <v>204</v>
      </c>
      <c r="C10" s="271">
        <v>312</v>
      </c>
      <c r="D10" s="203" t="s">
        <v>102</v>
      </c>
      <c r="E10" s="204">
        <v>42248</v>
      </c>
      <c r="F10" s="279">
        <v>41257</v>
      </c>
      <c r="G10" s="14" t="s">
        <v>45</v>
      </c>
      <c r="H10" s="18">
        <v>1.7</v>
      </c>
      <c r="I10" s="18">
        <f t="shared" ref="I10:I67" si="0">H10*C10</f>
        <v>530.4</v>
      </c>
      <c r="J10" s="285">
        <v>42410</v>
      </c>
    </row>
    <row r="11" spans="1:10" ht="17.25" customHeight="1">
      <c r="A11" s="42" t="s">
        <v>203</v>
      </c>
      <c r="B11" s="42" t="s">
        <v>204</v>
      </c>
      <c r="C11" s="271">
        <v>13503</v>
      </c>
      <c r="D11" s="203" t="s">
        <v>102</v>
      </c>
      <c r="E11" s="204">
        <v>42278</v>
      </c>
      <c r="F11" s="279">
        <v>41257</v>
      </c>
      <c r="G11" s="14" t="s">
        <v>45</v>
      </c>
      <c r="H11" s="18">
        <v>1.7</v>
      </c>
      <c r="I11" s="18">
        <f t="shared" si="0"/>
        <v>22955.1</v>
      </c>
      <c r="J11" s="285">
        <v>42410</v>
      </c>
    </row>
    <row r="12" spans="1:10" ht="17.25" customHeight="1">
      <c r="A12" s="42" t="s">
        <v>142</v>
      </c>
      <c r="B12" s="42" t="s">
        <v>200</v>
      </c>
      <c r="C12" s="271">
        <v>4000</v>
      </c>
      <c r="D12" s="203" t="s">
        <v>102</v>
      </c>
      <c r="E12" s="204">
        <v>42248</v>
      </c>
      <c r="F12" s="279">
        <v>40886</v>
      </c>
      <c r="G12" s="14" t="s">
        <v>45</v>
      </c>
      <c r="H12" s="18">
        <v>1.25</v>
      </c>
      <c r="I12" s="18">
        <f t="shared" si="0"/>
        <v>5000</v>
      </c>
      <c r="J12" s="285">
        <v>42503</v>
      </c>
    </row>
    <row r="13" spans="1:10" ht="17.25" customHeight="1">
      <c r="A13" s="42" t="s">
        <v>203</v>
      </c>
      <c r="B13" s="42" t="s">
        <v>204</v>
      </c>
      <c r="C13" s="271">
        <v>21096</v>
      </c>
      <c r="D13" s="203" t="s">
        <v>102</v>
      </c>
      <c r="E13" s="204">
        <v>42370</v>
      </c>
      <c r="F13" s="279">
        <v>41257</v>
      </c>
      <c r="G13" s="14" t="s">
        <v>45</v>
      </c>
      <c r="H13" s="18">
        <v>1.1499999999999999</v>
      </c>
      <c r="I13" s="18">
        <f t="shared" si="0"/>
        <v>24260.399999999998</v>
      </c>
      <c r="J13" s="285">
        <v>42552</v>
      </c>
    </row>
    <row r="14" spans="1:10" ht="17.25" customHeight="1">
      <c r="A14" s="42" t="s">
        <v>203</v>
      </c>
      <c r="B14" s="42" t="s">
        <v>204</v>
      </c>
      <c r="C14" s="271">
        <v>19711</v>
      </c>
      <c r="D14" s="203" t="s">
        <v>102</v>
      </c>
      <c r="E14" s="204">
        <v>42401</v>
      </c>
      <c r="F14" s="279">
        <v>41257</v>
      </c>
      <c r="G14" s="14" t="s">
        <v>45</v>
      </c>
      <c r="H14" s="18">
        <v>1.1499999999999999</v>
      </c>
      <c r="I14" s="18">
        <f t="shared" si="0"/>
        <v>22667.649999999998</v>
      </c>
      <c r="J14" s="285">
        <v>42552</v>
      </c>
    </row>
    <row r="15" spans="1:10" ht="17.25" customHeight="1">
      <c r="A15" s="42" t="s">
        <v>203</v>
      </c>
      <c r="B15" s="42" t="s">
        <v>204</v>
      </c>
      <c r="C15" s="271">
        <v>80</v>
      </c>
      <c r="D15" s="203" t="s">
        <v>102</v>
      </c>
      <c r="E15" s="204">
        <v>42401</v>
      </c>
      <c r="F15" s="279">
        <v>41257</v>
      </c>
      <c r="G15" s="14" t="s">
        <v>45</v>
      </c>
      <c r="H15" s="18">
        <v>1.1499999999999999</v>
      </c>
      <c r="I15" s="18">
        <f t="shared" si="0"/>
        <v>92</v>
      </c>
      <c r="J15" s="285">
        <v>42552</v>
      </c>
    </row>
    <row r="16" spans="1:10" ht="17.25" customHeight="1">
      <c r="A16" s="42" t="s">
        <v>203</v>
      </c>
      <c r="B16" s="42" t="s">
        <v>204</v>
      </c>
      <c r="C16" s="271">
        <v>295</v>
      </c>
      <c r="D16" s="203" t="s">
        <v>102</v>
      </c>
      <c r="E16" s="204">
        <v>42430</v>
      </c>
      <c r="F16" s="279">
        <v>41257</v>
      </c>
      <c r="G16" s="14" t="s">
        <v>45</v>
      </c>
      <c r="H16" s="18">
        <v>1.1499999999999999</v>
      </c>
      <c r="I16" s="18">
        <f t="shared" si="0"/>
        <v>339.25</v>
      </c>
      <c r="J16" s="285">
        <v>42552</v>
      </c>
    </row>
    <row r="17" spans="1:10" ht="17.25" customHeight="1">
      <c r="A17" s="42" t="s">
        <v>197</v>
      </c>
      <c r="B17" s="42" t="s">
        <v>198</v>
      </c>
      <c r="C17" s="271">
        <v>6009</v>
      </c>
      <c r="D17" s="203" t="s">
        <v>102</v>
      </c>
      <c r="E17" s="204">
        <v>42217</v>
      </c>
      <c r="F17" s="279">
        <v>40703</v>
      </c>
      <c r="G17" s="14" t="s">
        <v>45</v>
      </c>
      <c r="H17" s="18">
        <v>1.5</v>
      </c>
      <c r="I17" s="18">
        <f>H17*C17</f>
        <v>9013.5</v>
      </c>
      <c r="J17" s="285">
        <v>42639</v>
      </c>
    </row>
    <row r="18" spans="1:10" ht="17.25" customHeight="1">
      <c r="A18" s="42" t="s">
        <v>197</v>
      </c>
      <c r="B18" s="42" t="s">
        <v>198</v>
      </c>
      <c r="C18" s="271">
        <v>10979</v>
      </c>
      <c r="D18" s="203" t="s">
        <v>102</v>
      </c>
      <c r="E18" s="204">
        <v>42309</v>
      </c>
      <c r="F18" s="279">
        <v>40703</v>
      </c>
      <c r="G18" s="14" t="s">
        <v>45</v>
      </c>
      <c r="H18" s="18">
        <v>1.5</v>
      </c>
      <c r="I18" s="18">
        <f t="shared" si="0"/>
        <v>16468.5</v>
      </c>
      <c r="J18" s="285">
        <v>42639</v>
      </c>
    </row>
    <row r="19" spans="1:10" ht="17.25" customHeight="1">
      <c r="A19" s="42" t="s">
        <v>197</v>
      </c>
      <c r="B19" s="42" t="s">
        <v>198</v>
      </c>
      <c r="C19" s="271">
        <v>8456</v>
      </c>
      <c r="D19" s="203" t="s">
        <v>102</v>
      </c>
      <c r="E19" s="204">
        <v>42278</v>
      </c>
      <c r="F19" s="279">
        <v>40703</v>
      </c>
      <c r="G19" s="14" t="s">
        <v>45</v>
      </c>
      <c r="H19" s="18">
        <v>1.5</v>
      </c>
      <c r="I19" s="18">
        <f t="shared" si="0"/>
        <v>12684</v>
      </c>
      <c r="J19" s="285">
        <v>42639</v>
      </c>
    </row>
    <row r="20" spans="1:10" ht="17.25" customHeight="1">
      <c r="A20" s="42" t="s">
        <v>197</v>
      </c>
      <c r="B20" s="42" t="s">
        <v>198</v>
      </c>
      <c r="C20" s="271">
        <v>16118</v>
      </c>
      <c r="D20" s="203" t="s">
        <v>102</v>
      </c>
      <c r="E20" s="204">
        <v>42339</v>
      </c>
      <c r="F20" s="279">
        <v>40703</v>
      </c>
      <c r="G20" s="14" t="s">
        <v>45</v>
      </c>
      <c r="H20" s="18">
        <v>1.5</v>
      </c>
      <c r="I20" s="18">
        <f t="shared" si="0"/>
        <v>24177</v>
      </c>
      <c r="J20" s="285">
        <v>42639</v>
      </c>
    </row>
    <row r="21" spans="1:10" ht="17.25" customHeight="1">
      <c r="A21" s="42" t="s">
        <v>197</v>
      </c>
      <c r="B21" s="42" t="s">
        <v>198</v>
      </c>
      <c r="C21" s="271">
        <v>3079</v>
      </c>
      <c r="D21" s="203" t="s">
        <v>102</v>
      </c>
      <c r="E21" s="204">
        <v>42186</v>
      </c>
      <c r="F21" s="279">
        <v>40703</v>
      </c>
      <c r="G21" s="14" t="s">
        <v>45</v>
      </c>
      <c r="H21" s="18">
        <v>1.5</v>
      </c>
      <c r="I21" s="18">
        <f t="shared" si="0"/>
        <v>4618.5</v>
      </c>
      <c r="J21" s="285">
        <v>42639</v>
      </c>
    </row>
    <row r="22" spans="1:10" ht="17.25" customHeight="1">
      <c r="A22" s="42" t="s">
        <v>197</v>
      </c>
      <c r="B22" s="42" t="s">
        <v>198</v>
      </c>
      <c r="C22" s="271">
        <v>5359</v>
      </c>
      <c r="D22" s="203" t="s">
        <v>102</v>
      </c>
      <c r="E22" s="204">
        <v>42248</v>
      </c>
      <c r="F22" s="279">
        <v>40703</v>
      </c>
      <c r="G22" s="14" t="s">
        <v>45</v>
      </c>
      <c r="H22" s="18">
        <v>1.5</v>
      </c>
      <c r="I22" s="18">
        <f t="shared" si="0"/>
        <v>8038.5</v>
      </c>
      <c r="J22" s="285">
        <v>42639</v>
      </c>
    </row>
    <row r="23" spans="1:10" ht="17.25" customHeight="1">
      <c r="A23" s="42" t="s">
        <v>199</v>
      </c>
      <c r="B23" s="42" t="s">
        <v>200</v>
      </c>
      <c r="C23" s="271">
        <v>2031</v>
      </c>
      <c r="D23" s="203" t="s">
        <v>102</v>
      </c>
      <c r="E23" s="204">
        <v>42491</v>
      </c>
      <c r="F23" s="279">
        <v>38384</v>
      </c>
      <c r="G23" s="14" t="s">
        <v>45</v>
      </c>
      <c r="H23" s="18">
        <v>1.45</v>
      </c>
      <c r="I23" s="18">
        <f t="shared" si="0"/>
        <v>2944.95</v>
      </c>
      <c r="J23" s="285">
        <v>42639</v>
      </c>
    </row>
    <row r="24" spans="1:10" ht="17.25" customHeight="1">
      <c r="A24" s="42" t="s">
        <v>199</v>
      </c>
      <c r="B24" s="42" t="s">
        <v>200</v>
      </c>
      <c r="C24" s="271">
        <v>1754</v>
      </c>
      <c r="D24" s="203" t="s">
        <v>102</v>
      </c>
      <c r="E24" s="204">
        <v>42522</v>
      </c>
      <c r="F24" s="279">
        <v>38384</v>
      </c>
      <c r="G24" s="14" t="s">
        <v>45</v>
      </c>
      <c r="H24" s="18">
        <v>1.45</v>
      </c>
      <c r="I24" s="18">
        <f t="shared" si="0"/>
        <v>2543.2999999999997</v>
      </c>
      <c r="J24" s="285">
        <v>42639</v>
      </c>
    </row>
    <row r="25" spans="1:10" ht="17.25" customHeight="1">
      <c r="A25" s="42" t="s">
        <v>201</v>
      </c>
      <c r="B25" s="42" t="s">
        <v>200</v>
      </c>
      <c r="C25" s="271">
        <v>279</v>
      </c>
      <c r="D25" s="203" t="s">
        <v>102</v>
      </c>
      <c r="E25" s="204">
        <v>42370</v>
      </c>
      <c r="F25" s="279">
        <v>41136</v>
      </c>
      <c r="G25" s="14" t="s">
        <v>45</v>
      </c>
      <c r="H25" s="18">
        <v>1.45</v>
      </c>
      <c r="I25" s="18">
        <f t="shared" si="0"/>
        <v>404.55</v>
      </c>
      <c r="J25" s="285">
        <v>42655</v>
      </c>
    </row>
    <row r="26" spans="1:10" ht="17.25" customHeight="1">
      <c r="A26" s="42" t="s">
        <v>201</v>
      </c>
      <c r="B26" s="42" t="s">
        <v>200</v>
      </c>
      <c r="C26" s="271">
        <v>322</v>
      </c>
      <c r="D26" s="203" t="s">
        <v>102</v>
      </c>
      <c r="E26" s="204">
        <v>42401</v>
      </c>
      <c r="F26" s="279">
        <v>41136</v>
      </c>
      <c r="G26" s="14" t="s">
        <v>45</v>
      </c>
      <c r="H26" s="18">
        <v>1.45</v>
      </c>
      <c r="I26" s="18">
        <f t="shared" si="0"/>
        <v>466.9</v>
      </c>
      <c r="J26" s="285">
        <v>42655</v>
      </c>
    </row>
    <row r="27" spans="1:10" ht="17.25" customHeight="1">
      <c r="A27" s="42" t="s">
        <v>201</v>
      </c>
      <c r="B27" s="42" t="s">
        <v>200</v>
      </c>
      <c r="C27" s="271">
        <v>5041</v>
      </c>
      <c r="D27" s="203" t="s">
        <v>102</v>
      </c>
      <c r="E27" s="204">
        <v>42430</v>
      </c>
      <c r="F27" s="279">
        <v>41136</v>
      </c>
      <c r="G27" s="14" t="s">
        <v>45</v>
      </c>
      <c r="H27" s="18">
        <v>1.45</v>
      </c>
      <c r="I27" s="18">
        <f t="shared" si="0"/>
        <v>7309.45</v>
      </c>
      <c r="J27" s="285">
        <v>42655</v>
      </c>
    </row>
    <row r="28" spans="1:10" ht="17.25" customHeight="1">
      <c r="A28" s="42" t="s">
        <v>201</v>
      </c>
      <c r="B28" s="42" t="s">
        <v>200</v>
      </c>
      <c r="C28" s="271">
        <v>76</v>
      </c>
      <c r="D28" s="203" t="s">
        <v>102</v>
      </c>
      <c r="E28" s="204">
        <v>42370</v>
      </c>
      <c r="F28" s="279">
        <v>41136</v>
      </c>
      <c r="G28" s="14" t="s">
        <v>45</v>
      </c>
      <c r="H28" s="18">
        <v>1.45</v>
      </c>
      <c r="I28" s="18">
        <f t="shared" si="0"/>
        <v>110.2</v>
      </c>
      <c r="J28" s="285">
        <v>42655</v>
      </c>
    </row>
    <row r="29" spans="1:10" ht="17.25" customHeight="1">
      <c r="A29" s="42" t="s">
        <v>201</v>
      </c>
      <c r="B29" s="42" t="s">
        <v>200</v>
      </c>
      <c r="C29" s="271">
        <v>88</v>
      </c>
      <c r="D29" s="203" t="s">
        <v>102</v>
      </c>
      <c r="E29" s="204">
        <v>42401</v>
      </c>
      <c r="F29" s="279">
        <v>41136</v>
      </c>
      <c r="G29" s="14" t="s">
        <v>45</v>
      </c>
      <c r="H29" s="18">
        <v>1.45</v>
      </c>
      <c r="I29" s="18">
        <f t="shared" si="0"/>
        <v>127.6</v>
      </c>
      <c r="J29" s="285">
        <v>42655</v>
      </c>
    </row>
    <row r="30" spans="1:10" ht="17.25" customHeight="1">
      <c r="A30" s="42" t="s">
        <v>201</v>
      </c>
      <c r="B30" s="42" t="s">
        <v>200</v>
      </c>
      <c r="C30" s="271">
        <v>7127</v>
      </c>
      <c r="D30" s="203" t="s">
        <v>102</v>
      </c>
      <c r="E30" s="204">
        <v>42370</v>
      </c>
      <c r="F30" s="279">
        <v>41136</v>
      </c>
      <c r="G30" s="14" t="s">
        <v>45</v>
      </c>
      <c r="H30" s="18">
        <v>1.45</v>
      </c>
      <c r="I30" s="18">
        <f t="shared" si="0"/>
        <v>10334.15</v>
      </c>
      <c r="J30" s="285">
        <v>42655</v>
      </c>
    </row>
    <row r="31" spans="1:10" ht="17.25" customHeight="1">
      <c r="A31" s="42" t="s">
        <v>201</v>
      </c>
      <c r="B31" s="42" t="s">
        <v>200</v>
      </c>
      <c r="C31" s="271">
        <v>8228</v>
      </c>
      <c r="D31" s="203" t="s">
        <v>102</v>
      </c>
      <c r="E31" s="204">
        <v>42401</v>
      </c>
      <c r="F31" s="279">
        <v>41136</v>
      </c>
      <c r="G31" s="14" t="s">
        <v>45</v>
      </c>
      <c r="H31" s="18">
        <v>1.45</v>
      </c>
      <c r="I31" s="18">
        <f t="shared" si="0"/>
        <v>11930.6</v>
      </c>
      <c r="J31" s="285">
        <v>42655</v>
      </c>
    </row>
    <row r="32" spans="1:10" ht="17.25" customHeight="1">
      <c r="A32" s="42" t="s">
        <v>201</v>
      </c>
      <c r="B32" s="42" t="s">
        <v>200</v>
      </c>
      <c r="C32" s="271">
        <v>25</v>
      </c>
      <c r="D32" s="203" t="s">
        <v>102</v>
      </c>
      <c r="E32" s="204">
        <v>42370</v>
      </c>
      <c r="F32" s="279">
        <v>41136</v>
      </c>
      <c r="G32" s="14" t="s">
        <v>45</v>
      </c>
      <c r="H32" s="18">
        <v>1.45</v>
      </c>
      <c r="I32" s="18">
        <f t="shared" si="0"/>
        <v>36.25</v>
      </c>
      <c r="J32" s="285">
        <v>42655</v>
      </c>
    </row>
    <row r="33" spans="1:10" ht="17.25" customHeight="1">
      <c r="A33" s="42" t="s">
        <v>201</v>
      </c>
      <c r="B33" s="42" t="s">
        <v>200</v>
      </c>
      <c r="C33" s="271">
        <v>29</v>
      </c>
      <c r="D33" s="203" t="s">
        <v>102</v>
      </c>
      <c r="E33" s="204">
        <v>42401</v>
      </c>
      <c r="F33" s="279">
        <v>41136</v>
      </c>
      <c r="G33" s="14" t="s">
        <v>45</v>
      </c>
      <c r="H33" s="18">
        <v>1.45</v>
      </c>
      <c r="I33" s="18">
        <f t="shared" si="0"/>
        <v>42.05</v>
      </c>
      <c r="J33" s="285">
        <v>42655</v>
      </c>
    </row>
    <row r="34" spans="1:10" ht="17.25" customHeight="1">
      <c r="A34" s="42" t="s">
        <v>202</v>
      </c>
      <c r="B34" s="42" t="s">
        <v>198</v>
      </c>
      <c r="C34" s="271">
        <v>17702</v>
      </c>
      <c r="D34" s="203" t="s">
        <v>102</v>
      </c>
      <c r="E34" s="204">
        <v>42339</v>
      </c>
      <c r="F34" s="279">
        <v>40501</v>
      </c>
      <c r="G34" s="14" t="s">
        <v>45</v>
      </c>
      <c r="H34" s="18">
        <v>1.95</v>
      </c>
      <c r="I34" s="18">
        <f t="shared" si="0"/>
        <v>34518.9</v>
      </c>
      <c r="J34" s="285">
        <v>42664</v>
      </c>
    </row>
    <row r="35" spans="1:10" ht="17.25" customHeight="1">
      <c r="A35" s="42" t="s">
        <v>202</v>
      </c>
      <c r="B35" s="42" t="s">
        <v>198</v>
      </c>
      <c r="C35" s="271">
        <v>11529</v>
      </c>
      <c r="D35" s="203" t="s">
        <v>102</v>
      </c>
      <c r="E35" s="204">
        <v>42248</v>
      </c>
      <c r="F35" s="279">
        <v>40501</v>
      </c>
      <c r="G35" s="14" t="s">
        <v>45</v>
      </c>
      <c r="H35" s="18">
        <v>1.95</v>
      </c>
      <c r="I35" s="18">
        <f t="shared" si="0"/>
        <v>22481.55</v>
      </c>
      <c r="J35" s="285">
        <v>42664</v>
      </c>
    </row>
    <row r="36" spans="1:10" ht="17.25" customHeight="1">
      <c r="A36" s="42" t="s">
        <v>202</v>
      </c>
      <c r="B36" s="42" t="s">
        <v>198</v>
      </c>
      <c r="C36" s="271">
        <v>15243</v>
      </c>
      <c r="D36" s="203" t="s">
        <v>102</v>
      </c>
      <c r="E36" s="204">
        <v>42278</v>
      </c>
      <c r="F36" s="279">
        <v>40501</v>
      </c>
      <c r="G36" s="14" t="s">
        <v>45</v>
      </c>
      <c r="H36" s="18">
        <v>1.95</v>
      </c>
      <c r="I36" s="18">
        <f t="shared" si="0"/>
        <v>29723.85</v>
      </c>
      <c r="J36" s="285">
        <v>42664</v>
      </c>
    </row>
    <row r="37" spans="1:10" ht="17.25" customHeight="1">
      <c r="A37" s="42" t="s">
        <v>202</v>
      </c>
      <c r="B37" s="42" t="s">
        <v>198</v>
      </c>
      <c r="C37" s="271">
        <v>18125</v>
      </c>
      <c r="D37" s="203" t="s">
        <v>102</v>
      </c>
      <c r="E37" s="204">
        <v>42430</v>
      </c>
      <c r="F37" s="279">
        <v>40501</v>
      </c>
      <c r="G37" s="14" t="s">
        <v>45</v>
      </c>
      <c r="H37" s="18">
        <v>1.95</v>
      </c>
      <c r="I37" s="18">
        <f t="shared" si="0"/>
        <v>35343.75</v>
      </c>
      <c r="J37" s="285">
        <v>42664</v>
      </c>
    </row>
    <row r="38" spans="1:10" ht="17.25" customHeight="1">
      <c r="A38" s="42" t="s">
        <v>202</v>
      </c>
      <c r="B38" s="42" t="s">
        <v>198</v>
      </c>
      <c r="C38" s="271">
        <v>14461</v>
      </c>
      <c r="D38" s="203" t="s">
        <v>102</v>
      </c>
      <c r="E38" s="204">
        <v>42217</v>
      </c>
      <c r="F38" s="279">
        <v>40501</v>
      </c>
      <c r="G38" s="14" t="s">
        <v>45</v>
      </c>
      <c r="H38" s="18">
        <v>1.95</v>
      </c>
      <c r="I38" s="18">
        <f t="shared" si="0"/>
        <v>28198.95</v>
      </c>
      <c r="J38" s="285">
        <v>42664</v>
      </c>
    </row>
    <row r="39" spans="1:10" ht="17.25" customHeight="1">
      <c r="A39" s="42" t="s">
        <v>202</v>
      </c>
      <c r="B39" s="42" t="s">
        <v>198</v>
      </c>
      <c r="C39" s="271">
        <v>8330</v>
      </c>
      <c r="D39" s="203" t="s">
        <v>102</v>
      </c>
      <c r="E39" s="204">
        <v>42186</v>
      </c>
      <c r="F39" s="279">
        <v>40501</v>
      </c>
      <c r="G39" s="14" t="s">
        <v>45</v>
      </c>
      <c r="H39" s="18">
        <v>1.95</v>
      </c>
      <c r="I39" s="18">
        <f t="shared" si="0"/>
        <v>16243.5</v>
      </c>
      <c r="J39" s="285">
        <v>42664</v>
      </c>
    </row>
    <row r="40" spans="1:10" ht="17.25" customHeight="1">
      <c r="A40" s="42" t="s">
        <v>202</v>
      </c>
      <c r="B40" s="42" t="s">
        <v>198</v>
      </c>
      <c r="C40" s="271">
        <v>14610</v>
      </c>
      <c r="D40" s="203" t="s">
        <v>102</v>
      </c>
      <c r="E40" s="204">
        <v>42309</v>
      </c>
      <c r="F40" s="279">
        <v>40501</v>
      </c>
      <c r="G40" s="14" t="s">
        <v>45</v>
      </c>
      <c r="H40" s="18">
        <v>1.95</v>
      </c>
      <c r="I40" s="18">
        <f t="shared" si="0"/>
        <v>28489.5</v>
      </c>
      <c r="J40" s="285">
        <v>42664</v>
      </c>
    </row>
    <row r="41" spans="1:10" ht="17.25" customHeight="1">
      <c r="A41" s="42" t="s">
        <v>205</v>
      </c>
      <c r="B41" s="42" t="s">
        <v>206</v>
      </c>
      <c r="C41" s="271">
        <v>4890</v>
      </c>
      <c r="D41" s="203" t="s">
        <v>102</v>
      </c>
      <c r="E41" s="204">
        <v>42370</v>
      </c>
      <c r="F41" s="279">
        <v>39694</v>
      </c>
      <c r="G41" s="14" t="s">
        <v>45</v>
      </c>
      <c r="H41" s="18">
        <v>2</v>
      </c>
      <c r="I41" s="18">
        <f t="shared" si="0"/>
        <v>9780</v>
      </c>
      <c r="J41" s="285">
        <v>42800</v>
      </c>
    </row>
    <row r="42" spans="1:10" ht="17.25" customHeight="1">
      <c r="A42" s="42" t="s">
        <v>205</v>
      </c>
      <c r="B42" s="42" t="s">
        <v>206</v>
      </c>
      <c r="C42" s="271">
        <v>5515</v>
      </c>
      <c r="D42" s="203" t="s">
        <v>102</v>
      </c>
      <c r="E42" s="204">
        <v>42401</v>
      </c>
      <c r="F42" s="279">
        <v>39694</v>
      </c>
      <c r="G42" s="14" t="s">
        <v>45</v>
      </c>
      <c r="H42" s="18">
        <v>2</v>
      </c>
      <c r="I42" s="18">
        <f t="shared" si="0"/>
        <v>11030</v>
      </c>
      <c r="J42" s="285">
        <v>42800</v>
      </c>
    </row>
    <row r="43" spans="1:10" ht="17.25" customHeight="1">
      <c r="A43" s="42" t="s">
        <v>205</v>
      </c>
      <c r="B43" s="42" t="s">
        <v>206</v>
      </c>
      <c r="C43" s="271">
        <v>3517</v>
      </c>
      <c r="D43" s="203" t="s">
        <v>102</v>
      </c>
      <c r="E43" s="204">
        <v>42430</v>
      </c>
      <c r="F43" s="279">
        <v>39694</v>
      </c>
      <c r="G43" s="14" t="s">
        <v>45</v>
      </c>
      <c r="H43" s="18">
        <v>2</v>
      </c>
      <c r="I43" s="18">
        <f t="shared" si="0"/>
        <v>7034</v>
      </c>
      <c r="J43" s="285">
        <v>42800</v>
      </c>
    </row>
    <row r="44" spans="1:10" ht="17.25" customHeight="1">
      <c r="A44" s="42" t="s">
        <v>207</v>
      </c>
      <c r="B44" s="42" t="s">
        <v>206</v>
      </c>
      <c r="C44" s="271">
        <v>7091</v>
      </c>
      <c r="D44" s="203" t="s">
        <v>102</v>
      </c>
      <c r="E44" s="204">
        <v>42370</v>
      </c>
      <c r="F44" s="279">
        <v>40087</v>
      </c>
      <c r="G44" s="14" t="s">
        <v>45</v>
      </c>
      <c r="H44" s="18">
        <v>2</v>
      </c>
      <c r="I44" s="18">
        <f t="shared" si="0"/>
        <v>14182</v>
      </c>
      <c r="J44" s="285">
        <v>42800</v>
      </c>
    </row>
    <row r="45" spans="1:10" ht="17.25" customHeight="1">
      <c r="A45" s="42" t="s">
        <v>207</v>
      </c>
      <c r="B45" s="42" t="s">
        <v>206</v>
      </c>
      <c r="C45" s="271">
        <v>7531</v>
      </c>
      <c r="D45" s="203" t="s">
        <v>102</v>
      </c>
      <c r="E45" s="204">
        <v>42401</v>
      </c>
      <c r="F45" s="279">
        <v>40087</v>
      </c>
      <c r="G45" s="14" t="s">
        <v>45</v>
      </c>
      <c r="H45" s="18">
        <v>2</v>
      </c>
      <c r="I45" s="18">
        <f t="shared" si="0"/>
        <v>15062</v>
      </c>
      <c r="J45" s="285">
        <v>42800</v>
      </c>
    </row>
    <row r="46" spans="1:10" ht="17.25" customHeight="1">
      <c r="A46" s="42" t="s">
        <v>207</v>
      </c>
      <c r="B46" s="42" t="s">
        <v>206</v>
      </c>
      <c r="C46" s="271">
        <v>6290</v>
      </c>
      <c r="D46" s="203" t="s">
        <v>102</v>
      </c>
      <c r="E46" s="204">
        <v>42430</v>
      </c>
      <c r="F46" s="279">
        <v>40087</v>
      </c>
      <c r="G46" s="14" t="s">
        <v>45</v>
      </c>
      <c r="H46" s="18">
        <v>2</v>
      </c>
      <c r="I46" s="18">
        <f t="shared" si="0"/>
        <v>12580</v>
      </c>
      <c r="J46" s="285">
        <v>42800</v>
      </c>
    </row>
    <row r="47" spans="1:10" ht="17.25" customHeight="1">
      <c r="A47" s="42" t="s">
        <v>207</v>
      </c>
      <c r="B47" s="42" t="s">
        <v>206</v>
      </c>
      <c r="C47" s="271">
        <v>5317</v>
      </c>
      <c r="D47" s="203" t="s">
        <v>102</v>
      </c>
      <c r="E47" s="204">
        <v>42461</v>
      </c>
      <c r="F47" s="279">
        <v>40087</v>
      </c>
      <c r="G47" s="14" t="s">
        <v>45</v>
      </c>
      <c r="H47" s="18">
        <v>2</v>
      </c>
      <c r="I47" s="18">
        <f t="shared" si="0"/>
        <v>10634</v>
      </c>
      <c r="J47" s="285">
        <v>42800</v>
      </c>
    </row>
    <row r="48" spans="1:10" ht="17.25" customHeight="1">
      <c r="A48" s="42" t="s">
        <v>208</v>
      </c>
      <c r="B48" s="42" t="s">
        <v>200</v>
      </c>
      <c r="C48" s="271">
        <v>7084</v>
      </c>
      <c r="D48" s="203" t="s">
        <v>102</v>
      </c>
      <c r="E48" s="204">
        <v>42675</v>
      </c>
      <c r="F48" s="279">
        <v>40543</v>
      </c>
      <c r="G48" s="14" t="s">
        <v>45</v>
      </c>
      <c r="H48" s="18">
        <v>2.5</v>
      </c>
      <c r="I48" s="18">
        <f t="shared" si="0"/>
        <v>17710</v>
      </c>
      <c r="J48" s="285">
        <v>42802</v>
      </c>
    </row>
    <row r="49" spans="1:10" ht="17.25" customHeight="1">
      <c r="A49" s="42" t="s">
        <v>209</v>
      </c>
      <c r="B49" s="42" t="s">
        <v>200</v>
      </c>
      <c r="C49" s="271">
        <v>82</v>
      </c>
      <c r="D49" s="203" t="s">
        <v>102</v>
      </c>
      <c r="E49" s="204">
        <v>42552</v>
      </c>
      <c r="F49" s="279">
        <v>40575</v>
      </c>
      <c r="G49" s="14" t="s">
        <v>45</v>
      </c>
      <c r="H49" s="18">
        <v>2.5</v>
      </c>
      <c r="I49" s="18">
        <f t="shared" si="0"/>
        <v>205</v>
      </c>
      <c r="J49" s="285">
        <v>42802</v>
      </c>
    </row>
    <row r="50" spans="1:10" ht="17.25" customHeight="1">
      <c r="A50" s="42" t="s">
        <v>209</v>
      </c>
      <c r="B50" s="42" t="s">
        <v>200</v>
      </c>
      <c r="C50" s="271">
        <v>297</v>
      </c>
      <c r="D50" s="203" t="s">
        <v>102</v>
      </c>
      <c r="E50" s="204">
        <v>42675</v>
      </c>
      <c r="F50" s="279">
        <v>40575</v>
      </c>
      <c r="G50" s="14" t="s">
        <v>45</v>
      </c>
      <c r="H50" s="18">
        <v>2.5</v>
      </c>
      <c r="I50" s="18">
        <f t="shared" si="0"/>
        <v>742.5</v>
      </c>
      <c r="J50" s="285">
        <v>42802</v>
      </c>
    </row>
    <row r="51" spans="1:10" ht="17.25" customHeight="1">
      <c r="A51" s="42" t="s">
        <v>210</v>
      </c>
      <c r="B51" s="42" t="s">
        <v>200</v>
      </c>
      <c r="C51" s="271">
        <v>3304</v>
      </c>
      <c r="D51" s="203" t="s">
        <v>102</v>
      </c>
      <c r="E51" s="204">
        <v>42675</v>
      </c>
      <c r="F51" s="279">
        <v>40568</v>
      </c>
      <c r="G51" s="14" t="s">
        <v>45</v>
      </c>
      <c r="H51" s="18">
        <v>2.5</v>
      </c>
      <c r="I51" s="18">
        <f t="shared" si="0"/>
        <v>8260</v>
      </c>
      <c r="J51" s="285">
        <v>42802</v>
      </c>
    </row>
    <row r="52" spans="1:10" ht="17.25" customHeight="1">
      <c r="A52" s="42" t="s">
        <v>210</v>
      </c>
      <c r="B52" s="42" t="s">
        <v>200</v>
      </c>
      <c r="C52" s="271">
        <v>1519</v>
      </c>
      <c r="D52" s="203" t="s">
        <v>102</v>
      </c>
      <c r="E52" s="204">
        <v>42583</v>
      </c>
      <c r="F52" s="279">
        <v>40568</v>
      </c>
      <c r="G52" s="14" t="s">
        <v>45</v>
      </c>
      <c r="H52" s="18">
        <v>2.5</v>
      </c>
      <c r="I52" s="18">
        <f t="shared" si="0"/>
        <v>3797.5</v>
      </c>
      <c r="J52" s="285">
        <v>42802</v>
      </c>
    </row>
    <row r="53" spans="1:10" ht="17.25" customHeight="1">
      <c r="A53" s="42" t="s">
        <v>197</v>
      </c>
      <c r="B53" s="42" t="s">
        <v>198</v>
      </c>
      <c r="C53" s="271">
        <v>3118</v>
      </c>
      <c r="D53" s="203" t="s">
        <v>102</v>
      </c>
      <c r="E53" s="204">
        <v>42186</v>
      </c>
      <c r="F53" s="279">
        <v>40703</v>
      </c>
      <c r="G53" s="14" t="s">
        <v>45</v>
      </c>
      <c r="H53" s="18">
        <v>2.5</v>
      </c>
      <c r="I53" s="18">
        <f t="shared" si="0"/>
        <v>7795</v>
      </c>
      <c r="J53" s="285">
        <v>42807</v>
      </c>
    </row>
    <row r="54" spans="1:10" ht="17.25" customHeight="1">
      <c r="A54" s="42" t="s">
        <v>197</v>
      </c>
      <c r="B54" s="42" t="s">
        <v>198</v>
      </c>
      <c r="C54" s="271">
        <v>3642</v>
      </c>
      <c r="D54" s="203" t="s">
        <v>102</v>
      </c>
      <c r="E54" s="204">
        <v>42217</v>
      </c>
      <c r="F54" s="279">
        <v>40703</v>
      </c>
      <c r="G54" s="14" t="s">
        <v>45</v>
      </c>
      <c r="H54" s="18">
        <v>2.5</v>
      </c>
      <c r="I54" s="18">
        <f t="shared" si="0"/>
        <v>9105</v>
      </c>
      <c r="J54" s="285">
        <v>42807</v>
      </c>
    </row>
    <row r="55" spans="1:10" ht="17.25" customHeight="1">
      <c r="A55" s="42" t="s">
        <v>197</v>
      </c>
      <c r="B55" s="42" t="s">
        <v>198</v>
      </c>
      <c r="C55" s="271">
        <v>2894</v>
      </c>
      <c r="D55" s="203" t="s">
        <v>102</v>
      </c>
      <c r="E55" s="204">
        <v>42248</v>
      </c>
      <c r="F55" s="279">
        <v>40703</v>
      </c>
      <c r="G55" s="14" t="s">
        <v>45</v>
      </c>
      <c r="H55" s="18">
        <v>2.5</v>
      </c>
      <c r="I55" s="18">
        <f t="shared" si="0"/>
        <v>7235</v>
      </c>
      <c r="J55" s="285">
        <v>42807</v>
      </c>
    </row>
    <row r="56" spans="1:10" ht="17.25" customHeight="1">
      <c r="A56" s="42" t="s">
        <v>197</v>
      </c>
      <c r="B56" s="42" t="s">
        <v>198</v>
      </c>
      <c r="C56" s="271">
        <v>3860</v>
      </c>
      <c r="D56" s="203" t="s">
        <v>102</v>
      </c>
      <c r="E56" s="204">
        <v>42278</v>
      </c>
      <c r="F56" s="279">
        <v>40703</v>
      </c>
      <c r="G56" s="14" t="s">
        <v>45</v>
      </c>
      <c r="H56" s="18">
        <v>2.5</v>
      </c>
      <c r="I56" s="18">
        <f t="shared" si="0"/>
        <v>9650</v>
      </c>
      <c r="J56" s="285">
        <v>42807</v>
      </c>
    </row>
    <row r="57" spans="1:10" ht="17.25" customHeight="1">
      <c r="A57" s="42" t="s">
        <v>197</v>
      </c>
      <c r="B57" s="42" t="s">
        <v>198</v>
      </c>
      <c r="C57" s="271">
        <v>4156</v>
      </c>
      <c r="D57" s="203" t="s">
        <v>102</v>
      </c>
      <c r="E57" s="204">
        <v>42309</v>
      </c>
      <c r="F57" s="279">
        <v>40703</v>
      </c>
      <c r="G57" s="14" t="s">
        <v>45</v>
      </c>
      <c r="H57" s="18">
        <v>2.5</v>
      </c>
      <c r="I57" s="18">
        <f t="shared" si="0"/>
        <v>10390</v>
      </c>
      <c r="J57" s="285">
        <v>42807</v>
      </c>
    </row>
    <row r="58" spans="1:10" ht="17.25" customHeight="1">
      <c r="A58" s="42" t="s">
        <v>197</v>
      </c>
      <c r="B58" s="42" t="s">
        <v>198</v>
      </c>
      <c r="C58" s="271">
        <v>6135</v>
      </c>
      <c r="D58" s="203" t="s">
        <v>102</v>
      </c>
      <c r="E58" s="204">
        <v>42339</v>
      </c>
      <c r="F58" s="279">
        <v>40703</v>
      </c>
      <c r="G58" s="14" t="s">
        <v>45</v>
      </c>
      <c r="H58" s="18">
        <v>2.5</v>
      </c>
      <c r="I58" s="18">
        <f t="shared" si="0"/>
        <v>15337.5</v>
      </c>
      <c r="J58" s="285">
        <v>42807</v>
      </c>
    </row>
    <row r="59" spans="1:10" ht="17.25" customHeight="1">
      <c r="A59" s="42" t="s">
        <v>197</v>
      </c>
      <c r="B59" s="42" t="s">
        <v>198</v>
      </c>
      <c r="C59" s="271">
        <v>6825</v>
      </c>
      <c r="D59" s="203" t="s">
        <v>102</v>
      </c>
      <c r="E59" s="204">
        <v>42370</v>
      </c>
      <c r="F59" s="279">
        <v>40703</v>
      </c>
      <c r="G59" s="14" t="s">
        <v>45</v>
      </c>
      <c r="H59" s="18">
        <v>2.5</v>
      </c>
      <c r="I59" s="18">
        <f t="shared" si="0"/>
        <v>17062.5</v>
      </c>
      <c r="J59" s="285">
        <v>42807</v>
      </c>
    </row>
    <row r="60" spans="1:10" ht="17.25" customHeight="1">
      <c r="A60" s="42" t="s">
        <v>197</v>
      </c>
      <c r="B60" s="42" t="s">
        <v>198</v>
      </c>
      <c r="C60" s="271">
        <v>6832</v>
      </c>
      <c r="D60" s="203" t="s">
        <v>102</v>
      </c>
      <c r="E60" s="204">
        <v>42401</v>
      </c>
      <c r="F60" s="279">
        <v>40703</v>
      </c>
      <c r="G60" s="14" t="s">
        <v>45</v>
      </c>
      <c r="H60" s="18">
        <v>2.5</v>
      </c>
      <c r="I60" s="18">
        <f t="shared" si="0"/>
        <v>17080</v>
      </c>
      <c r="J60" s="285">
        <v>42807</v>
      </c>
    </row>
    <row r="61" spans="1:10" ht="17.25" customHeight="1">
      <c r="A61" s="42" t="s">
        <v>197</v>
      </c>
      <c r="B61" s="42" t="s">
        <v>198</v>
      </c>
      <c r="C61" s="271">
        <v>6060</v>
      </c>
      <c r="D61" s="203" t="s">
        <v>102</v>
      </c>
      <c r="E61" s="204">
        <v>42430</v>
      </c>
      <c r="F61" s="279">
        <v>40703</v>
      </c>
      <c r="G61" s="14" t="s">
        <v>45</v>
      </c>
      <c r="H61" s="18">
        <v>2.5</v>
      </c>
      <c r="I61" s="18">
        <f t="shared" si="0"/>
        <v>15150</v>
      </c>
      <c r="J61" s="285">
        <v>42807</v>
      </c>
    </row>
    <row r="62" spans="1:10" ht="17.25" customHeight="1">
      <c r="A62" s="42" t="s">
        <v>197</v>
      </c>
      <c r="B62" s="42" t="s">
        <v>198</v>
      </c>
      <c r="C62" s="271">
        <v>5540</v>
      </c>
      <c r="D62" s="203" t="s">
        <v>102</v>
      </c>
      <c r="E62" s="204">
        <v>42461</v>
      </c>
      <c r="F62" s="279">
        <v>40703</v>
      </c>
      <c r="G62" s="14" t="s">
        <v>45</v>
      </c>
      <c r="H62" s="18">
        <v>2.5</v>
      </c>
      <c r="I62" s="18">
        <f t="shared" si="0"/>
        <v>13850</v>
      </c>
      <c r="J62" s="285">
        <v>42807</v>
      </c>
    </row>
    <row r="63" spans="1:10" ht="17.25" customHeight="1">
      <c r="A63" s="42" t="s">
        <v>197</v>
      </c>
      <c r="B63" s="42" t="s">
        <v>198</v>
      </c>
      <c r="C63" s="271">
        <v>4778</v>
      </c>
      <c r="D63" s="203" t="s">
        <v>102</v>
      </c>
      <c r="E63" s="204">
        <v>42491</v>
      </c>
      <c r="F63" s="279">
        <v>40703</v>
      </c>
      <c r="G63" s="14" t="s">
        <v>45</v>
      </c>
      <c r="H63" s="18">
        <v>2.5</v>
      </c>
      <c r="I63" s="18">
        <f t="shared" si="0"/>
        <v>11945</v>
      </c>
      <c r="J63" s="285">
        <v>42807</v>
      </c>
    </row>
    <row r="64" spans="1:10" ht="17.25" customHeight="1">
      <c r="A64" s="42" t="s">
        <v>197</v>
      </c>
      <c r="B64" s="42" t="s">
        <v>198</v>
      </c>
      <c r="C64" s="271">
        <v>3789</v>
      </c>
      <c r="D64" s="203" t="s">
        <v>102</v>
      </c>
      <c r="E64" s="204">
        <v>42522</v>
      </c>
      <c r="F64" s="279">
        <v>40703</v>
      </c>
      <c r="G64" s="14" t="s">
        <v>45</v>
      </c>
      <c r="H64" s="18">
        <v>2.5</v>
      </c>
      <c r="I64" s="18">
        <f t="shared" si="0"/>
        <v>9472.5</v>
      </c>
      <c r="J64" s="285">
        <v>42807</v>
      </c>
    </row>
    <row r="65" spans="1:10" ht="17.25" customHeight="1">
      <c r="A65" s="42" t="s">
        <v>197</v>
      </c>
      <c r="B65" s="42" t="s">
        <v>198</v>
      </c>
      <c r="C65" s="271">
        <v>3789</v>
      </c>
      <c r="D65" s="203" t="s">
        <v>102</v>
      </c>
      <c r="E65" s="204">
        <v>42552</v>
      </c>
      <c r="F65" s="279">
        <v>40703</v>
      </c>
      <c r="G65" s="14" t="s">
        <v>45</v>
      </c>
      <c r="H65" s="18">
        <v>2.5</v>
      </c>
      <c r="I65" s="18">
        <f t="shared" si="0"/>
        <v>9472.5</v>
      </c>
      <c r="J65" s="285">
        <v>42807</v>
      </c>
    </row>
    <row r="66" spans="1:10" ht="17.25" customHeight="1">
      <c r="A66" s="42" t="s">
        <v>197</v>
      </c>
      <c r="B66" s="42" t="s">
        <v>198</v>
      </c>
      <c r="C66" s="271">
        <v>3699</v>
      </c>
      <c r="D66" s="203" t="s">
        <v>102</v>
      </c>
      <c r="E66" s="204">
        <v>42583</v>
      </c>
      <c r="F66" s="279">
        <v>40703</v>
      </c>
      <c r="G66" s="14" t="s">
        <v>45</v>
      </c>
      <c r="H66" s="18">
        <v>2.5</v>
      </c>
      <c r="I66" s="18">
        <f t="shared" si="0"/>
        <v>9247.5</v>
      </c>
      <c r="J66" s="285">
        <v>42807</v>
      </c>
    </row>
    <row r="67" spans="1:10" ht="17.25" customHeight="1">
      <c r="A67" s="42" t="s">
        <v>197</v>
      </c>
      <c r="B67" s="42" t="s">
        <v>198</v>
      </c>
      <c r="C67" s="271">
        <v>4227</v>
      </c>
      <c r="D67" s="203" t="s">
        <v>102</v>
      </c>
      <c r="E67" s="204">
        <v>42614</v>
      </c>
      <c r="F67" s="279">
        <v>40703</v>
      </c>
      <c r="G67" s="14" t="s">
        <v>45</v>
      </c>
      <c r="H67" s="18">
        <v>2.5</v>
      </c>
      <c r="I67" s="18">
        <f t="shared" si="0"/>
        <v>10567.5</v>
      </c>
      <c r="J67" s="285">
        <v>42807</v>
      </c>
    </row>
    <row r="68" spans="1:10">
      <c r="A68" s="29"/>
      <c r="B68" s="24"/>
      <c r="C68" s="26"/>
      <c r="D68" s="23"/>
      <c r="E68" s="274"/>
      <c r="F68" s="280"/>
      <c r="G68" s="25"/>
      <c r="H68" s="18"/>
      <c r="I68" s="18"/>
      <c r="J68" s="286"/>
    </row>
    <row r="69" spans="1:10" s="27" customFormat="1" ht="17.25" customHeight="1">
      <c r="A69" s="33" t="s">
        <v>151</v>
      </c>
      <c r="B69" s="34"/>
      <c r="C69" s="207">
        <f>SUM(C10:C68)</f>
        <v>355778</v>
      </c>
      <c r="D69" s="208"/>
      <c r="E69" s="209"/>
      <c r="F69" s="281"/>
      <c r="G69" s="208"/>
      <c r="H69" s="18"/>
      <c r="I69" s="18">
        <f>SUM(I10:I67)</f>
        <v>666471.80000000005</v>
      </c>
      <c r="J69" s="287"/>
    </row>
    <row r="70" spans="1:10">
      <c r="C70" s="22">
        <v>5119</v>
      </c>
    </row>
    <row r="71" spans="1:10">
      <c r="C71" s="288">
        <v>-2787</v>
      </c>
    </row>
    <row r="72" spans="1:10" ht="15.75">
      <c r="A72" s="74"/>
      <c r="B72" s="19"/>
      <c r="C72" s="19"/>
      <c r="F72" s="282"/>
    </row>
    <row r="73" spans="1:10" ht="15.75">
      <c r="A73" s="74"/>
      <c r="B73" s="19"/>
      <c r="C73" s="19"/>
      <c r="F73" s="282"/>
    </row>
    <row r="74" spans="1:10" ht="15.75">
      <c r="A74" s="74"/>
      <c r="B74" s="19"/>
      <c r="C74" s="19"/>
      <c r="F74" s="282"/>
    </row>
    <row r="75" spans="1:10" ht="15.75">
      <c r="A75" s="74"/>
      <c r="B75" s="19"/>
      <c r="C75" s="19"/>
      <c r="F75" s="282"/>
    </row>
  </sheetData>
  <autoFilter ref="A9:G57"/>
  <sortState ref="A10:J69">
    <sortCondition ref="J10"/>
  </sortState>
  <mergeCells count="1">
    <mergeCell ref="D5:G5"/>
  </mergeCells>
  <pageMargins left="0.7" right="0.7" top="0.75" bottom="0.75" header="0.3" footer="0.3"/>
  <pageSetup scale="43" fitToWidth="0" orientation="landscape" r:id="rId1"/>
  <headerFooter>
    <oddFooter>Page &amp;P of &amp;N</oddFooter>
  </headerFooter>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1"/>
  <sheetViews>
    <sheetView zoomScaleNormal="100" workbookViewId="0">
      <selection activeCell="A28" sqref="A28"/>
    </sheetView>
  </sheetViews>
  <sheetFormatPr defaultColWidth="8.85546875" defaultRowHeight="15"/>
  <cols>
    <col min="1" max="1" width="78.7109375" style="13" customWidth="1"/>
    <col min="2" max="2" width="20.85546875" style="13" customWidth="1"/>
    <col min="3" max="3" width="18" style="13" customWidth="1"/>
    <col min="4" max="4" width="24.28515625" style="43" customWidth="1"/>
    <col min="5" max="5" width="13" style="13" bestFit="1" customWidth="1"/>
    <col min="6" max="6" width="22" style="13" customWidth="1"/>
    <col min="7" max="7" width="18.85546875" style="13" customWidth="1"/>
    <col min="8" max="16384" width="8.85546875" style="13"/>
  </cols>
  <sheetData>
    <row r="1" spans="1:5">
      <c r="A1" s="12" t="s">
        <v>262</v>
      </c>
      <c r="B1" s="12"/>
      <c r="C1" s="12"/>
      <c r="D1" s="12"/>
    </row>
    <row r="2" spans="1:5">
      <c r="A2" s="12" t="s">
        <v>95</v>
      </c>
      <c r="B2" s="12"/>
      <c r="C2" s="12"/>
      <c r="D2" s="12"/>
    </row>
    <row r="3" spans="1:5">
      <c r="A3" s="12" t="s">
        <v>96</v>
      </c>
      <c r="B3" s="12"/>
      <c r="C3" s="12"/>
      <c r="D3" s="12"/>
    </row>
    <row r="4" spans="1:5">
      <c r="A4" s="12" t="s">
        <v>211</v>
      </c>
      <c r="B4" s="12"/>
      <c r="C4" s="12"/>
      <c r="D4" s="12"/>
    </row>
    <row r="5" spans="1:5">
      <c r="B5" s="37"/>
      <c r="C5" s="37"/>
    </row>
    <row r="6" spans="1:5">
      <c r="A6" s="222"/>
      <c r="B6" s="225" t="s">
        <v>97</v>
      </c>
      <c r="C6" s="225" t="s">
        <v>98</v>
      </c>
      <c r="D6" s="52"/>
    </row>
    <row r="7" spans="1:5">
      <c r="A7" s="215" t="s">
        <v>229</v>
      </c>
      <c r="B7" s="216">
        <v>8616390.7699999996</v>
      </c>
      <c r="C7" s="216">
        <v>4589445.99</v>
      </c>
      <c r="D7" s="53"/>
      <c r="E7" s="54"/>
    </row>
    <row r="8" spans="1:5">
      <c r="A8" s="189" t="s">
        <v>257</v>
      </c>
      <c r="B8" s="120">
        <v>-7606417</v>
      </c>
      <c r="C8" s="120">
        <v>-3751604</v>
      </c>
      <c r="D8" s="53"/>
      <c r="E8" s="54"/>
    </row>
    <row r="9" spans="1:5" ht="11.25" customHeight="1">
      <c r="A9" s="217"/>
      <c r="B9" s="216"/>
      <c r="C9" s="216"/>
      <c r="D9" s="53"/>
    </row>
    <row r="10" spans="1:5">
      <c r="A10" s="218" t="s">
        <v>222</v>
      </c>
      <c r="B10" s="219">
        <f>SUM(B7:B9)</f>
        <v>1009973.7699999996</v>
      </c>
      <c r="C10" s="219">
        <f>SUM(C7:C9)</f>
        <v>837841.99000000022</v>
      </c>
      <c r="D10" s="55"/>
      <c r="E10" s="56"/>
    </row>
    <row r="11" spans="1:5" ht="18.75" customHeight="1">
      <c r="A11" s="218"/>
      <c r="B11" s="219"/>
      <c r="C11" s="219"/>
      <c r="D11" s="55"/>
      <c r="E11" s="56"/>
    </row>
    <row r="12" spans="1:5">
      <c r="A12" s="220" t="s">
        <v>223</v>
      </c>
      <c r="B12" s="54">
        <v>4732102</v>
      </c>
      <c r="C12" s="54">
        <v>2716526</v>
      </c>
      <c r="D12" s="57"/>
    </row>
    <row r="13" spans="1:5">
      <c r="A13" s="220" t="s">
        <v>224</v>
      </c>
      <c r="B13" s="216">
        <v>512159</v>
      </c>
      <c r="C13" s="216">
        <v>280930.46000000002</v>
      </c>
      <c r="D13" s="53"/>
    </row>
    <row r="14" spans="1:5">
      <c r="A14" s="220" t="s">
        <v>225</v>
      </c>
      <c r="B14" s="221">
        <f>382095</f>
        <v>382095</v>
      </c>
      <c r="C14" s="221">
        <v>-177921.9</v>
      </c>
      <c r="D14" s="53"/>
    </row>
    <row r="15" spans="1:5">
      <c r="A15" s="220" t="s">
        <v>226</v>
      </c>
      <c r="B15" s="221">
        <v>-961269</v>
      </c>
      <c r="C15" s="221">
        <v>-471685.28</v>
      </c>
      <c r="D15" s="58"/>
    </row>
    <row r="16" spans="1:5">
      <c r="A16" s="220" t="s">
        <v>230</v>
      </c>
      <c r="B16" s="221">
        <v>-2101836.73</v>
      </c>
      <c r="C16" s="221">
        <v>-240154</v>
      </c>
      <c r="D16" s="53"/>
    </row>
    <row r="17" spans="1:7" ht="15.75" thickBot="1">
      <c r="A17" s="218" t="s">
        <v>236</v>
      </c>
      <c r="B17" s="224">
        <f>B12+B13+B14+B15</f>
        <v>4665087</v>
      </c>
      <c r="C17" s="224">
        <f>C12+C13+C14+C15+C16</f>
        <v>2107695.2800000003</v>
      </c>
      <c r="D17" s="53"/>
    </row>
    <row r="18" spans="1:7" ht="24.75" customHeight="1" thickTop="1">
      <c r="A18" s="215" t="s">
        <v>228</v>
      </c>
      <c r="B18" s="63">
        <f>B10+B17</f>
        <v>5675060.7699999996</v>
      </c>
      <c r="C18" s="63">
        <f>C10+C17</f>
        <v>2945537.2700000005</v>
      </c>
      <c r="D18" s="53"/>
    </row>
    <row r="19" spans="1:7" ht="22.5" customHeight="1">
      <c r="A19" s="218"/>
      <c r="B19" s="222"/>
      <c r="C19" s="222"/>
      <c r="D19" s="55"/>
    </row>
    <row r="20" spans="1:7">
      <c r="A20" s="215" t="s">
        <v>227</v>
      </c>
      <c r="B20" s="221">
        <v>-1833674</v>
      </c>
      <c r="C20" s="221">
        <v>-796009</v>
      </c>
      <c r="D20" s="53"/>
    </row>
    <row r="21" spans="1:7">
      <c r="A21" s="215" t="s">
        <v>263</v>
      </c>
      <c r="B21" s="216">
        <v>-1900000</v>
      </c>
      <c r="C21" s="216">
        <v>-1900000</v>
      </c>
      <c r="D21" s="59"/>
      <c r="F21" s="54"/>
    </row>
    <row r="22" spans="1:7">
      <c r="A22" s="62" t="s">
        <v>264</v>
      </c>
      <c r="B22" s="63">
        <f>SUM(B20:B21)</f>
        <v>-3733674</v>
      </c>
      <c r="C22" s="63">
        <f>SUM(C20:C21)</f>
        <v>-2696009</v>
      </c>
      <c r="D22" s="60"/>
    </row>
    <row r="24" spans="1:7">
      <c r="A24" s="62" t="s">
        <v>265</v>
      </c>
      <c r="B24" s="63">
        <f>B21+B20+B18</f>
        <v>1941386.7699999996</v>
      </c>
      <c r="C24" s="63">
        <f>C21+C20+C18</f>
        <v>249528.27000000048</v>
      </c>
      <c r="D24" s="61"/>
      <c r="E24" s="54"/>
    </row>
    <row r="25" spans="1:7">
      <c r="A25" s="62"/>
      <c r="B25" s="63"/>
      <c r="C25" s="64"/>
      <c r="D25" s="65"/>
    </row>
    <row r="26" spans="1:7" ht="30" customHeight="1">
      <c r="A26" s="303" t="s">
        <v>239</v>
      </c>
      <c r="B26" s="303"/>
      <c r="C26" s="303"/>
      <c r="D26" s="303"/>
      <c r="E26" s="304"/>
      <c r="F26" s="304"/>
      <c r="G26" s="304"/>
    </row>
    <row r="27" spans="1:7" ht="30">
      <c r="A27" s="244" t="s">
        <v>231</v>
      </c>
      <c r="B27" s="245" t="s">
        <v>55</v>
      </c>
      <c r="C27" s="245" t="s">
        <v>56</v>
      </c>
      <c r="D27" s="245" t="s">
        <v>136</v>
      </c>
      <c r="E27" s="246" t="s">
        <v>57</v>
      </c>
      <c r="F27" s="245" t="s">
        <v>54</v>
      </c>
      <c r="G27" s="247" t="s">
        <v>2</v>
      </c>
    </row>
    <row r="28" spans="1:7">
      <c r="A28" s="226" t="s">
        <v>101</v>
      </c>
      <c r="B28" s="227"/>
      <c r="C28" s="43"/>
      <c r="E28" s="227"/>
      <c r="F28" s="43"/>
      <c r="G28" s="228"/>
    </row>
    <row r="29" spans="1:7" ht="105">
      <c r="A29" s="51" t="s">
        <v>269</v>
      </c>
      <c r="B29" s="35" t="s">
        <v>242</v>
      </c>
      <c r="C29" s="38" t="s">
        <v>243</v>
      </c>
      <c r="D29" s="50" t="s">
        <v>244</v>
      </c>
      <c r="E29" s="35">
        <v>576224</v>
      </c>
      <c r="F29" s="36" t="s">
        <v>245</v>
      </c>
      <c r="G29" s="39" t="s">
        <v>266</v>
      </c>
    </row>
    <row r="30" spans="1:7" ht="90">
      <c r="A30" s="51" t="s">
        <v>254</v>
      </c>
      <c r="B30" s="35" t="s">
        <v>241</v>
      </c>
      <c r="C30" s="38" t="s">
        <v>111</v>
      </c>
      <c r="D30" s="38">
        <v>31</v>
      </c>
      <c r="E30" s="35">
        <v>55985</v>
      </c>
      <c r="F30" s="36" t="s">
        <v>245</v>
      </c>
      <c r="G30" s="39" t="s">
        <v>267</v>
      </c>
    </row>
    <row r="31" spans="1:7" ht="105">
      <c r="A31" s="51" t="s">
        <v>253</v>
      </c>
      <c r="B31" s="35" t="s">
        <v>240</v>
      </c>
      <c r="C31" s="38" t="s">
        <v>111</v>
      </c>
      <c r="D31" s="38">
        <v>65</v>
      </c>
      <c r="E31" s="35">
        <v>163800</v>
      </c>
      <c r="F31" s="36" t="s">
        <v>245</v>
      </c>
      <c r="G31" s="39" t="s">
        <v>267</v>
      </c>
    </row>
    <row r="32" spans="1:7" ht="90">
      <c r="A32" s="51" t="s">
        <v>268</v>
      </c>
      <c r="B32" s="35" t="s">
        <v>246</v>
      </c>
      <c r="C32" s="38" t="s">
        <v>243</v>
      </c>
      <c r="D32" s="38" t="s">
        <v>248</v>
      </c>
      <c r="E32" s="35">
        <v>1900000</v>
      </c>
      <c r="F32" s="36" t="s">
        <v>247</v>
      </c>
      <c r="G32" s="39" t="s">
        <v>248</v>
      </c>
    </row>
    <row r="33" spans="1:7">
      <c r="A33" s="305" t="s">
        <v>238</v>
      </c>
      <c r="B33" s="305"/>
      <c r="C33" s="305"/>
      <c r="D33" s="305"/>
      <c r="E33" s="45">
        <f>SUM(E29:E32)</f>
        <v>2696009</v>
      </c>
      <c r="F33" s="230"/>
      <c r="G33" s="228"/>
    </row>
    <row r="34" spans="1:7">
      <c r="A34" s="225"/>
      <c r="B34" s="225"/>
      <c r="C34" s="225"/>
      <c r="D34" s="225"/>
      <c r="E34" s="234"/>
      <c r="F34" s="230"/>
      <c r="G34" s="228"/>
    </row>
    <row r="35" spans="1:7">
      <c r="A35" s="62" t="s">
        <v>255</v>
      </c>
      <c r="B35" s="223"/>
      <c r="C35" s="236"/>
      <c r="D35" s="237"/>
      <c r="E35" s="234"/>
      <c r="F35" s="238"/>
      <c r="G35" s="228"/>
    </row>
    <row r="36" spans="1:7" ht="7.5" customHeight="1">
      <c r="A36" s="223"/>
      <c r="B36" s="223"/>
      <c r="C36" s="236"/>
      <c r="D36" s="237"/>
      <c r="E36" s="235"/>
      <c r="F36" s="238"/>
      <c r="G36" s="228"/>
    </row>
    <row r="37" spans="1:7">
      <c r="A37" s="223" t="s">
        <v>256</v>
      </c>
      <c r="B37" s="231"/>
      <c r="C37" s="43"/>
      <c r="D37" s="237"/>
      <c r="E37" s="234">
        <v>442414</v>
      </c>
      <c r="F37" s="239"/>
      <c r="G37" s="240"/>
    </row>
    <row r="38" spans="1:7">
      <c r="A38" s="223" t="s">
        <v>251</v>
      </c>
      <c r="B38" s="231"/>
      <c r="C38" s="43"/>
      <c r="D38" s="237"/>
      <c r="E38" s="234">
        <f>E33</f>
        <v>2696009</v>
      </c>
      <c r="F38" s="239"/>
      <c r="G38" s="240"/>
    </row>
    <row r="39" spans="1:7">
      <c r="A39" s="223" t="s">
        <v>249</v>
      </c>
      <c r="B39" s="231"/>
      <c r="C39" s="43" t="s">
        <v>111</v>
      </c>
      <c r="D39" s="237"/>
      <c r="E39" s="234">
        <v>1212555</v>
      </c>
      <c r="F39" s="239"/>
      <c r="G39" s="240"/>
    </row>
    <row r="40" spans="1:7" ht="15.75" thickBot="1">
      <c r="A40" s="223" t="s">
        <v>250</v>
      </c>
      <c r="B40" s="236"/>
      <c r="C40" s="43" t="s">
        <v>111</v>
      </c>
      <c r="D40" s="237"/>
      <c r="E40" s="243">
        <v>2096635</v>
      </c>
      <c r="F40" s="241"/>
      <c r="G40" s="228"/>
    </row>
    <row r="41" spans="1:7" ht="15.75" thickTop="1">
      <c r="A41" s="62" t="s">
        <v>252</v>
      </c>
      <c r="B41" s="236"/>
      <c r="C41" s="236"/>
      <c r="D41" s="237"/>
      <c r="E41" s="233">
        <f>SUM(E35:E40)</f>
        <v>6447613</v>
      </c>
      <c r="F41" s="241"/>
      <c r="G41" s="228"/>
    </row>
    <row r="42" spans="1:7">
      <c r="A42" s="215"/>
      <c r="B42" s="229"/>
      <c r="C42" s="220"/>
      <c r="E42" s="229"/>
      <c r="F42" s="67"/>
      <c r="G42" s="228"/>
    </row>
    <row r="43" spans="1:7">
      <c r="A43" s="215"/>
      <c r="B43" s="229"/>
      <c r="C43" s="220"/>
      <c r="D43" s="66"/>
      <c r="E43" s="242"/>
      <c r="F43" s="67"/>
      <c r="G43" s="228"/>
    </row>
    <row r="44" spans="1:7">
      <c r="A44" s="37" t="s">
        <v>237</v>
      </c>
      <c r="B44" s="37"/>
      <c r="C44" s="37"/>
      <c r="D44" s="68"/>
    </row>
    <row r="45" spans="1:7">
      <c r="A45" s="37" t="s">
        <v>270</v>
      </c>
      <c r="B45" s="37"/>
      <c r="C45" s="37"/>
      <c r="D45" s="68"/>
    </row>
    <row r="49" spans="1:4">
      <c r="A49" s="69"/>
      <c r="B49" s="70"/>
      <c r="C49" s="71"/>
      <c r="D49" s="72"/>
    </row>
    <row r="59" spans="1:4">
      <c r="A59" s="73"/>
    </row>
    <row r="72" spans="1:4">
      <c r="A72" s="73"/>
      <c r="D72" s="13"/>
    </row>
    <row r="81" spans="1:4">
      <c r="A81" s="73"/>
      <c r="D81" s="13"/>
    </row>
    <row r="85" spans="1:4">
      <c r="A85" s="13" t="s">
        <v>137</v>
      </c>
      <c r="D85" s="13"/>
    </row>
    <row r="86" spans="1:4">
      <c r="A86" s="13" t="s">
        <v>138</v>
      </c>
      <c r="D86" s="13"/>
    </row>
    <row r="91" spans="1:4">
      <c r="A91" s="73"/>
      <c r="D91" s="13"/>
    </row>
  </sheetData>
  <mergeCells count="2">
    <mergeCell ref="A26:G26"/>
    <mergeCell ref="A33:D33"/>
  </mergeCells>
  <pageMargins left="0.5" right="0.5" top="0.5" bottom="0.5" header="0.5" footer="0.5"/>
  <pageSetup scale="65" fitToHeight="0" orientation="landscape" r:id="rId1"/>
  <headerFooter>
    <oddFooter>Page &amp;P of &amp;N</oddFooter>
  </headerFooter>
  <rowBreaks count="1" manualBreakCount="1">
    <brk id="25" max="16383" man="1"/>
  </rowBreaks>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6"/>
  <sheetViews>
    <sheetView zoomScaleNormal="100" workbookViewId="0">
      <selection activeCell="A2" sqref="A2"/>
    </sheetView>
  </sheetViews>
  <sheetFormatPr defaultColWidth="9.140625" defaultRowHeight="15"/>
  <cols>
    <col min="1" max="1" width="56.7109375" style="28" bestFit="1" customWidth="1"/>
    <col min="2" max="2" width="13.28515625" style="28" customWidth="1"/>
    <col min="3" max="3" width="15.7109375" style="28" bestFit="1" customWidth="1"/>
    <col min="4" max="4" width="13.140625" style="28" bestFit="1" customWidth="1"/>
    <col min="5" max="5" width="9.140625" style="28"/>
    <col min="6" max="6" width="13" style="28" customWidth="1"/>
    <col min="7" max="16384" width="9.140625" style="28"/>
  </cols>
  <sheetData>
    <row r="1" spans="1:6">
      <c r="A1" s="32" t="s">
        <v>190</v>
      </c>
      <c r="B1" s="19"/>
      <c r="C1" s="19"/>
      <c r="D1" s="19"/>
      <c r="E1" s="19"/>
    </row>
    <row r="2" spans="1:6">
      <c r="A2" s="32" t="s">
        <v>215</v>
      </c>
      <c r="B2" s="19"/>
      <c r="C2" s="19"/>
      <c r="D2" s="19"/>
      <c r="E2" s="19"/>
      <c r="F2" s="116"/>
    </row>
    <row r="3" spans="1:6">
      <c r="A3" s="19"/>
      <c r="B3" s="19"/>
      <c r="C3" s="19"/>
      <c r="D3" s="19"/>
      <c r="E3" s="19"/>
    </row>
    <row r="4" spans="1:6">
      <c r="A4" s="2"/>
      <c r="B4" s="2"/>
      <c r="C4" s="2"/>
      <c r="D4" s="2"/>
      <c r="E4" s="19"/>
    </row>
    <row r="5" spans="1:6">
      <c r="A5" s="2" t="s">
        <v>97</v>
      </c>
      <c r="B5" s="2"/>
      <c r="C5" s="2"/>
      <c r="D5" s="2"/>
      <c r="E5" s="19"/>
    </row>
    <row r="6" spans="1:6">
      <c r="A6" s="2"/>
      <c r="B6" s="249" t="s">
        <v>147</v>
      </c>
      <c r="C6" s="249" t="s">
        <v>148</v>
      </c>
      <c r="D6" s="249" t="s">
        <v>149</v>
      </c>
      <c r="E6" s="19"/>
    </row>
    <row r="7" spans="1:6">
      <c r="A7" s="2" t="s">
        <v>212</v>
      </c>
      <c r="B7" s="108"/>
      <c r="C7" s="108">
        <v>-2787120</v>
      </c>
      <c r="D7" s="108">
        <v>-2787.12</v>
      </c>
      <c r="E7" s="19"/>
      <c r="F7" s="44"/>
    </row>
    <row r="8" spans="1:6">
      <c r="A8" s="2" t="s">
        <v>213</v>
      </c>
      <c r="B8" s="108">
        <f>'Summary (Total Company)'!N31</f>
        <v>3587626.1383654503</v>
      </c>
      <c r="C8" s="108">
        <f>-B8*100</f>
        <v>-358762613.83654505</v>
      </c>
      <c r="D8" s="108">
        <f>C8/1000</f>
        <v>-358762.61383654503</v>
      </c>
      <c r="E8" s="19"/>
      <c r="F8" s="44"/>
    </row>
    <row r="9" spans="1:6">
      <c r="A9" s="2" t="s">
        <v>217</v>
      </c>
      <c r="B9" s="108"/>
      <c r="C9" s="108">
        <f>'Summary (Total Company)'!N33*1000</f>
        <v>239116000</v>
      </c>
      <c r="D9" s="108">
        <f>C9/1000</f>
        <v>239116</v>
      </c>
      <c r="E9" s="19"/>
    </row>
    <row r="10" spans="1:6">
      <c r="A10" s="2" t="s">
        <v>214</v>
      </c>
      <c r="B10" s="108"/>
      <c r="C10" s="270">
        <f>D10*1000</f>
        <v>-122433733.83654502</v>
      </c>
      <c r="D10" s="108">
        <f>SUM(D7:D9)</f>
        <v>-122433.73383654503</v>
      </c>
      <c r="E10" s="19"/>
    </row>
    <row r="11" spans="1:6">
      <c r="A11" s="19" t="s">
        <v>259</v>
      </c>
      <c r="B11" s="108"/>
      <c r="C11" s="108">
        <v>121781000</v>
      </c>
      <c r="D11" s="108">
        <f>C11/1000</f>
        <v>121781</v>
      </c>
      <c r="E11" s="19"/>
    </row>
    <row r="12" spans="1:6">
      <c r="A12" s="19" t="s">
        <v>258</v>
      </c>
      <c r="B12" s="248"/>
      <c r="C12" s="270">
        <f>D12*1000</f>
        <v>-652733.83654502686</v>
      </c>
      <c r="D12" s="108">
        <f>D11+D10</f>
        <v>-652.73383654502686</v>
      </c>
      <c r="E12" s="19"/>
    </row>
    <row r="13" spans="1:6">
      <c r="A13" s="19"/>
      <c r="B13" s="248"/>
      <c r="C13" s="248"/>
      <c r="D13" s="248"/>
      <c r="E13" s="19"/>
    </row>
    <row r="14" spans="1:6">
      <c r="A14" s="2" t="s">
        <v>150</v>
      </c>
      <c r="B14" s="108"/>
      <c r="C14" s="108"/>
      <c r="D14" s="108"/>
      <c r="E14" s="19"/>
    </row>
    <row r="15" spans="1:6">
      <c r="A15" s="2"/>
      <c r="B15" s="250" t="s">
        <v>147</v>
      </c>
      <c r="C15" s="250" t="s">
        <v>148</v>
      </c>
      <c r="D15" s="250" t="s">
        <v>149</v>
      </c>
      <c r="E15" s="19"/>
    </row>
    <row r="16" spans="1:6">
      <c r="A16" s="2" t="s">
        <v>212</v>
      </c>
      <c r="B16" s="108"/>
      <c r="C16" s="108">
        <v>-7009033</v>
      </c>
      <c r="D16" s="108">
        <v>-7009.0330000000004</v>
      </c>
      <c r="E16" s="19"/>
      <c r="F16" s="44"/>
    </row>
    <row r="17" spans="1:6">
      <c r="A17" s="2" t="s">
        <v>213</v>
      </c>
      <c r="B17" s="108">
        <f>'Summary (Utah)'!N31</f>
        <v>1664531.3627323804</v>
      </c>
      <c r="C17" s="108">
        <f>-B17*100</f>
        <v>-166453136.27323803</v>
      </c>
      <c r="D17" s="108">
        <f>C17/1000</f>
        <v>-166453.13627323802</v>
      </c>
      <c r="E17" s="19"/>
      <c r="F17" s="44"/>
    </row>
    <row r="18" spans="1:6">
      <c r="A18" s="2" t="s">
        <v>216</v>
      </c>
      <c r="B18" s="108"/>
      <c r="C18" s="108">
        <f>'Summary (Utah)'!N33*1000</f>
        <v>109718000</v>
      </c>
      <c r="D18" s="108">
        <f>C18/1000</f>
        <v>109718</v>
      </c>
      <c r="E18" s="19"/>
    </row>
    <row r="19" spans="1:6">
      <c r="A19" s="2" t="s">
        <v>214</v>
      </c>
      <c r="B19" s="108"/>
      <c r="C19" s="108">
        <f>D19*1000</f>
        <v>-56735136.273238026</v>
      </c>
      <c r="D19" s="108">
        <f>'Summary (Utah)'!N34</f>
        <v>-56735.136273238022</v>
      </c>
      <c r="E19" s="19"/>
    </row>
    <row r="20" spans="1:6">
      <c r="A20" s="19" t="s">
        <v>260</v>
      </c>
      <c r="B20" s="19"/>
      <c r="C20" s="108">
        <v>56683863</v>
      </c>
      <c r="D20" s="108">
        <f>C20/1000</f>
        <v>56683.862999999998</v>
      </c>
      <c r="E20" s="19"/>
    </row>
    <row r="21" spans="1:6">
      <c r="A21" s="19" t="s">
        <v>258</v>
      </c>
      <c r="B21" s="19"/>
      <c r="C21" s="270">
        <f>D21*1000</f>
        <v>-51273.273238024558</v>
      </c>
      <c r="D21" s="108">
        <f>D20+D19</f>
        <v>-51.273273238024558</v>
      </c>
      <c r="E21" s="19"/>
    </row>
    <row r="22" spans="1:6">
      <c r="A22" s="19"/>
      <c r="B22" s="19"/>
      <c r="C22" s="19"/>
      <c r="D22" s="248"/>
      <c r="E22" s="19"/>
    </row>
    <row r="23" spans="1:6" ht="36" customHeight="1">
      <c r="A23" s="306" t="s">
        <v>261</v>
      </c>
      <c r="B23" s="306"/>
      <c r="C23" s="306"/>
      <c r="D23" s="306"/>
      <c r="E23" s="19"/>
    </row>
    <row r="24" spans="1:6">
      <c r="A24" s="19"/>
      <c r="B24" s="19"/>
      <c r="C24" s="19"/>
      <c r="D24" s="19"/>
      <c r="E24" s="19"/>
    </row>
    <row r="25" spans="1:6">
      <c r="A25" s="19"/>
      <c r="B25" s="19"/>
      <c r="C25" s="19"/>
      <c r="D25" s="19"/>
      <c r="E25" s="19"/>
    </row>
    <row r="26" spans="1:6">
      <c r="A26" s="19"/>
      <c r="B26" s="19"/>
      <c r="C26" s="19"/>
      <c r="D26" s="19"/>
      <c r="E26" s="19"/>
    </row>
  </sheetData>
  <mergeCells count="1">
    <mergeCell ref="A23:D23"/>
  </mergeCells>
  <pageMargins left="0.7" right="0.7" top="0.75" bottom="0.75" header="0.3" footer="0.3"/>
  <pageSetup scale="93" fitToHeight="0" orientation="portrait" r:id="rId1"/>
  <headerFooter>
    <oddFooter>Page &amp;P of &amp;N</oddFooter>
  </headerFooter>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zoomScaleNormal="100" workbookViewId="0">
      <selection activeCell="A45" sqref="A45:E45"/>
    </sheetView>
  </sheetViews>
  <sheetFormatPr defaultColWidth="8.85546875" defaultRowHeight="15"/>
  <cols>
    <col min="1" max="1" width="23.140625" style="2" customWidth="1"/>
    <col min="2" max="2" width="18.7109375" style="2" customWidth="1"/>
    <col min="3" max="3" width="19.5703125" style="2" customWidth="1"/>
    <col min="4" max="4" width="20" style="2" customWidth="1"/>
    <col min="5" max="5" width="19.5703125" style="2" customWidth="1"/>
    <col min="6" max="7" width="8.85546875" style="2"/>
    <col min="8" max="8" width="19.28515625" style="2" customWidth="1"/>
    <col min="9" max="16384" width="8.85546875" style="2"/>
  </cols>
  <sheetData>
    <row r="1" spans="1:11" ht="19.5">
      <c r="A1" s="308" t="s">
        <v>63</v>
      </c>
      <c r="B1" s="308"/>
      <c r="C1" s="308"/>
      <c r="D1" s="308"/>
      <c r="E1" s="308"/>
    </row>
    <row r="2" spans="1:11">
      <c r="A2" s="251"/>
      <c r="B2" s="251"/>
      <c r="C2" s="251"/>
      <c r="D2" s="251"/>
      <c r="E2" s="251"/>
    </row>
    <row r="3" spans="1:11" ht="30.75" thickBot="1">
      <c r="A3" s="253"/>
      <c r="B3" s="254" t="s">
        <v>156</v>
      </c>
      <c r="C3" s="254" t="s">
        <v>64</v>
      </c>
      <c r="D3" s="254" t="s">
        <v>65</v>
      </c>
      <c r="E3" s="254" t="s">
        <v>66</v>
      </c>
    </row>
    <row r="4" spans="1:11" ht="24" customHeight="1">
      <c r="A4" s="220" t="s">
        <v>67</v>
      </c>
      <c r="B4" s="43">
        <v>32</v>
      </c>
      <c r="C4" s="43">
        <v>9</v>
      </c>
      <c r="D4" s="43">
        <v>13</v>
      </c>
      <c r="E4" s="43">
        <v>5</v>
      </c>
    </row>
    <row r="5" spans="1:11" ht="24" customHeight="1" thickBot="1">
      <c r="A5" s="257" t="s">
        <v>68</v>
      </c>
      <c r="B5" s="252"/>
      <c r="C5" s="258">
        <f>C4/B4</f>
        <v>0.28125</v>
      </c>
      <c r="D5" s="258"/>
      <c r="E5" s="258">
        <f>E4/D4</f>
        <v>0.38461538461538464</v>
      </c>
    </row>
    <row r="6" spans="1:11" ht="24" customHeight="1">
      <c r="A6" s="220" t="s">
        <v>69</v>
      </c>
      <c r="B6" s="43">
        <v>43</v>
      </c>
      <c r="C6" s="43">
        <v>20</v>
      </c>
      <c r="D6" s="43">
        <v>19</v>
      </c>
      <c r="E6" s="43">
        <v>9</v>
      </c>
    </row>
    <row r="7" spans="1:11" ht="24" customHeight="1" thickBot="1">
      <c r="A7" s="257" t="s">
        <v>70</v>
      </c>
      <c r="B7" s="252"/>
      <c r="C7" s="258">
        <f>C6/B6</f>
        <v>0.46511627906976744</v>
      </c>
      <c r="D7" s="258"/>
      <c r="E7" s="258">
        <f>E6/D6</f>
        <v>0.47368421052631576</v>
      </c>
      <c r="G7" s="48"/>
      <c r="H7" s="49"/>
      <c r="I7" s="49"/>
      <c r="J7" s="49"/>
      <c r="K7" s="49"/>
    </row>
    <row r="8" spans="1:11" ht="24" customHeight="1">
      <c r="A8" s="220" t="s">
        <v>80</v>
      </c>
      <c r="B8" s="43">
        <v>57</v>
      </c>
      <c r="C8" s="256">
        <v>36</v>
      </c>
      <c r="D8" s="256">
        <v>21</v>
      </c>
      <c r="E8" s="256">
        <v>12</v>
      </c>
    </row>
    <row r="9" spans="1:11" ht="24" customHeight="1" thickBot="1">
      <c r="A9" s="257" t="s">
        <v>81</v>
      </c>
      <c r="B9" s="252"/>
      <c r="C9" s="258">
        <f>C8/B8</f>
        <v>0.63157894736842102</v>
      </c>
      <c r="D9" s="258"/>
      <c r="E9" s="258">
        <f>E8/D8</f>
        <v>0.5714285714285714</v>
      </c>
    </row>
    <row r="10" spans="1:11" ht="24" customHeight="1">
      <c r="A10" s="220" t="s">
        <v>99</v>
      </c>
      <c r="B10" s="43">
        <v>63</v>
      </c>
      <c r="C10" s="256">
        <v>23</v>
      </c>
      <c r="D10" s="256">
        <v>31</v>
      </c>
      <c r="E10" s="256">
        <v>13</v>
      </c>
    </row>
    <row r="11" spans="1:11" ht="24" customHeight="1" thickBot="1">
      <c r="A11" s="257" t="s">
        <v>100</v>
      </c>
      <c r="B11" s="252"/>
      <c r="C11" s="258">
        <f>C10/B10</f>
        <v>0.36507936507936506</v>
      </c>
      <c r="D11" s="258"/>
      <c r="E11" s="258">
        <f>E10/D10</f>
        <v>0.41935483870967744</v>
      </c>
    </row>
    <row r="12" spans="1:11" ht="24" customHeight="1">
      <c r="A12" s="220" t="s">
        <v>105</v>
      </c>
      <c r="B12" s="232">
        <v>53</v>
      </c>
      <c r="C12" s="259">
        <v>23</v>
      </c>
      <c r="D12" s="259">
        <v>19</v>
      </c>
      <c r="E12" s="259">
        <v>9</v>
      </c>
    </row>
    <row r="13" spans="1:11" ht="24" customHeight="1" thickBot="1">
      <c r="A13" s="257" t="s">
        <v>107</v>
      </c>
      <c r="B13" s="252"/>
      <c r="C13" s="258">
        <f>C12/B12</f>
        <v>0.43396226415094341</v>
      </c>
      <c r="D13" s="260"/>
      <c r="E13" s="258">
        <f>E12/D12</f>
        <v>0.47368421052631576</v>
      </c>
    </row>
    <row r="14" spans="1:11" ht="24" customHeight="1">
      <c r="A14" s="220" t="s">
        <v>109</v>
      </c>
      <c r="B14" s="232">
        <v>27</v>
      </c>
      <c r="C14" s="259">
        <v>21</v>
      </c>
      <c r="D14" s="259">
        <v>13</v>
      </c>
      <c r="E14" s="259">
        <v>12</v>
      </c>
    </row>
    <row r="15" spans="1:11" ht="24" customHeight="1" thickBot="1">
      <c r="A15" s="257" t="s">
        <v>110</v>
      </c>
      <c r="B15" s="252"/>
      <c r="C15" s="258">
        <f>C14/B14</f>
        <v>0.77777777777777779</v>
      </c>
      <c r="D15" s="260"/>
      <c r="E15" s="258">
        <f>E14/D14</f>
        <v>0.92307692307692313</v>
      </c>
      <c r="J15" s="30"/>
      <c r="K15" s="30"/>
    </row>
    <row r="16" spans="1:11" ht="24" customHeight="1">
      <c r="A16" s="220" t="s">
        <v>139</v>
      </c>
      <c r="B16" s="43">
        <v>50</v>
      </c>
      <c r="C16" s="256">
        <v>33</v>
      </c>
      <c r="D16" s="256">
        <v>30</v>
      </c>
      <c r="E16" s="256">
        <v>20</v>
      </c>
      <c r="J16" s="30"/>
      <c r="K16" s="30"/>
    </row>
    <row r="17" spans="1:11" ht="24" customHeight="1" thickBot="1">
      <c r="A17" s="257" t="s">
        <v>140</v>
      </c>
      <c r="B17" s="252"/>
      <c r="C17" s="258">
        <f>C16/B16</f>
        <v>0.66</v>
      </c>
      <c r="D17" s="260"/>
      <c r="E17" s="258">
        <f>E16/D16</f>
        <v>0.66666666666666663</v>
      </c>
      <c r="J17" s="30"/>
      <c r="K17" s="30"/>
    </row>
    <row r="18" spans="1:11" ht="24" customHeight="1">
      <c r="A18" s="220" t="s">
        <v>152</v>
      </c>
      <c r="B18" s="43">
        <v>65</v>
      </c>
      <c r="C18" s="256">
        <v>39</v>
      </c>
      <c r="D18" s="256">
        <v>43</v>
      </c>
      <c r="E18" s="256">
        <v>22</v>
      </c>
      <c r="F18" s="30"/>
      <c r="J18" s="30"/>
      <c r="K18" s="30"/>
    </row>
    <row r="19" spans="1:11" ht="24" customHeight="1" thickBot="1">
      <c r="A19" s="257" t="s">
        <v>153</v>
      </c>
      <c r="B19" s="252"/>
      <c r="C19" s="258">
        <f>C18/B18</f>
        <v>0.6</v>
      </c>
      <c r="D19" s="260"/>
      <c r="E19" s="258">
        <f>E18/D18</f>
        <v>0.51162790697674421</v>
      </c>
    </row>
    <row r="20" spans="1:11" ht="24" customHeight="1">
      <c r="A20" s="220" t="s">
        <v>157</v>
      </c>
      <c r="B20" s="43">
        <v>34</v>
      </c>
      <c r="C20" s="256">
        <v>17</v>
      </c>
      <c r="D20" s="256">
        <v>21</v>
      </c>
      <c r="E20" s="256">
        <v>6</v>
      </c>
    </row>
    <row r="21" spans="1:11" ht="24" customHeight="1" thickBot="1">
      <c r="A21" s="257" t="s">
        <v>158</v>
      </c>
      <c r="B21" s="252"/>
      <c r="C21" s="258">
        <f>C20/B20</f>
        <v>0.5</v>
      </c>
      <c r="D21" s="260"/>
      <c r="E21" s="258">
        <f>E20/D20</f>
        <v>0.2857142857142857</v>
      </c>
    </row>
    <row r="22" spans="1:11" ht="28.5" customHeight="1">
      <c r="A22" s="220" t="s">
        <v>175</v>
      </c>
      <c r="B22" s="230" t="s">
        <v>191</v>
      </c>
      <c r="C22" s="255" t="s">
        <v>192</v>
      </c>
      <c r="D22" s="256">
        <v>15</v>
      </c>
      <c r="E22" s="256">
        <v>7</v>
      </c>
    </row>
    <row r="23" spans="1:11" ht="24.75" customHeight="1" thickBot="1">
      <c r="A23" s="257" t="s">
        <v>176</v>
      </c>
      <c r="B23" s="252"/>
      <c r="C23" s="258">
        <f>19/29</f>
        <v>0.65517241379310343</v>
      </c>
      <c r="D23" s="260"/>
      <c r="E23" s="258">
        <f>E22/D22</f>
        <v>0.46666666666666667</v>
      </c>
    </row>
    <row r="24" spans="1:11" ht="28.5" customHeight="1">
      <c r="A24" s="220" t="s">
        <v>232</v>
      </c>
      <c r="B24" s="256">
        <v>45</v>
      </c>
      <c r="C24" s="256">
        <v>14</v>
      </c>
      <c r="D24" s="256">
        <v>22</v>
      </c>
      <c r="E24" s="256">
        <v>3</v>
      </c>
    </row>
    <row r="25" spans="1:11" ht="24.75" customHeight="1" thickBot="1">
      <c r="A25" s="257" t="s">
        <v>233</v>
      </c>
      <c r="B25" s="252"/>
      <c r="C25" s="258">
        <f>C24/B24</f>
        <v>0.31111111111111112</v>
      </c>
      <c r="D25" s="260"/>
      <c r="E25" s="258">
        <f>E24/D24</f>
        <v>0.13636363636363635</v>
      </c>
    </row>
    <row r="26" spans="1:11">
      <c r="A26" s="1"/>
      <c r="B26" s="43"/>
      <c r="C26" s="46"/>
      <c r="D26" s="47"/>
      <c r="E26" s="46"/>
    </row>
    <row r="27" spans="1:11" ht="17.25">
      <c r="A27" s="309" t="s">
        <v>235</v>
      </c>
      <c r="B27" s="310"/>
      <c r="C27" s="310"/>
      <c r="D27" s="310"/>
      <c r="E27" s="311"/>
    </row>
    <row r="28" spans="1:11">
      <c r="A28" s="312" t="s">
        <v>134</v>
      </c>
      <c r="B28" s="313"/>
      <c r="C28" s="313"/>
      <c r="D28" s="313"/>
      <c r="E28" s="314"/>
    </row>
    <row r="29" spans="1:11" s="8" customFormat="1" ht="99.75" customHeight="1">
      <c r="A29" s="315" t="s">
        <v>127</v>
      </c>
      <c r="B29" s="315"/>
      <c r="C29" s="315"/>
      <c r="D29" s="315"/>
      <c r="E29" s="315"/>
    </row>
    <row r="30" spans="1:11" s="8" customFormat="1">
      <c r="A30" s="307" t="s">
        <v>112</v>
      </c>
      <c r="B30" s="307"/>
      <c r="C30" s="307"/>
      <c r="D30" s="307"/>
      <c r="E30" s="307"/>
    </row>
    <row r="31" spans="1:11" s="8" customFormat="1">
      <c r="A31" s="307" t="s">
        <v>128</v>
      </c>
      <c r="B31" s="307"/>
      <c r="C31" s="307"/>
      <c r="D31" s="307"/>
      <c r="E31" s="307"/>
    </row>
    <row r="32" spans="1:11" s="8" customFormat="1">
      <c r="A32" s="307" t="s">
        <v>113</v>
      </c>
      <c r="B32" s="307"/>
      <c r="C32" s="307"/>
      <c r="D32" s="307"/>
      <c r="E32" s="307"/>
    </row>
    <row r="33" spans="1:5" s="8" customFormat="1" ht="17.25" customHeight="1">
      <c r="A33" s="307" t="s">
        <v>170</v>
      </c>
      <c r="B33" s="307"/>
      <c r="C33" s="307"/>
      <c r="D33" s="307"/>
      <c r="E33" s="307"/>
    </row>
    <row r="34" spans="1:5" s="8" customFormat="1" ht="33" customHeight="1">
      <c r="A34" s="307" t="s">
        <v>234</v>
      </c>
      <c r="B34" s="307"/>
      <c r="C34" s="307"/>
      <c r="D34" s="307"/>
      <c r="E34" s="307"/>
    </row>
    <row r="35" spans="1:5" s="8" customFormat="1" ht="49.5" customHeight="1">
      <c r="A35" s="319" t="s">
        <v>129</v>
      </c>
      <c r="B35" s="319"/>
      <c r="C35" s="319"/>
      <c r="D35" s="319"/>
      <c r="E35" s="319"/>
    </row>
    <row r="36" spans="1:5" s="8" customFormat="1" ht="47.25" customHeight="1">
      <c r="A36" s="319" t="s">
        <v>130</v>
      </c>
      <c r="B36" s="319"/>
      <c r="C36" s="319"/>
      <c r="D36" s="319"/>
      <c r="E36" s="319"/>
    </row>
    <row r="37" spans="1:5" s="8" customFormat="1" ht="54.75" customHeight="1">
      <c r="A37" s="319" t="s">
        <v>131</v>
      </c>
      <c r="B37" s="319"/>
      <c r="C37" s="319"/>
      <c r="D37" s="319"/>
      <c r="E37" s="319"/>
    </row>
    <row r="38" spans="1:5" s="8" customFormat="1">
      <c r="A38" s="320" t="s">
        <v>132</v>
      </c>
      <c r="B38" s="320"/>
      <c r="C38" s="320"/>
      <c r="D38" s="320"/>
      <c r="E38" s="320"/>
    </row>
    <row r="39" spans="1:5" s="8" customFormat="1">
      <c r="A39" s="307" t="s">
        <v>114</v>
      </c>
      <c r="B39" s="307"/>
      <c r="C39" s="307"/>
      <c r="D39" s="307"/>
      <c r="E39" s="307"/>
    </row>
    <row r="40" spans="1:5" s="8" customFormat="1">
      <c r="A40" s="307" t="s">
        <v>115</v>
      </c>
      <c r="B40" s="307"/>
      <c r="C40" s="307"/>
      <c r="D40" s="307"/>
      <c r="E40" s="307"/>
    </row>
    <row r="41" spans="1:5" s="8" customFormat="1">
      <c r="A41" s="307" t="s">
        <v>116</v>
      </c>
      <c r="B41" s="307"/>
      <c r="C41" s="307"/>
      <c r="D41" s="307"/>
      <c r="E41" s="307"/>
    </row>
    <row r="42" spans="1:5" s="8" customFormat="1">
      <c r="A42" s="307" t="s">
        <v>117</v>
      </c>
      <c r="B42" s="307"/>
      <c r="C42" s="307"/>
      <c r="D42" s="307"/>
      <c r="E42" s="307"/>
    </row>
    <row r="43" spans="1:5" s="8" customFormat="1">
      <c r="A43" s="307" t="s">
        <v>133</v>
      </c>
      <c r="B43" s="307"/>
      <c r="C43" s="307"/>
      <c r="D43" s="307"/>
      <c r="E43" s="307"/>
    </row>
    <row r="44" spans="1:5" s="8" customFormat="1">
      <c r="A44" s="321" t="s">
        <v>118</v>
      </c>
      <c r="B44" s="321"/>
      <c r="C44" s="321"/>
      <c r="D44" s="321"/>
      <c r="E44" s="321"/>
    </row>
    <row r="45" spans="1:5" s="8" customFormat="1">
      <c r="A45" s="316" t="s">
        <v>186</v>
      </c>
      <c r="B45" s="317"/>
      <c r="C45" s="317"/>
      <c r="D45" s="317"/>
      <c r="E45" s="318"/>
    </row>
    <row r="46" spans="1:5" s="8" customFormat="1">
      <c r="A46" s="316" t="s">
        <v>119</v>
      </c>
      <c r="B46" s="317"/>
      <c r="C46" s="317"/>
      <c r="D46" s="317"/>
      <c r="E46" s="318"/>
    </row>
    <row r="47" spans="1:5" s="8" customFormat="1">
      <c r="A47" s="316" t="s">
        <v>120</v>
      </c>
      <c r="B47" s="317"/>
      <c r="C47" s="317"/>
      <c r="D47" s="317"/>
      <c r="E47" s="318"/>
    </row>
    <row r="48" spans="1:5" s="8" customFormat="1">
      <c r="A48" s="316" t="s">
        <v>121</v>
      </c>
      <c r="B48" s="317"/>
      <c r="C48" s="317"/>
      <c r="D48" s="317"/>
      <c r="E48" s="318"/>
    </row>
    <row r="49" spans="1:5" s="8" customFormat="1">
      <c r="A49" s="316" t="s">
        <v>159</v>
      </c>
      <c r="B49" s="317"/>
      <c r="C49" s="317"/>
      <c r="D49" s="317"/>
      <c r="E49" s="318"/>
    </row>
    <row r="50" spans="1:5" s="8" customFormat="1">
      <c r="A50" s="316" t="s">
        <v>160</v>
      </c>
      <c r="B50" s="317"/>
      <c r="C50" s="317"/>
      <c r="D50" s="317"/>
      <c r="E50" s="318"/>
    </row>
    <row r="51" spans="1:5" s="8" customFormat="1">
      <c r="A51" s="316" t="s">
        <v>161</v>
      </c>
      <c r="B51" s="317"/>
      <c r="C51" s="317"/>
      <c r="D51" s="317"/>
      <c r="E51" s="318"/>
    </row>
    <row r="52" spans="1:5" s="8" customFormat="1">
      <c r="A52" s="316" t="s">
        <v>162</v>
      </c>
      <c r="B52" s="317"/>
      <c r="C52" s="317"/>
      <c r="D52" s="317"/>
      <c r="E52" s="318"/>
    </row>
    <row r="53" spans="1:5" s="8" customFormat="1" ht="15" customHeight="1">
      <c r="A53" s="322" t="s">
        <v>163</v>
      </c>
      <c r="B53" s="323"/>
      <c r="C53" s="323"/>
      <c r="D53" s="323"/>
      <c r="E53" s="324"/>
    </row>
    <row r="54" spans="1:5" s="8" customFormat="1" ht="33.75" customHeight="1">
      <c r="A54" s="325" t="s">
        <v>122</v>
      </c>
      <c r="B54" s="325"/>
      <c r="C54" s="325"/>
      <c r="D54" s="325"/>
      <c r="E54" s="325"/>
    </row>
    <row r="55" spans="1:5" s="8" customFormat="1">
      <c r="A55" s="326" t="s">
        <v>123</v>
      </c>
      <c r="B55" s="326"/>
      <c r="C55" s="326"/>
      <c r="D55" s="326"/>
      <c r="E55" s="326"/>
    </row>
    <row r="56" spans="1:5" s="8" customFormat="1">
      <c r="A56" s="307" t="s">
        <v>164</v>
      </c>
      <c r="B56" s="307"/>
      <c r="C56" s="307"/>
      <c r="D56" s="307"/>
      <c r="E56" s="307"/>
    </row>
    <row r="57" spans="1:5" s="8" customFormat="1">
      <c r="A57" s="307" t="s">
        <v>124</v>
      </c>
      <c r="B57" s="307"/>
      <c r="C57" s="307"/>
      <c r="D57" s="307"/>
      <c r="E57" s="307"/>
    </row>
    <row r="58" spans="1:5" s="8" customFormat="1">
      <c r="A58" s="307" t="s">
        <v>135</v>
      </c>
      <c r="B58" s="307"/>
      <c r="C58" s="307"/>
      <c r="D58" s="307"/>
      <c r="E58" s="307"/>
    </row>
    <row r="59" spans="1:5" s="8" customFormat="1">
      <c r="A59" s="307" t="s">
        <v>125</v>
      </c>
      <c r="B59" s="307"/>
      <c r="C59" s="307"/>
      <c r="D59" s="307"/>
      <c r="E59" s="307"/>
    </row>
    <row r="60" spans="1:5" s="8" customFormat="1" ht="33.75" customHeight="1">
      <c r="A60" s="307" t="s">
        <v>126</v>
      </c>
      <c r="B60" s="307"/>
      <c r="C60" s="307"/>
      <c r="D60" s="307"/>
      <c r="E60" s="307"/>
    </row>
    <row r="61" spans="1:5">
      <c r="A61" s="8"/>
      <c r="B61" s="8"/>
      <c r="C61" s="8"/>
      <c r="D61" s="8"/>
    </row>
    <row r="62" spans="1:5">
      <c r="A62" s="8"/>
      <c r="B62" s="8"/>
      <c r="C62" s="8"/>
      <c r="D62" s="8"/>
    </row>
  </sheetData>
  <mergeCells count="35">
    <mergeCell ref="A60:E60"/>
    <mergeCell ref="A55:E55"/>
    <mergeCell ref="A56:E56"/>
    <mergeCell ref="A57:E57"/>
    <mergeCell ref="A58:E58"/>
    <mergeCell ref="A59:E59"/>
    <mergeCell ref="A50:E50"/>
    <mergeCell ref="A51:E51"/>
    <mergeCell ref="A52:E52"/>
    <mergeCell ref="A53:E53"/>
    <mergeCell ref="A54:E54"/>
    <mergeCell ref="A33:E33"/>
    <mergeCell ref="A34:E34"/>
    <mergeCell ref="A35:E35"/>
    <mergeCell ref="A36:E36"/>
    <mergeCell ref="A46:E46"/>
    <mergeCell ref="A47:E47"/>
    <mergeCell ref="A48:E48"/>
    <mergeCell ref="A49:E49"/>
    <mergeCell ref="A37:E37"/>
    <mergeCell ref="A38:E38"/>
    <mergeCell ref="A39:E39"/>
    <mergeCell ref="A40:E40"/>
    <mergeCell ref="A41:E41"/>
    <mergeCell ref="A42:E42"/>
    <mergeCell ref="A43:E43"/>
    <mergeCell ref="A44:E44"/>
    <mergeCell ref="A45:E45"/>
    <mergeCell ref="A31:E31"/>
    <mergeCell ref="A32:E32"/>
    <mergeCell ref="A1:E1"/>
    <mergeCell ref="A27:E27"/>
    <mergeCell ref="A28:E28"/>
    <mergeCell ref="A29:E29"/>
    <mergeCell ref="A30:E30"/>
  </mergeCells>
  <pageMargins left="0.7" right="0.7" top="0.75" bottom="0.75" header="0.3" footer="0.3"/>
  <pageSetup scale="85" fitToHeight="0" orientation="portrait" r:id="rId1"/>
  <headerFooter>
    <oddFooter>Page &amp;P of &amp;N</oddFooter>
  </headerFooter>
  <rowBreaks count="1" manualBreakCount="1">
    <brk id="26" max="16383" man="1"/>
  </rowBreaks>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9"/>
  <sheetViews>
    <sheetView zoomScaleNormal="100" workbookViewId="0">
      <selection sqref="A1:A1048576"/>
    </sheetView>
  </sheetViews>
  <sheetFormatPr defaultColWidth="9.140625" defaultRowHeight="15"/>
  <cols>
    <col min="1" max="1" width="113.28515625" style="264" customWidth="1"/>
    <col min="2" max="16384" width="9.140625" style="264"/>
  </cols>
  <sheetData>
    <row r="1" spans="1:4" ht="19.5">
      <c r="A1" s="268" t="s">
        <v>71</v>
      </c>
    </row>
    <row r="2" spans="1:4">
      <c r="A2" s="265"/>
      <c r="B2" s="265"/>
      <c r="C2" s="265"/>
      <c r="D2" s="265"/>
    </row>
    <row r="3" spans="1:4">
      <c r="A3" s="262" t="s">
        <v>72</v>
      </c>
      <c r="B3" s="265"/>
      <c r="C3" s="265"/>
      <c r="D3" s="265"/>
    </row>
    <row r="4" spans="1:4">
      <c r="A4" s="266" t="s">
        <v>73</v>
      </c>
      <c r="B4" s="265"/>
      <c r="C4" s="265"/>
      <c r="D4" s="265"/>
    </row>
    <row r="5" spans="1:4">
      <c r="A5" s="266" t="s">
        <v>74</v>
      </c>
    </row>
    <row r="6" spans="1:4">
      <c r="A6" s="266" t="s">
        <v>182</v>
      </c>
    </row>
    <row r="7" spans="1:4">
      <c r="A7" s="266" t="s">
        <v>141</v>
      </c>
    </row>
    <row r="8" spans="1:4">
      <c r="A8" s="266" t="s">
        <v>75</v>
      </c>
    </row>
    <row r="9" spans="1:4">
      <c r="A9" s="266" t="s">
        <v>183</v>
      </c>
    </row>
    <row r="10" spans="1:4">
      <c r="A10" s="266" t="s">
        <v>177</v>
      </c>
    </row>
    <row r="12" spans="1:4">
      <c r="A12" s="261" t="s">
        <v>1</v>
      </c>
    </row>
    <row r="13" spans="1:4">
      <c r="A13" s="266" t="s">
        <v>76</v>
      </c>
    </row>
    <row r="14" spans="1:4" ht="30">
      <c r="A14" s="266" t="s">
        <v>77</v>
      </c>
    </row>
    <row r="15" spans="1:4">
      <c r="A15" s="266" t="s">
        <v>78</v>
      </c>
    </row>
    <row r="16" spans="1:4">
      <c r="A16" s="266" t="s">
        <v>146</v>
      </c>
    </row>
    <row r="18" spans="1:1">
      <c r="A18" s="263" t="s">
        <v>0</v>
      </c>
    </row>
    <row r="19" spans="1:1" ht="113.25" customHeight="1">
      <c r="A19" s="269" t="s">
        <v>178</v>
      </c>
    </row>
    <row r="20" spans="1:1" ht="48" customHeight="1">
      <c r="A20" s="269" t="s">
        <v>165</v>
      </c>
    </row>
    <row r="21" spans="1:1" ht="84" customHeight="1">
      <c r="A21" s="269" t="s">
        <v>187</v>
      </c>
    </row>
    <row r="22" spans="1:1" ht="60" customHeight="1">
      <c r="A22" s="269" t="s">
        <v>184</v>
      </c>
    </row>
    <row r="23" spans="1:1" ht="60">
      <c r="A23" s="269" t="s">
        <v>172</v>
      </c>
    </row>
    <row r="24" spans="1:1" ht="93" customHeight="1">
      <c r="A24" s="269" t="s">
        <v>166</v>
      </c>
    </row>
    <row r="25" spans="1:1" ht="82.5" customHeight="1">
      <c r="A25" s="269" t="s">
        <v>185</v>
      </c>
    </row>
    <row r="26" spans="1:1" ht="22.5" customHeight="1">
      <c r="A26" s="269" t="s">
        <v>181</v>
      </c>
    </row>
    <row r="27" spans="1:1" ht="50.25" customHeight="1">
      <c r="A27" s="269" t="s">
        <v>179</v>
      </c>
    </row>
    <row r="28" spans="1:1" ht="39.75" customHeight="1">
      <c r="A28" s="269" t="s">
        <v>167</v>
      </c>
    </row>
    <row r="29" spans="1:1" ht="129.75" customHeight="1">
      <c r="A29" s="269" t="s">
        <v>180</v>
      </c>
    </row>
  </sheetData>
  <pageMargins left="0.7" right="0.7" top="0.75" bottom="0.75" header="0.3" footer="0.3"/>
  <pageSetup scale="64" orientation="portrait" r:id="rId1"/>
  <headerFooter>
    <oddFooter>Page &amp;P of &amp;N</oddFooter>
  </headerFooter>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
  <sheetViews>
    <sheetView zoomScaleNormal="100" workbookViewId="0">
      <selection activeCell="A3" sqref="A3"/>
    </sheetView>
  </sheetViews>
  <sheetFormatPr defaultRowHeight="12.75"/>
  <cols>
    <col min="1" max="1" width="103.5703125" customWidth="1"/>
  </cols>
  <sheetData>
    <row r="1" spans="1:1">
      <c r="A1" s="284" t="s">
        <v>218</v>
      </c>
    </row>
    <row r="3" spans="1:1">
      <c r="A3" s="283" t="s">
        <v>219</v>
      </c>
    </row>
    <row r="28" spans="1:6">
      <c r="A28" s="267" t="s">
        <v>173</v>
      </c>
      <c r="B28" s="41"/>
      <c r="C28" s="41"/>
      <c r="D28" s="41"/>
      <c r="E28" s="41"/>
      <c r="F28" s="41"/>
    </row>
  </sheetData>
  <pageMargins left="0.7" right="0.7" top="0.75" bottom="0.75" header="0.3" footer="0.3"/>
  <pageSetup scale="97" fitToHeight="0" orientation="portrait" r:id="rId1"/>
  <headerFooter>
    <oddFooter>Page &amp;P of &amp;N</oddFooter>
  </headerFooter>
  <customProperties>
    <customPr name="_pios_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Summary (Utah)</vt:lpstr>
      <vt:lpstr>Summary (Total Company)</vt:lpstr>
      <vt:lpstr>REC Purchases </vt:lpstr>
      <vt:lpstr>Available Funds 2016</vt:lpstr>
      <vt:lpstr>REC Position Reconciliation </vt:lpstr>
      <vt:lpstr>Avail Fund Details</vt:lpstr>
      <vt:lpstr>Avail Funds Criteria</vt:lpstr>
      <vt:lpstr>Promotional Concession - Utah</vt:lpstr>
      <vt:lpstr>'Available Funds 2016'!Print_Area</vt:lpstr>
      <vt:lpstr>'REC Purchases '!Print_Area</vt:lpstr>
      <vt:lpstr>'Summary (Utah)'!Print_Area</vt:lpstr>
      <vt:lpstr>'Available Funds 2016'!Print_Titles</vt:lpstr>
      <vt:lpstr>'REC Purchases '!Print_Titles</vt:lpstr>
      <vt:lpstr>'Summary (Total Company)'!Print_Titles</vt:lpstr>
      <vt:lpstr>'Summary (Utah)'!Print_Titles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2010-03-31T05:32:05Z</dcterms:created>
  <dcterms:modified xsi:type="dcterms:W3CDTF">2017-03-30T16:55:34Z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