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 activeTab="1"/>
  </bookViews>
  <sheets>
    <sheet name="Queue" sheetId="1" r:id="rId1"/>
    <sheet name="Displacemen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Queue!$A$3:$O$3</definedName>
    <definedName name="_Order1" hidden="1">255</definedName>
    <definedName name="_Order2" hidden="1">0</definedName>
    <definedName name="a" hidden="1">'[1]DSM Output'!$J$21:$J$23</definedName>
    <definedName name="above">OFFSET(!A1,-1,0)</definedName>
    <definedName name="AC_Case" localSheetId="1">[2]Queue!$D$148</definedName>
    <definedName name="AC_Case">Queue!$D$148</definedName>
    <definedName name="Active_CF" localSheetId="1">[3]!Active_CF</definedName>
    <definedName name="Active_CF">[4]!Active_CF</definedName>
    <definedName name="Active_Deg_Method" localSheetId="1">[3]!Active_Deg_Method</definedName>
    <definedName name="Active_Deg_Method">[4]!Active_Deg_Method</definedName>
    <definedName name="Active_Deg_Rate" localSheetId="1">[3]!Active_Deg_Rate</definedName>
    <definedName name="Active_Deg_Rate">[4]!Active_Deg_Rate</definedName>
    <definedName name="Active_Delivery_Point" localSheetId="1">[3]!Active_Delivery_Point</definedName>
    <definedName name="Active_Delivery_Point">[4]!Active_Delivery_Point</definedName>
    <definedName name="Active_MW" localSheetId="1">[3]!Active_MW</definedName>
    <definedName name="Active_MW">[4]!Active_MW</definedName>
    <definedName name="Active_Name_Conf" localSheetId="1">[3]!Active_Name_Conf</definedName>
    <definedName name="Active_Name_Conf">[4]!Active_Name_Conf</definedName>
    <definedName name="Active_Online" localSheetId="1">[3]!Active_Online</definedName>
    <definedName name="Active_Online">[4]!Active_Online</definedName>
    <definedName name="Active_QF_Name" localSheetId="1">[3]!Active_QF_Name</definedName>
    <definedName name="Active_QF_Name">[4]!Active_QF_Name</definedName>
    <definedName name="Active_QF_Queue_Date" localSheetId="1">[3]!Active_QF_Queue_Date</definedName>
    <definedName name="Active_QF_Queue_Date">[4]!Active_QF_Queue_Date</definedName>
    <definedName name="Active_Status" localSheetId="1">[3]!Active_Status</definedName>
    <definedName name="Active_Status">[4]!Active_Status</definedName>
    <definedName name="anscount" hidden="1">1</definedName>
    <definedName name="Base_Case" localSheetId="1">[2]Queue!$D$145</definedName>
    <definedName name="Base_Case">Queue!$D$145</definedName>
    <definedName name="below">OFFSET(!A1,1,0)</definedName>
    <definedName name="CC_E_Fixed" localSheetId="1">[2]Queue!$S$6</definedName>
    <definedName name="CC_E_Fixed">Queue!$L$6</definedName>
    <definedName name="CC_E_Gas" localSheetId="1">[2]Queue!$S$8</definedName>
    <definedName name="CC_E_Gas">Queue!$L$8</definedName>
    <definedName name="CC_E_Hydro" localSheetId="1">[2]Queue!$S$11</definedName>
    <definedName name="CC_E_Hydro">Queue!$L$9</definedName>
    <definedName name="CC_E_Tracking" localSheetId="1">[2]Queue!$S$7</definedName>
    <definedName name="CC_E_Tracking">Queue!$L$7</definedName>
    <definedName name="CC_E_Wind" localSheetId="1">[2]Queue!$S$5</definedName>
    <definedName name="CC_E_Wind">Queue!$L$5</definedName>
    <definedName name="CC_W_Fixed" localSheetId="1">[2]Queue!$V$6</definedName>
    <definedName name="CC_W_Fixed">Queue!$O$6</definedName>
    <definedName name="CC_W_Gas" localSheetId="1">[2]Queue!$V$8</definedName>
    <definedName name="CC_W_Gas">Queue!$O$8</definedName>
    <definedName name="CC_W_Hydro" localSheetId="1">[2]Queue!$V$11</definedName>
    <definedName name="CC_W_Hydro">Queue!$O$9</definedName>
    <definedName name="CC_W_Tracking" localSheetId="1">[2]Queue!$V$7</definedName>
    <definedName name="CC_W_Tracking">Queue!$O$7</definedName>
    <definedName name="CC_W_Wind" localSheetId="1">[2]Queue!$V$5</definedName>
    <definedName name="CC_W_Wind">Queue!$O$5</definedName>
    <definedName name="left">OFFSET(!A1,0,-1)</definedName>
    <definedName name="limcount" hidden="1">1</definedName>
    <definedName name="_xlnm.Print_Area" localSheetId="1">Displacement!$A$1:$U$54</definedName>
    <definedName name="_xlnm.Print_Area" localSheetId="0">Queue!$B$1:$I$149</definedName>
    <definedName name="QF_CF">#REF!</definedName>
    <definedName name="RampLossMonthlyDemand" localSheetId="1">'[5]Source - Ramp Losses'!$O$46:$P$57</definedName>
    <definedName name="RampLossMonthlyDemand">'[6]Source - Ramp Losses'!$O$46:$P$57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igned_MW" localSheetId="0">Queue!$D$29</definedName>
    <definedName name="SSMonthlyDemand" localSheetId="1">'[5]Source - Station Use'!$H$78:$H$89</definedName>
    <definedName name="SSMonthlyDemand">'[6]Source - Station Use'!$H$78:$H$89</definedName>
    <definedName name="y" hidden="1">'[1]DSM Output'!$B$21:$B$23</definedName>
    <definedName name="z" hidden="1">'[1]DSM Output'!$G$21:$G$23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3" l="1"/>
  <c r="B48" i="3"/>
  <c r="B45" i="3"/>
  <c r="B42" i="3"/>
  <c r="B12" i="3"/>
  <c r="M11" i="3"/>
  <c r="Q54" i="3" l="1"/>
  <c r="Q50" i="3"/>
  <c r="O50" i="3"/>
  <c r="T12" i="3"/>
  <c r="M12" i="3"/>
  <c r="N11" i="3"/>
  <c r="U11" i="3"/>
  <c r="N12" i="3"/>
  <c r="U12" i="3"/>
  <c r="T11" i="3"/>
  <c r="O54" i="3"/>
  <c r="S54" i="3"/>
  <c r="B13" i="3"/>
  <c r="B14" i="3" l="1"/>
  <c r="B15" i="3" l="1"/>
  <c r="T13" i="3"/>
  <c r="M13" i="3"/>
  <c r="N13" i="3"/>
  <c r="U13" i="3"/>
  <c r="T14" i="3" l="1"/>
  <c r="M14" i="3"/>
  <c r="N14" i="3"/>
  <c r="U14" i="3"/>
  <c r="B16" i="3"/>
  <c r="N15" i="3" l="1"/>
  <c r="U15" i="3"/>
  <c r="B17" i="3"/>
  <c r="T15" i="3"/>
  <c r="M15" i="3"/>
  <c r="T16" i="3" l="1"/>
  <c r="M16" i="3"/>
  <c r="B18" i="3"/>
  <c r="N16" i="3"/>
  <c r="U16" i="3"/>
  <c r="U17" i="3" l="1"/>
  <c r="N17" i="3"/>
  <c r="M17" i="3"/>
  <c r="T17" i="3"/>
  <c r="B19" i="3"/>
  <c r="U18" i="3" l="1"/>
  <c r="N18" i="3"/>
  <c r="M18" i="3"/>
  <c r="T18" i="3"/>
  <c r="B20" i="3"/>
  <c r="M19" i="3" l="1"/>
  <c r="T19" i="3"/>
  <c r="B21" i="3"/>
  <c r="U19" i="3"/>
  <c r="N19" i="3"/>
  <c r="U20" i="3" l="1"/>
  <c r="N20" i="3"/>
  <c r="M20" i="3"/>
  <c r="T20" i="3"/>
  <c r="B22" i="3"/>
  <c r="M21" i="3" l="1"/>
  <c r="T21" i="3"/>
  <c r="B23" i="3"/>
  <c r="U21" i="3"/>
  <c r="N21" i="3"/>
  <c r="U22" i="3" l="1"/>
  <c r="N22" i="3"/>
  <c r="M22" i="3"/>
  <c r="T22" i="3"/>
  <c r="B24" i="3"/>
  <c r="M23" i="3" l="1"/>
  <c r="T23" i="3"/>
  <c r="B25" i="3"/>
  <c r="U23" i="3"/>
  <c r="N23" i="3"/>
  <c r="M24" i="3" l="1"/>
  <c r="T24" i="3"/>
  <c r="U24" i="3"/>
  <c r="N24" i="3"/>
  <c r="B26" i="3"/>
  <c r="M25" i="3" l="1"/>
  <c r="T25" i="3"/>
  <c r="B27" i="3"/>
  <c r="U25" i="3"/>
  <c r="N25" i="3"/>
  <c r="U26" i="3" l="1"/>
  <c r="N26" i="3"/>
  <c r="M26" i="3"/>
  <c r="T26" i="3"/>
  <c r="B28" i="3"/>
  <c r="M27" i="3" l="1"/>
  <c r="T27" i="3"/>
  <c r="B29" i="3"/>
  <c r="U27" i="3"/>
  <c r="N27" i="3"/>
  <c r="M28" i="3" l="1"/>
  <c r="T28" i="3"/>
  <c r="U28" i="3"/>
  <c r="N28" i="3"/>
  <c r="B30" i="3"/>
  <c r="B31" i="3" l="1"/>
  <c r="U29" i="3"/>
  <c r="N29" i="3"/>
  <c r="M29" i="3"/>
  <c r="T29" i="3"/>
  <c r="U30" i="3" l="1"/>
  <c r="N30" i="3"/>
  <c r="M30" i="3"/>
  <c r="T30" i="3"/>
  <c r="B32" i="3"/>
  <c r="M31" i="3" l="1"/>
  <c r="T31" i="3"/>
  <c r="B33" i="3"/>
  <c r="U31" i="3"/>
  <c r="N31" i="3"/>
  <c r="M32" i="3" l="1"/>
  <c r="T32" i="3"/>
  <c r="U32" i="3"/>
  <c r="N32" i="3"/>
  <c r="B34" i="3"/>
  <c r="U33" i="3" l="1"/>
  <c r="N33" i="3"/>
  <c r="M33" i="3"/>
  <c r="T33" i="3"/>
  <c r="B35" i="3"/>
  <c r="B36" i="3" l="1"/>
  <c r="U34" i="3"/>
  <c r="N34" i="3"/>
  <c r="M34" i="3"/>
  <c r="T34" i="3"/>
  <c r="M35" i="3" l="1"/>
  <c r="T35" i="3"/>
  <c r="I49" i="3"/>
  <c r="H52" i="3"/>
  <c r="I52" i="3"/>
  <c r="J52" i="3" s="1"/>
  <c r="H49" i="3"/>
  <c r="I46" i="3"/>
  <c r="H46" i="3"/>
  <c r="U35" i="3"/>
  <c r="N35" i="3"/>
  <c r="U36" i="3" l="1"/>
  <c r="N36" i="3"/>
  <c r="H43" i="3"/>
  <c r="H40" i="3" s="1"/>
  <c r="M36" i="3"/>
  <c r="T36" i="3"/>
  <c r="J49" i="3"/>
  <c r="I43" i="3"/>
  <c r="J43" i="3" l="1"/>
  <c r="I40" i="3"/>
  <c r="D147" i="1" l="1"/>
  <c r="G147" i="1" s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E29" i="1"/>
  <c r="D29" i="1"/>
  <c r="N14" i="1"/>
  <c r="N9" i="1"/>
  <c r="N8" i="1"/>
  <c r="N7" i="1"/>
  <c r="N6" i="1"/>
  <c r="N5" i="1"/>
  <c r="D143" i="1" l="1"/>
  <c r="D145" i="1" s="1"/>
  <c r="E143" i="1"/>
  <c r="E145" i="1" s="1"/>
  <c r="D148" i="1" l="1"/>
  <c r="B147" i="1"/>
</calcChain>
</file>

<file path=xl/sharedStrings.xml><?xml version="1.0" encoding="utf-8"?>
<sst xmlns="http://schemas.openxmlformats.org/spreadsheetml/2006/main" count="200" uniqueCount="156">
  <si>
    <t>QF Queue</t>
  </si>
  <si>
    <t>Capacity Contribution</t>
  </si>
  <si>
    <t>No.</t>
  </si>
  <si>
    <t>QF</t>
  </si>
  <si>
    <t>Partial Displacement</t>
  </si>
  <si>
    <t>Name plate</t>
  </si>
  <si>
    <t>CF</t>
  </si>
  <si>
    <t>Start Date</t>
  </si>
  <si>
    <t>x</t>
  </si>
  <si>
    <t>Type</t>
  </si>
  <si>
    <t>East</t>
  </si>
  <si>
    <t>West</t>
  </si>
  <si>
    <t>Boswell Springs I Wind</t>
  </si>
  <si>
    <t>Wind</t>
  </si>
  <si>
    <t xml:space="preserve">Wind </t>
  </si>
  <si>
    <t>Boswell Springs II Wind</t>
  </si>
  <si>
    <t>Fixed</t>
  </si>
  <si>
    <t>Boswell Springs III Wind</t>
  </si>
  <si>
    <t>Tracking</t>
  </si>
  <si>
    <t>Boswell Springs IV Wind</t>
  </si>
  <si>
    <t xml:space="preserve">Gas </t>
  </si>
  <si>
    <t>Glen Canyon A Solar QF</t>
  </si>
  <si>
    <t>Solar</t>
  </si>
  <si>
    <t>Glen Canyon B Solar QF</t>
  </si>
  <si>
    <t xml:space="preserve">Hydro </t>
  </si>
  <si>
    <t>Total Signed MW</t>
  </si>
  <si>
    <t>QF - 245 - WY - Wind</t>
  </si>
  <si>
    <t>QF - 246 - WY - Wind</t>
  </si>
  <si>
    <t>QF - 247 - WY - Wind</t>
  </si>
  <si>
    <t>QF - 249 - OR - Solar</t>
  </si>
  <si>
    <t>QF - 279 - OR - Solar</t>
  </si>
  <si>
    <t>QF - 280 - OR - Solar</t>
  </si>
  <si>
    <t>QF - 281 - OR - Solar</t>
  </si>
  <si>
    <t>QF - 308 - WY - Wind</t>
  </si>
  <si>
    <t>QF - 309 - WY - Wind</t>
  </si>
  <si>
    <t>QF - 310 - WY - Wind</t>
  </si>
  <si>
    <t>QF - 311 - WY - Wind</t>
  </si>
  <si>
    <t>QF - 313 - UT - Solar</t>
  </si>
  <si>
    <t>QF - 315 - UT - Solar</t>
  </si>
  <si>
    <t>QF - 317 - UT - Solar</t>
  </si>
  <si>
    <t>QF - 319 - UT - Solar</t>
  </si>
  <si>
    <t>QF - 321 - UT - Solar</t>
  </si>
  <si>
    <t>QF - 323 - UT - Solar</t>
  </si>
  <si>
    <t>QF - 325 - UT - Solar</t>
  </si>
  <si>
    <t>QF - 328 - OR - Solar</t>
  </si>
  <si>
    <t>QF - 336 - UT - Solar</t>
  </si>
  <si>
    <t>QF - 351 - OR - Solar</t>
  </si>
  <si>
    <t>QF - 357 - UT - Solar</t>
  </si>
  <si>
    <t>QF - 358 - UT - Solar</t>
  </si>
  <si>
    <t>QF - 359 - UT - Solar</t>
  </si>
  <si>
    <t>QF - 360 - UT - Solar</t>
  </si>
  <si>
    <t>QF - 361 - UT - Solar</t>
  </si>
  <si>
    <t>QF - 362 - UT - Solar</t>
  </si>
  <si>
    <t>QF - 363 - UT - Solar</t>
  </si>
  <si>
    <t>QF - 364 - UT - Solar</t>
  </si>
  <si>
    <t>QF - 254 - OR - Solar</t>
  </si>
  <si>
    <t>QF - 372 - WY - Solar</t>
  </si>
  <si>
    <t>QF - 380 - OR - Solar</t>
  </si>
  <si>
    <t>QF - 381 - OR - Solar</t>
  </si>
  <si>
    <t>QF - 397 - OR - Solar</t>
  </si>
  <si>
    <t>QF - 383 - OR - Solar</t>
  </si>
  <si>
    <t>QF - 384 - OR - Solar</t>
  </si>
  <si>
    <t>QF - 385 - OR - Solar</t>
  </si>
  <si>
    <t>QF - 388 - UT - Solar</t>
  </si>
  <si>
    <t>QF - 389 - WY - Wind</t>
  </si>
  <si>
    <t>QF - 390 - WY - Solar</t>
  </si>
  <si>
    <t>QF - 391 - WY - Solar</t>
  </si>
  <si>
    <t>QF - 337 - WY - Solar</t>
  </si>
  <si>
    <t>QF - 393 - OR - Solar</t>
  </si>
  <si>
    <t>QF - 394 - WY - Wind</t>
  </si>
  <si>
    <t>QF - 365 - UT - Wind</t>
  </si>
  <si>
    <t>QF - 339 - WY - Wind</t>
  </si>
  <si>
    <t>QF - 304 - WY - Solar</t>
  </si>
  <si>
    <t>QF - 305 - WY - Solar</t>
  </si>
  <si>
    <t>QF - 292 - OR - Solar</t>
  </si>
  <si>
    <t>QF - 293 - OR - Solar</t>
  </si>
  <si>
    <t>QF - 396 - OR - Solar</t>
  </si>
  <si>
    <t>Total Potential MW</t>
  </si>
  <si>
    <t>Total Partial Displacement</t>
  </si>
  <si>
    <t>Partial Displacement after QF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</si>
  <si>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</si>
  <si>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</si>
  <si>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</si>
  <si>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</si>
  <si>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</si>
  <si>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</si>
  <si>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2017 IRP (Nameplate MW)</t>
  </si>
  <si>
    <t>Deferral type</t>
  </si>
  <si>
    <t>IRP Thermal</t>
  </si>
  <si>
    <t>IRP Baseload Renewable</t>
  </si>
  <si>
    <t xml:space="preserve">IRP Solar </t>
  </si>
  <si>
    <t xml:space="preserve">IRP Wind </t>
  </si>
  <si>
    <t>IRP FOT Summer</t>
  </si>
  <si>
    <t>IRP FOT Winter</t>
  </si>
  <si>
    <t>Thermal</t>
  </si>
  <si>
    <t>Total Remaining Potential After Thermal, Solar, Wind Deferral</t>
  </si>
  <si>
    <t>FOT Summer</t>
  </si>
  <si>
    <t>FOT Winter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</si>
  <si>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</si>
  <si>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</si>
  <si>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</si>
  <si>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</si>
  <si>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</si>
  <si>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CCCT</t>
  </si>
  <si>
    <t>Geothermal</t>
  </si>
  <si>
    <t>Yakima Solar</t>
  </si>
  <si>
    <t>Utah S Solar</t>
  </si>
  <si>
    <t>WYAE Wind</t>
  </si>
  <si>
    <t>WY DJ Wind</t>
  </si>
  <si>
    <t>ID Wind</t>
  </si>
  <si>
    <t>Sage I Solar QF</t>
  </si>
  <si>
    <t>Sage II Solar QF</t>
  </si>
  <si>
    <t>BYU-ID QF</t>
  </si>
  <si>
    <t>Sage III Solar QF</t>
  </si>
  <si>
    <t>Beatty Solar (Terminated)</t>
  </si>
  <si>
    <t>Utah 2017.Q2</t>
  </si>
  <si>
    <t>QF - 405 - OR - Solar</t>
  </si>
  <si>
    <t>QF - 406 - OR - Solar</t>
  </si>
  <si>
    <t>QF - 407 - OR - Solar</t>
  </si>
  <si>
    <t>QF - 408 - OR - Solar</t>
  </si>
  <si>
    <t>QF - 409 - OR - Solar</t>
  </si>
  <si>
    <t>QF - 410 - OR - Solar</t>
  </si>
  <si>
    <t>QF - 411 - OR - Solar</t>
  </si>
  <si>
    <t>QF - 418 - OR - Solar</t>
  </si>
  <si>
    <t>QF - 412 - WY - Wind</t>
  </si>
  <si>
    <t>QF - 426 - UT - Solar</t>
  </si>
  <si>
    <t>QF - 432 - WY - Solar</t>
  </si>
  <si>
    <t>QF - 432 - WY - Wind</t>
  </si>
  <si>
    <t>QF - 427 - WY - Wind</t>
  </si>
  <si>
    <t>QF - 413 - UT - Solar</t>
  </si>
  <si>
    <t>QF - 414 - OR - Solar</t>
  </si>
  <si>
    <t>QF - 415 - OR - Solar</t>
  </si>
  <si>
    <t>QF - 416 - OR - Solar</t>
  </si>
  <si>
    <t>QF - 417 - UT - Solar</t>
  </si>
  <si>
    <t>QF - 430 - WY - Wind</t>
  </si>
  <si>
    <t>QF - 419 - UT - Solar</t>
  </si>
  <si>
    <t>QF - 420 - WY - Solar</t>
  </si>
  <si>
    <t>QF - 421 - UT - Solar</t>
  </si>
  <si>
    <t>QF - 422 - UT - Solar</t>
  </si>
  <si>
    <t>QF - 423 - UT - Solar</t>
  </si>
  <si>
    <t>QF - 424 - UT - Solar</t>
  </si>
  <si>
    <t>QF - 425 - UT - Solar</t>
  </si>
  <si>
    <t>QF - 429 - WY - Solar</t>
  </si>
  <si>
    <t>QF - 428 - WY - Solar</t>
  </si>
  <si>
    <t>QF - 433 - UT - Non firm</t>
  </si>
  <si>
    <t>QF - 434 - UT - Non firm</t>
  </si>
  <si>
    <t>QF - 435 - UT - Non firm</t>
  </si>
  <si>
    <t>QF - 431 - UT - Solar</t>
  </si>
  <si>
    <t>QF - 398 - OR - Solar</t>
  </si>
  <si>
    <t>QF - 399 - OR - Solar</t>
  </si>
  <si>
    <t>QF - 400 - OR - Solar</t>
  </si>
  <si>
    <t>QF - 401 - OR - Solar</t>
  </si>
  <si>
    <t>QF - 402 - OR - Solar</t>
  </si>
  <si>
    <t>QF - 403 - OR - Solar</t>
  </si>
  <si>
    <t>QF - 436 - WY - Solar</t>
  </si>
  <si>
    <t>QF - 437 - WY -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</si>
</sst>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_);[Red]_(* \(#,##0.0\);_(* &quot;-&quot;_);_(@_)"/>
    <numFmt numFmtId="171" formatCode="_(* #,##0.0_);_(* \(#,##0.0\);_(* &quot;-&quot;??_);_(@_)"/>
    <numFmt numFmtId="172" formatCode="_(* #,##0.0_);_(* \(#,##0.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164" fontId="0" fillId="0" borderId="0" xfId="0"/>
    <xf numFmtId="164" fontId="3" fillId="0" borderId="0" xfId="0" applyFont="1" applyFill="1"/>
    <xf numFmtId="164" fontId="3" fillId="0" borderId="0" xfId="3" applyFont="1" applyFill="1"/>
    <xf numFmtId="165" fontId="3" fillId="0" borderId="0" xfId="0" applyNumberFormat="1" applyFont="1" applyFill="1"/>
    <xf numFmtId="164" fontId="3" fillId="0" borderId="3" xfId="0" applyFont="1" applyFill="1" applyBorder="1" applyAlignment="1">
      <alignment horizontal="centerContinuous"/>
    </xf>
    <xf numFmtId="164" fontId="6" fillId="0" borderId="4" xfId="3" applyFont="1" applyFill="1" applyBorder="1" applyAlignment="1">
      <alignment horizontal="centerContinuous"/>
    </xf>
    <xf numFmtId="164" fontId="3" fillId="0" borderId="2" xfId="0" applyFont="1" applyFill="1" applyBorder="1" applyAlignment="1">
      <alignment horizontal="centerContinuous"/>
    </xf>
    <xf numFmtId="0" fontId="5" fillId="0" borderId="6" xfId="3" applyNumberFormat="1" applyFont="1" applyFill="1" applyBorder="1" applyAlignment="1">
      <alignment horizontal="centerContinuous" wrapText="1"/>
    </xf>
    <xf numFmtId="164" fontId="5" fillId="0" borderId="7" xfId="3" applyFont="1" applyFill="1" applyBorder="1" applyAlignment="1">
      <alignment horizontal="centerContinuous" wrapText="1"/>
    </xf>
    <xf numFmtId="164" fontId="5" fillId="0" borderId="6" xfId="3" applyFont="1" applyFill="1" applyBorder="1" applyAlignment="1">
      <alignment horizontal="centerContinuous" wrapText="1"/>
    </xf>
    <xf numFmtId="165" fontId="5" fillId="0" borderId="6" xfId="3" applyNumberFormat="1" applyFont="1" applyFill="1" applyBorder="1" applyAlignment="1">
      <alignment horizontal="centerContinuous" wrapText="1"/>
    </xf>
    <xf numFmtId="164" fontId="3" fillId="0" borderId="6" xfId="0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left"/>
    </xf>
    <xf numFmtId="43" fontId="3" fillId="0" borderId="8" xfId="5" applyFont="1" applyFill="1" applyBorder="1"/>
    <xf numFmtId="166" fontId="3" fillId="0" borderId="9" xfId="6" applyNumberFormat="1" applyFont="1" applyFill="1" applyBorder="1"/>
    <xf numFmtId="165" fontId="3" fillId="0" borderId="5" xfId="3" applyNumberFormat="1" applyFont="1" applyFill="1" applyBorder="1" applyAlignment="1">
      <alignment horizontal="left"/>
    </xf>
    <xf numFmtId="167" fontId="3" fillId="0" borderId="9" xfId="3" applyNumberFormat="1" applyFont="1" applyFill="1" applyBorder="1"/>
    <xf numFmtId="0" fontId="3" fillId="0" borderId="7" xfId="3" applyNumberFormat="1" applyFont="1" applyFill="1" applyBorder="1" applyAlignment="1">
      <alignment horizontal="center"/>
    </xf>
    <xf numFmtId="43" fontId="3" fillId="0" borderId="7" xfId="5" applyFont="1" applyFill="1" applyBorder="1"/>
    <xf numFmtId="2" fontId="3" fillId="0" borderId="7" xfId="3" applyNumberFormat="1" applyFont="1" applyFill="1" applyBorder="1" applyAlignment="1">
      <alignment horizontal="center"/>
    </xf>
    <xf numFmtId="166" fontId="3" fillId="0" borderId="10" xfId="6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3" fillId="0" borderId="10" xfId="5" applyNumberFormat="1" applyFont="1" applyFill="1" applyBorder="1" applyAlignment="1">
      <alignment horizontal="center"/>
    </xf>
    <xf numFmtId="164" fontId="5" fillId="0" borderId="0" xfId="0" applyFont="1" applyFill="1"/>
    <xf numFmtId="164" fontId="0" fillId="0" borderId="0" xfId="0" applyFont="1" applyFill="1"/>
    <xf numFmtId="164" fontId="3" fillId="0" borderId="4" xfId="0" applyFont="1" applyFill="1" applyBorder="1"/>
    <xf numFmtId="166" fontId="3" fillId="0" borderId="4" xfId="6" applyNumberFormat="1" applyFont="1" applyFill="1" applyBorder="1"/>
    <xf numFmtId="165" fontId="3" fillId="0" borderId="7" xfId="7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43" fontId="3" fillId="0" borderId="11" xfId="5" applyFont="1" applyFill="1" applyBorder="1"/>
    <xf numFmtId="2" fontId="3" fillId="0" borderId="6" xfId="3" applyNumberFormat="1" applyFont="1" applyFill="1" applyBorder="1" applyAlignment="1">
      <alignment horizontal="center"/>
    </xf>
    <xf numFmtId="166" fontId="3" fillId="0" borderId="12" xfId="6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7" fontId="3" fillId="0" borderId="12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164" fontId="3" fillId="0" borderId="0" xfId="0" applyFont="1" applyFill="1" applyBorder="1"/>
    <xf numFmtId="0" fontId="3" fillId="0" borderId="0" xfId="5" applyNumberFormat="1" applyFont="1" applyFill="1" applyBorder="1" applyAlignment="1">
      <alignment horizontal="center"/>
    </xf>
    <xf numFmtId="43" fontId="3" fillId="0" borderId="0" xfId="5" applyFont="1" applyFill="1" applyBorder="1"/>
    <xf numFmtId="2" fontId="3" fillId="0" borderId="0" xfId="5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7" fontId="3" fillId="0" borderId="0" xfId="5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>
      <alignment horizontal="left"/>
    </xf>
    <xf numFmtId="165" fontId="3" fillId="0" borderId="9" xfId="2" applyNumberFormat="1" applyFont="1" applyFill="1" applyBorder="1" applyAlignment="1">
      <alignment horizontal="center"/>
    </xf>
    <xf numFmtId="164" fontId="7" fillId="0" borderId="0" xfId="0" applyFont="1" applyFill="1"/>
    <xf numFmtId="43" fontId="3" fillId="0" borderId="6" xfId="5" applyFont="1" applyFill="1" applyBorder="1"/>
    <xf numFmtId="43" fontId="3" fillId="0" borderId="13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Fill="1" applyBorder="1"/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4" fontId="3" fillId="0" borderId="0" xfId="3" applyFont="1" applyFill="1" applyBorder="1"/>
    <xf numFmtId="2" fontId="5" fillId="0" borderId="14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7" fillId="0" borderId="4" xfId="2" applyNumberFormat="1" applyFont="1" applyFill="1" applyBorder="1" applyAlignment="1">
      <alignment horizontal="center"/>
    </xf>
    <xf numFmtId="164" fontId="0" fillId="0" borderId="0" xfId="0" applyFont="1" applyFill="1" applyBorder="1"/>
    <xf numFmtId="169" fontId="3" fillId="0" borderId="2" xfId="5" applyNumberFormat="1" applyFont="1" applyFill="1" applyBorder="1" applyAlignment="1">
      <alignment horizontal="center"/>
    </xf>
    <xf numFmtId="165" fontId="3" fillId="0" borderId="2" xfId="3" applyNumberFormat="1" applyFont="1" applyFill="1" applyBorder="1"/>
    <xf numFmtId="2" fontId="5" fillId="0" borderId="0" xfId="5" applyNumberFormat="1" applyFont="1" applyFill="1" applyBorder="1" applyAlignment="1">
      <alignment horizontal="center"/>
    </xf>
    <xf numFmtId="164" fontId="0" fillId="0" borderId="0" xfId="0" applyFont="1" applyAlignment="1">
      <alignment vertical="top"/>
    </xf>
    <xf numFmtId="164" fontId="0" fillId="0" borderId="0" xfId="0" applyFont="1"/>
    <xf numFmtId="164" fontId="2" fillId="0" borderId="0" xfId="0" applyFont="1"/>
    <xf numFmtId="170" fontId="0" fillId="0" borderId="0" xfId="0" applyNumberFormat="1" applyFont="1"/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5" fillId="0" borderId="5" xfId="3" applyFont="1" applyFill="1" applyBorder="1" applyAlignment="1">
      <alignment horizontal="center"/>
    </xf>
    <xf numFmtId="164" fontId="5" fillId="0" borderId="8" xfId="3" applyFont="1" applyFill="1" applyBorder="1" applyAlignment="1"/>
    <xf numFmtId="164" fontId="5" fillId="0" borderId="14" xfId="3" applyFont="1" applyFill="1" applyBorder="1" applyAlignment="1"/>
    <xf numFmtId="164" fontId="5" fillId="2" borderId="8" xfId="3" applyFont="1" applyFill="1" applyBorder="1" applyAlignment="1">
      <alignment horizontal="left" vertical="top"/>
    </xf>
    <xf numFmtId="164" fontId="5" fillId="2" borderId="14" xfId="3" applyFont="1" applyFill="1" applyBorder="1" applyAlignment="1">
      <alignment horizontal="center"/>
    </xf>
    <xf numFmtId="164" fontId="5" fillId="2" borderId="14" xfId="3" applyFont="1" applyFill="1" applyBorder="1" applyAlignment="1">
      <alignment horizontal="left" vertical="top"/>
    </xf>
    <xf numFmtId="164" fontId="5" fillId="2" borderId="9" xfId="3" applyFont="1" applyFill="1" applyBorder="1" applyAlignment="1">
      <alignment horizontal="center"/>
    </xf>
    <xf numFmtId="164" fontId="5" fillId="0" borderId="3" xfId="3" applyFont="1" applyFill="1" applyBorder="1" applyAlignment="1">
      <alignment horizontal="center"/>
    </xf>
    <xf numFmtId="164" fontId="5" fillId="0" borderId="7" xfId="3" applyFont="1" applyFill="1" applyBorder="1" applyAlignment="1">
      <alignment horizontal="center"/>
    </xf>
    <xf numFmtId="164" fontId="5" fillId="0" borderId="11" xfId="3" applyFont="1" applyFill="1" applyBorder="1" applyAlignment="1"/>
    <xf numFmtId="164" fontId="5" fillId="0" borderId="13" xfId="3" applyFont="1" applyFill="1" applyBorder="1" applyAlignment="1"/>
    <xf numFmtId="164" fontId="5" fillId="2" borderId="1" xfId="3" applyFont="1" applyFill="1" applyBorder="1" applyAlignment="1">
      <alignment horizontal="left" vertical="top"/>
    </xf>
    <xf numFmtId="164" fontId="5" fillId="2" borderId="2" xfId="3" applyFont="1" applyFill="1" applyBorder="1" applyAlignment="1">
      <alignment horizontal="center"/>
    </xf>
    <xf numFmtId="164" fontId="5" fillId="2" borderId="2" xfId="3" applyFont="1" applyFill="1" applyBorder="1" applyAlignment="1">
      <alignment horizontal="left" vertical="top"/>
    </xf>
    <xf numFmtId="164" fontId="5" fillId="2" borderId="3" xfId="3" applyFont="1" applyFill="1" applyBorder="1" applyAlignment="1">
      <alignment horizontal="center"/>
    </xf>
    <xf numFmtId="164" fontId="5" fillId="2" borderId="1" xfId="3" applyFont="1" applyFill="1" applyBorder="1" applyAlignment="1">
      <alignment horizontal="center"/>
    </xf>
    <xf numFmtId="164" fontId="0" fillId="0" borderId="0" xfId="0" applyFont="1" applyAlignment="1">
      <alignment vertical="top" wrapText="1"/>
    </xf>
    <xf numFmtId="164" fontId="0" fillId="0" borderId="6" xfId="0" applyFont="1" applyFill="1" applyBorder="1" applyAlignment="1">
      <alignment horizontal="center" wrapText="1"/>
    </xf>
    <xf numFmtId="164" fontId="5" fillId="0" borderId="6" xfId="3" applyFont="1" applyFill="1" applyBorder="1" applyAlignment="1">
      <alignment horizontal="center" wrapText="1"/>
    </xf>
    <xf numFmtId="164" fontId="5" fillId="0" borderId="12" xfId="3" applyFont="1" applyFill="1" applyBorder="1" applyAlignment="1">
      <alignment horizontal="center" wrapText="1"/>
    </xf>
    <xf numFmtId="164" fontId="5" fillId="0" borderId="11" xfId="3" applyFont="1" applyFill="1" applyBorder="1" applyAlignment="1">
      <alignment horizontal="center" wrapText="1"/>
    </xf>
    <xf numFmtId="164" fontId="5" fillId="0" borderId="4" xfId="3" applyFont="1" applyFill="1" applyBorder="1" applyAlignment="1">
      <alignment horizontal="center" wrapText="1"/>
    </xf>
    <xf numFmtId="164" fontId="5" fillId="0" borderId="3" xfId="3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4" fontId="0" fillId="0" borderId="13" xfId="0" applyFont="1" applyBorder="1"/>
    <xf numFmtId="0" fontId="3" fillId="0" borderId="8" xfId="3" applyNumberFormat="1" applyFont="1" applyFill="1" applyBorder="1" applyAlignment="1">
      <alignment horizontal="center"/>
    </xf>
    <xf numFmtId="41" fontId="3" fillId="0" borderId="5" xfId="5" applyNumberFormat="1" applyFont="1" applyFill="1" applyBorder="1"/>
    <xf numFmtId="41" fontId="3" fillId="0" borderId="15" xfId="5" applyNumberFormat="1" applyFont="1" applyFill="1" applyBorder="1"/>
    <xf numFmtId="41" fontId="3" fillId="0" borderId="11" xfId="5" applyNumberFormat="1" applyFont="1" applyFill="1" applyBorder="1"/>
    <xf numFmtId="171" fontId="3" fillId="0" borderId="5" xfId="1" applyNumberFormat="1" applyFont="1" applyFill="1" applyBorder="1"/>
    <xf numFmtId="171" fontId="3" fillId="0" borderId="7" xfId="1" applyNumberFormat="1" applyFont="1" applyFill="1" applyBorder="1"/>
    <xf numFmtId="171" fontId="3" fillId="0" borderId="15" xfId="1" applyNumberFormat="1" applyFont="1" applyFill="1" applyBorder="1"/>
    <xf numFmtId="171" fontId="3" fillId="0" borderId="11" xfId="1" applyNumberFormat="1" applyFont="1" applyFill="1" applyBorder="1"/>
    <xf numFmtId="171" fontId="3" fillId="0" borderId="9" xfId="5" applyNumberFormat="1" applyFont="1" applyFill="1" applyBorder="1"/>
    <xf numFmtId="171" fontId="3" fillId="0" borderId="7" xfId="5" applyNumberFormat="1" applyFont="1" applyFill="1" applyBorder="1"/>
    <xf numFmtId="171" fontId="3" fillId="0" borderId="15" xfId="5" applyNumberFormat="1" applyFont="1" applyFill="1" applyBorder="1"/>
    <xf numFmtId="171" fontId="3" fillId="0" borderId="11" xfId="5" applyNumberFormat="1" applyFont="1" applyFill="1" applyBorder="1"/>
    <xf numFmtId="172" fontId="3" fillId="0" borderId="5" xfId="5" applyNumberFormat="1" applyFont="1" applyFill="1" applyBorder="1"/>
    <xf numFmtId="164" fontId="3" fillId="0" borderId="8" xfId="3" applyFont="1" applyBorder="1"/>
    <xf numFmtId="164" fontId="3" fillId="0" borderId="5" xfId="3" applyFont="1" applyBorder="1"/>
    <xf numFmtId="0" fontId="3" fillId="0" borderId="15" xfId="3" applyNumberFormat="1" applyFont="1" applyFill="1" applyBorder="1" applyAlignment="1">
      <alignment horizontal="center"/>
    </xf>
    <xf numFmtId="170" fontId="3" fillId="0" borderId="7" xfId="3" applyNumberFormat="1" applyFont="1" applyFill="1" applyBorder="1"/>
    <xf numFmtId="172" fontId="3" fillId="0" borderId="15" xfId="5" applyNumberFormat="1" applyFont="1" applyFill="1" applyBorder="1"/>
    <xf numFmtId="172" fontId="3" fillId="0" borderId="7" xfId="5" applyNumberFormat="1" applyFont="1" applyFill="1" applyBorder="1"/>
    <xf numFmtId="0" fontId="3" fillId="0" borderId="11" xfId="3" applyNumberFormat="1" applyFont="1" applyFill="1" applyBorder="1" applyAlignment="1">
      <alignment horizontal="center"/>
    </xf>
    <xf numFmtId="172" fontId="3" fillId="0" borderId="11" xfId="5" applyNumberFormat="1" applyFont="1" applyFill="1" applyBorder="1"/>
    <xf numFmtId="172" fontId="3" fillId="0" borderId="6" xfId="5" applyNumberFormat="1" applyFont="1" applyFill="1" applyBorder="1"/>
    <xf numFmtId="0" fontId="0" fillId="0" borderId="0" xfId="0" applyNumberFormat="1" applyFont="1" applyFill="1" applyAlignment="1">
      <alignment vertical="top"/>
    </xf>
    <xf numFmtId="164" fontId="0" fillId="0" borderId="16" xfId="0" applyFont="1" applyBorder="1" applyAlignment="1"/>
    <xf numFmtId="164" fontId="0" fillId="0" borderId="17" xfId="0" applyBorder="1" applyAlignment="1"/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1" xfId="0" applyFont="1" applyBorder="1" applyAlignment="1"/>
    <xf numFmtId="164" fontId="0" fillId="0" borderId="13" xfId="0" applyBorder="1" applyAlignment="1"/>
    <xf numFmtId="43" fontId="3" fillId="0" borderId="6" xfId="5" applyNumberFormat="1" applyFont="1" applyFill="1" applyBorder="1"/>
    <xf numFmtId="43" fontId="3" fillId="0" borderId="0" xfId="5" applyNumberFormat="1" applyFont="1" applyFill="1" applyBorder="1"/>
    <xf numFmtId="164" fontId="0" fillId="0" borderId="1" xfId="0" applyFont="1" applyBorder="1" applyAlignment="1"/>
    <xf numFmtId="164" fontId="0" fillId="0" borderId="2" xfId="0" applyBorder="1" applyAlignment="1"/>
    <xf numFmtId="43" fontId="3" fillId="0" borderId="4" xfId="5" applyNumberFormat="1" applyFont="1" applyFill="1" applyBorder="1"/>
    <xf numFmtId="0" fontId="0" fillId="0" borderId="0" xfId="0" applyNumberFormat="1" applyFont="1" applyAlignment="1">
      <alignment vertical="top" wrapText="1"/>
    </xf>
    <xf numFmtId="164" fontId="0" fillId="0" borderId="17" xfId="0" applyBorder="1" applyAlignment="1">
      <alignment wrapText="1"/>
    </xf>
    <xf numFmtId="164" fontId="7" fillId="0" borderId="18" xfId="0" applyFont="1" applyBorder="1" applyAlignment="1">
      <alignment horizontal="center" wrapText="1"/>
    </xf>
    <xf numFmtId="164" fontId="7" fillId="0" borderId="19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0" fillId="0" borderId="16" xfId="0" applyFont="1" applyBorder="1" applyAlignment="1">
      <alignment wrapText="1"/>
    </xf>
    <xf numFmtId="0" fontId="0" fillId="0" borderId="0" xfId="0" applyNumberFormat="1" applyFont="1" applyAlignment="1">
      <alignment vertical="top"/>
    </xf>
    <xf numFmtId="164" fontId="0" fillId="0" borderId="0" xfId="0" applyFill="1"/>
    <xf numFmtId="164" fontId="0" fillId="0" borderId="0" xfId="0" applyFill="1" applyAlignment="1">
      <alignment wrapText="1"/>
    </xf>
    <xf numFmtId="164" fontId="3" fillId="0" borderId="0" xfId="3" applyFont="1"/>
    <xf numFmtId="0" fontId="3" fillId="0" borderId="5" xfId="3" applyNumberFormat="1" applyFont="1" applyFill="1" applyBorder="1" applyAlignment="1">
      <alignment horizontal="center"/>
    </xf>
    <xf numFmtId="43" fontId="3" fillId="0" borderId="5" xfId="5" applyFont="1" applyFill="1" applyBorder="1"/>
    <xf numFmtId="2" fontId="3" fillId="0" borderId="5" xfId="3" applyNumberFormat="1" applyFont="1" applyFill="1" applyBorder="1" applyAlignment="1">
      <alignment horizontal="center"/>
    </xf>
    <xf numFmtId="166" fontId="3" fillId="0" borderId="5" xfId="6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7" fontId="3" fillId="0" borderId="9" xfId="5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164" fontId="2" fillId="0" borderId="0" xfId="0" applyFont="1" applyFill="1"/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</cellXfs>
  <cellStyles count="8">
    <cellStyle name="Comma" xfId="1" builtinId="3"/>
    <cellStyle name="Comma 2" xfId="5"/>
    <cellStyle name="Normal" xfId="0" builtinId="0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1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52%20-%20UT%20Compliance%20Filing%202017.Q2%20-%202017%20Aug\Data\152%20-%20UT%202017.Q2%20-%20PDDRR%20-%20CONF%20_2017%2009%2025%20(3019.62%20MW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2017%20QF%20Pricing%20Request%20Study%20Li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Data\Source%20Files\2017%20QF%20Pricing%20Request%20Study%20List%202017%2005%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52%20-%20UT%20Compliance%20Filing%202017.Q2%20-%202017%20Aug\Data\152%20-%20UT%202017.Q2%20-%20Demand%20CONF%20_2017%2009%2025%20(3019.62%20MW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Data\101.1%20-%20UT%202017.Q1%20-%20Demand%20CONF%20_2017%2005%2024%20(2457.7%20MW)%20Ther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Solar Displacement Base"/>
      <sheetName val="Solar Displacement AC"/>
      <sheetName val="ProfileWind1"/>
      <sheetName val="ProfileWind3"/>
      <sheetName val="ProfileWind4"/>
      <sheetName val="ProfileWind5"/>
      <sheetName val="ProfileWind6"/>
      <sheetName val="ProfileWind7"/>
      <sheetName val="ProfileWind8"/>
    </sheetNames>
    <sheetDataSet>
      <sheetData sheetId="0"/>
      <sheetData sheetId="1">
        <row r="5">
          <cell r="S5">
            <v>0.158</v>
          </cell>
          <cell r="V5">
            <v>0.11776428835036618</v>
          </cell>
        </row>
        <row r="6">
          <cell r="S6">
            <v>0.37912293315598289</v>
          </cell>
          <cell r="V6">
            <v>0.53861399146353772</v>
          </cell>
        </row>
        <row r="7">
          <cell r="S7">
            <v>0.59672377662708742</v>
          </cell>
          <cell r="V7">
            <v>0.64803174039612643</v>
          </cell>
        </row>
        <row r="8">
          <cell r="S8">
            <v>1</v>
          </cell>
          <cell r="V8">
            <v>1</v>
          </cell>
        </row>
        <row r="11">
          <cell r="S11">
            <v>1</v>
          </cell>
          <cell r="V11">
            <v>1</v>
          </cell>
        </row>
        <row r="145">
          <cell r="D145">
            <v>2919.62</v>
          </cell>
        </row>
        <row r="148">
          <cell r="D148">
            <v>3019.62</v>
          </cell>
        </row>
      </sheetData>
      <sheetData sheetId="2"/>
      <sheetData sheetId="3">
        <row r="14">
          <cell r="Q14">
            <v>0</v>
          </cell>
        </row>
      </sheetData>
      <sheetData sheetId="4"/>
      <sheetData sheetId="5">
        <row r="16">
          <cell r="CN16">
            <v>2016</v>
          </cell>
        </row>
      </sheetData>
      <sheetData sheetId="6">
        <row r="16">
          <cell r="CN16">
            <v>2016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Pending for Review"/>
      <sheetName val="Degradation"/>
      <sheetName val="Location"/>
      <sheetName val="WeeklyReport"/>
      <sheetName val="2017 QF Pricing Request Study L"/>
    </sheetNames>
    <definedNames>
      <definedName name="Active_CF" refersTo="='QF_Names'!$E$4:$E$110"/>
      <definedName name="Active_Deg_Method" refersTo="='QF_Names'!$N$4:$N$110"/>
      <definedName name="Active_Deg_Rate" refersTo="='QF_Names'!$M$4:$M$110"/>
      <definedName name="Active_Delivery_Point" refersTo="='QF_Names'!$C$4:$C$110"/>
      <definedName name="Active_MW" refersTo="='QF_Names'!$D$4:$D$110"/>
      <definedName name="Active_Name_Conf" refersTo="='QF_Names'!$A$4:$A$110"/>
      <definedName name="Active_Online" refersTo="='QF_Names'!$F$4:$F$110"/>
      <definedName name="Active_QF_Name" refersTo="='QF_Names'!$B$4:$B$110"/>
      <definedName name="Active_QF_Queue_Date" refersTo="='QF_Names'!$L$4:$L$110"/>
      <definedName name="Active_Status" refersTo="='QF_Names'!$K$4:$K$110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Sage I Solar</v>
          </cell>
          <cell r="B8" t="str">
            <v>QF - 277 - WY - Solar</v>
          </cell>
          <cell r="C8" t="str">
            <v>Trona</v>
          </cell>
          <cell r="D8">
            <v>20</v>
          </cell>
          <cell r="E8">
            <v>0.28240833333333337</v>
          </cell>
          <cell r="F8">
            <v>43739</v>
          </cell>
          <cell r="K8" t="str">
            <v>Active</v>
          </cell>
          <cell r="L8">
            <v>42832.390972222223</v>
          </cell>
          <cell r="M8">
            <v>6.0000000000000001E-3</v>
          </cell>
          <cell r="N8" t="str">
            <v>First Year</v>
          </cell>
        </row>
        <row r="9">
          <cell r="A9" t="str">
            <v>Sage II Solar</v>
          </cell>
          <cell r="B9" t="str">
            <v>QF - 278 -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42832.390972222223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Sparrow Solar</v>
          </cell>
          <cell r="B10" t="str">
            <v>QF - 279 - OR - Solar</v>
          </cell>
          <cell r="C10" t="str">
            <v>West Main</v>
          </cell>
          <cell r="D10">
            <v>40</v>
          </cell>
          <cell r="E10">
            <v>0.30979452054794521</v>
          </cell>
          <cell r="F10">
            <v>43281</v>
          </cell>
          <cell r="K10" t="str">
            <v>Active</v>
          </cell>
          <cell r="L10">
            <v>42580.675000000003</v>
          </cell>
          <cell r="M10">
            <v>5.0000000000000001E-3</v>
          </cell>
          <cell r="N10" t="str">
            <v>Prior Year</v>
          </cell>
        </row>
        <row r="11">
          <cell r="A11" t="str">
            <v>Ochoco Solar</v>
          </cell>
          <cell r="B11" t="str">
            <v>QF - 280 - OR - Solar</v>
          </cell>
          <cell r="C11" t="str">
            <v>Central Oregon</v>
          </cell>
          <cell r="D11">
            <v>40</v>
          </cell>
          <cell r="E11">
            <v>0.2791238584474886</v>
          </cell>
          <cell r="F11">
            <v>43435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Ringtail Solar</v>
          </cell>
          <cell r="B12" t="str">
            <v>QF - 281 - OR - Solar</v>
          </cell>
          <cell r="C12" t="str">
            <v>West Main</v>
          </cell>
          <cell r="D12">
            <v>40</v>
          </cell>
          <cell r="E12">
            <v>0.24543093607305935</v>
          </cell>
          <cell r="F12">
            <v>43435</v>
          </cell>
          <cell r="K12" t="str">
            <v>Active</v>
          </cell>
          <cell r="L12">
            <v>42580.683333333334</v>
          </cell>
          <cell r="M12">
            <v>5.0000000000000001E-3</v>
          </cell>
          <cell r="N12" t="str">
            <v>Prior Year</v>
          </cell>
        </row>
        <row r="14">
          <cell r="A14" t="str">
            <v>Hornet PV1 Solar</v>
          </cell>
          <cell r="B14" t="str">
            <v>QF - 300 - OR - Solar</v>
          </cell>
          <cell r="C14" t="str">
            <v>West Main</v>
          </cell>
          <cell r="D14">
            <v>15</v>
          </cell>
          <cell r="E14">
            <v>0.29340182648401825</v>
          </cell>
          <cell r="F14">
            <v>43435</v>
          </cell>
          <cell r="K14" t="str">
            <v>Active</v>
          </cell>
          <cell r="L14">
            <v>42649.5</v>
          </cell>
          <cell r="M14">
            <v>5.0000000000000001E-3</v>
          </cell>
          <cell r="N14" t="str">
            <v>Prior Year</v>
          </cell>
        </row>
        <row r="15">
          <cell r="A15" t="str">
            <v>Sage III Solar</v>
          </cell>
          <cell r="B15" t="str">
            <v>QF - 302 - WY - Solar</v>
          </cell>
          <cell r="C15" t="str">
            <v>Trona</v>
          </cell>
          <cell r="D15">
            <v>16</v>
          </cell>
          <cell r="E15">
            <v>0.29317208904109587</v>
          </cell>
          <cell r="F15">
            <v>43739</v>
          </cell>
          <cell r="K15" t="str">
            <v>Active</v>
          </cell>
          <cell r="L15">
            <v>42832.390972222223</v>
          </cell>
          <cell r="M15">
            <v>6.0000000000000001E-3</v>
          </cell>
          <cell r="N15" t="str">
            <v>First Year</v>
          </cell>
        </row>
        <row r="16">
          <cell r="A16" t="str">
            <v>Dinosolar 1 Solar</v>
          </cell>
          <cell r="B16" t="str">
            <v>QF - 304 - WY - Solar</v>
          </cell>
          <cell r="C16" t="str">
            <v>Wyoming Northeast</v>
          </cell>
          <cell r="D16">
            <v>30</v>
          </cell>
          <cell r="E16">
            <v>0.27404870624048705</v>
          </cell>
          <cell r="F16">
            <v>43831</v>
          </cell>
          <cell r="K16" t="str">
            <v>Active</v>
          </cell>
          <cell r="L16">
            <v>42864</v>
          </cell>
          <cell r="M16">
            <v>5.0000000000000001E-3</v>
          </cell>
          <cell r="N16" t="str">
            <v>Prior Year</v>
          </cell>
        </row>
        <row r="17">
          <cell r="A17" t="str">
            <v>Dinosolar 2 Solar</v>
          </cell>
          <cell r="B17" t="str">
            <v>QF - 305 - WY - Solar</v>
          </cell>
          <cell r="C17" t="str">
            <v>Wyoming Northeast</v>
          </cell>
          <cell r="D17">
            <v>80</v>
          </cell>
          <cell r="E17">
            <v>0.27414526255707761</v>
          </cell>
          <cell r="F17">
            <v>43831</v>
          </cell>
          <cell r="K17" t="str">
            <v>Active</v>
          </cell>
          <cell r="L17">
            <v>42864</v>
          </cell>
          <cell r="M17">
            <v>5.0000000000000001E-3</v>
          </cell>
          <cell r="N17" t="str">
            <v>Prior Year</v>
          </cell>
        </row>
        <row r="18">
          <cell r="A18" t="str">
            <v>Cove Mtn Solar</v>
          </cell>
          <cell r="B18" t="str">
            <v>QF - 336 - UT - Solar</v>
          </cell>
          <cell r="C18" t="str">
            <v>Utah South</v>
          </cell>
          <cell r="D18">
            <v>58</v>
          </cell>
          <cell r="E18">
            <v>0.33892497244528419</v>
          </cell>
          <cell r="F18">
            <v>43282</v>
          </cell>
          <cell r="K18" t="str">
            <v>Active</v>
          </cell>
          <cell r="L18">
            <v>42703.375</v>
          </cell>
          <cell r="M18">
            <v>5.0000000000000001E-3</v>
          </cell>
          <cell r="N18" t="str">
            <v>Prior Year</v>
          </cell>
        </row>
        <row r="19">
          <cell r="A19" t="str">
            <v>Shoshoni PV1 Solar</v>
          </cell>
          <cell r="B19" t="str">
            <v>QF - 337 - WY - Solar</v>
          </cell>
          <cell r="C19" t="str">
            <v>Wyoming Northeast</v>
          </cell>
          <cell r="D19">
            <v>13.33</v>
          </cell>
          <cell r="E19">
            <v>0.26666769432084048</v>
          </cell>
          <cell r="F19">
            <v>43313</v>
          </cell>
          <cell r="K19" t="str">
            <v>Active</v>
          </cell>
          <cell r="L19">
            <v>42967</v>
          </cell>
          <cell r="M19">
            <v>5.0000000000000001E-3</v>
          </cell>
          <cell r="N19" t="str">
            <v>Prior Year</v>
          </cell>
        </row>
        <row r="20">
          <cell r="A20" t="str">
            <v>Rimrock Solar</v>
          </cell>
          <cell r="B20" t="str">
            <v>QF - 351 - OR - Solar</v>
          </cell>
          <cell r="C20" t="str">
            <v>Central Oregon</v>
          </cell>
          <cell r="D20">
            <v>55</v>
          </cell>
          <cell r="E20">
            <v>0.28014736405147361</v>
          </cell>
          <cell r="F20">
            <v>43466</v>
          </cell>
          <cell r="K20" t="str">
            <v>Active</v>
          </cell>
          <cell r="L20">
            <v>42738.710416666669</v>
          </cell>
          <cell r="M20">
            <v>5.0000000000000001E-3</v>
          </cell>
          <cell r="N20" t="str">
            <v>First Year</v>
          </cell>
        </row>
        <row r="21">
          <cell r="A21" t="str">
            <v>Skysol Solar</v>
          </cell>
          <cell r="B21" t="str">
            <v>QF - 254 - OR - Solar</v>
          </cell>
          <cell r="C21" t="str">
            <v>West Main</v>
          </cell>
          <cell r="D21">
            <v>55</v>
          </cell>
          <cell r="E21">
            <v>0.24561402833410492</v>
          </cell>
          <cell r="F21">
            <v>44196</v>
          </cell>
          <cell r="K21" t="str">
            <v>Active</v>
          </cell>
          <cell r="L21">
            <v>42774.688888888886</v>
          </cell>
          <cell r="M21">
            <v>5.0000000000000001E-3</v>
          </cell>
          <cell r="N21" t="str">
            <v>Prior Year</v>
          </cell>
        </row>
        <row r="22">
          <cell r="A22" t="str">
            <v>Dinosolar 4 Solar</v>
          </cell>
          <cell r="B22" t="str">
            <v>QF - 372 - WY - Solar</v>
          </cell>
          <cell r="C22" t="str">
            <v>Wyoming Northeast</v>
          </cell>
          <cell r="D22">
            <v>40</v>
          </cell>
          <cell r="E22">
            <v>0.27404965753424659</v>
          </cell>
          <cell r="F22">
            <v>43646</v>
          </cell>
          <cell r="K22" t="str">
            <v>Active</v>
          </cell>
          <cell r="L22">
            <v>42797.583333333336</v>
          </cell>
          <cell r="M22">
            <v>5.0000000000000001E-3</v>
          </cell>
          <cell r="N22" t="str">
            <v>Prior Year</v>
          </cell>
        </row>
        <row r="23">
          <cell r="A23" t="str">
            <v>Prineville Solar</v>
          </cell>
          <cell r="B23" t="str">
            <v>QF - 380 - OR - Solar</v>
          </cell>
          <cell r="C23" t="str">
            <v>Central Oregon</v>
          </cell>
          <cell r="D23">
            <v>50</v>
          </cell>
          <cell r="E23">
            <v>0.25810730593607306</v>
          </cell>
          <cell r="F23">
            <v>43466</v>
          </cell>
          <cell r="K23" t="str">
            <v>Active</v>
          </cell>
          <cell r="L23">
            <v>42802.359722222223</v>
          </cell>
          <cell r="M23">
            <v>5.0000000000000001E-3</v>
          </cell>
          <cell r="N23" t="str">
            <v>Prior Year</v>
          </cell>
        </row>
        <row r="24">
          <cell r="A24" t="str">
            <v>Linkville Solar</v>
          </cell>
          <cell r="B24" t="str">
            <v>QF - 381 - OR - Solar</v>
          </cell>
          <cell r="C24" t="str">
            <v>West Main</v>
          </cell>
          <cell r="D24">
            <v>80</v>
          </cell>
          <cell r="E24">
            <v>0.29331050228310501</v>
          </cell>
          <cell r="F24">
            <v>44197</v>
          </cell>
          <cell r="K24" t="str">
            <v>Active</v>
          </cell>
          <cell r="L24">
            <v>42802.359722222223</v>
          </cell>
          <cell r="M24">
            <v>5.0000000000000001E-3</v>
          </cell>
          <cell r="N24" t="str">
            <v>Prior Year</v>
          </cell>
        </row>
        <row r="25">
          <cell r="A25" t="str">
            <v>Abajo Solar</v>
          </cell>
          <cell r="B25" t="str">
            <v>QF - 382 - UT - Solar</v>
          </cell>
          <cell r="C25" t="str">
            <v>Utah South</v>
          </cell>
          <cell r="D25">
            <v>80</v>
          </cell>
          <cell r="E25">
            <v>0.31495005707762558</v>
          </cell>
          <cell r="F25">
            <v>43983</v>
          </cell>
          <cell r="K25" t="str">
            <v>Active</v>
          </cell>
          <cell r="L25">
            <v>42803.359722222223</v>
          </cell>
          <cell r="M25">
            <v>5.0000000000000001E-3</v>
          </cell>
          <cell r="N25" t="str">
            <v>Prior Year</v>
          </cell>
        </row>
        <row r="26">
          <cell r="A26" t="str">
            <v>Christmas Valley Solar PV3-A</v>
          </cell>
          <cell r="B26" t="str">
            <v>QF - 383 - OR - Solar</v>
          </cell>
          <cell r="C26" t="str">
            <v>Central Oregon</v>
          </cell>
          <cell r="D26">
            <v>80</v>
          </cell>
          <cell r="E26">
            <v>0.28007577197488581</v>
          </cell>
          <cell r="F26">
            <v>43800</v>
          </cell>
          <cell r="K26" t="str">
            <v>Active</v>
          </cell>
          <cell r="L26">
            <v>42807.359722222223</v>
          </cell>
          <cell r="M26">
            <v>5.0000000000000001E-3</v>
          </cell>
          <cell r="N26" t="str">
            <v>Prior Year</v>
          </cell>
        </row>
        <row r="27">
          <cell r="A27" t="str">
            <v>Christmas Valley Solar PV3-B</v>
          </cell>
          <cell r="B27" t="str">
            <v>QF - 384 - OR - Solar</v>
          </cell>
          <cell r="C27" t="str">
            <v>Central Oregon</v>
          </cell>
          <cell r="D27">
            <v>80</v>
          </cell>
          <cell r="E27">
            <v>0.28007577197488581</v>
          </cell>
          <cell r="F27">
            <v>43800</v>
          </cell>
          <cell r="K27" t="str">
            <v>Active</v>
          </cell>
          <cell r="L27">
            <v>42807.359722222223</v>
          </cell>
          <cell r="M27">
            <v>5.0000000000000001E-3</v>
          </cell>
          <cell r="N27" t="str">
            <v>Prior Year</v>
          </cell>
        </row>
        <row r="28">
          <cell r="A28" t="str">
            <v>Christmas Valley Solar PV3-C</v>
          </cell>
          <cell r="B28" t="str">
            <v>QF - 385 - OR - Solar</v>
          </cell>
          <cell r="C28" t="str">
            <v>Central Oregon</v>
          </cell>
          <cell r="D28">
            <v>80</v>
          </cell>
          <cell r="E28">
            <v>0.28007577197488581</v>
          </cell>
          <cell r="F28">
            <v>43800</v>
          </cell>
          <cell r="K28" t="str">
            <v>Active</v>
          </cell>
          <cell r="L28">
            <v>42807.359722222223</v>
          </cell>
          <cell r="M28">
            <v>5.0000000000000001E-3</v>
          </cell>
          <cell r="N28" t="str">
            <v>Prior Year</v>
          </cell>
        </row>
        <row r="30">
          <cell r="A30" t="str">
            <v>Tooele Solar</v>
          </cell>
          <cell r="B30" t="str">
            <v>QF - 387 - UT - Solar</v>
          </cell>
          <cell r="C30" t="str">
            <v>Clover</v>
          </cell>
          <cell r="D30">
            <v>80</v>
          </cell>
          <cell r="E30">
            <v>0.2962956621004566</v>
          </cell>
          <cell r="F30">
            <v>43800</v>
          </cell>
          <cell r="K30" t="str">
            <v>Active</v>
          </cell>
          <cell r="L30">
            <v>42807.359722222223</v>
          </cell>
          <cell r="M30">
            <v>5.0000000000000001E-3</v>
          </cell>
          <cell r="N30" t="str">
            <v>Prior Year</v>
          </cell>
        </row>
        <row r="31">
          <cell r="A31" t="str">
            <v>Graphite Solar w Battery</v>
          </cell>
          <cell r="B31" t="str">
            <v>QF - 388 - UT - Solar</v>
          </cell>
          <cell r="C31" t="str">
            <v>Utah North</v>
          </cell>
          <cell r="D31">
            <v>80</v>
          </cell>
          <cell r="E31">
            <v>0.27972031963470317</v>
          </cell>
          <cell r="F31">
            <v>43770</v>
          </cell>
          <cell r="K31" t="str">
            <v>Active</v>
          </cell>
          <cell r="L31">
            <v>42822</v>
          </cell>
          <cell r="M31">
            <v>5.0000000000000001E-3</v>
          </cell>
          <cell r="N31" t="str">
            <v>Prior Year</v>
          </cell>
        </row>
        <row r="32">
          <cell r="A32" t="str">
            <v>Settler Wind</v>
          </cell>
          <cell r="B32" t="str">
            <v>QF - 389 - WY - Wind</v>
          </cell>
          <cell r="C32" t="str">
            <v>Wyoming Northeast</v>
          </cell>
          <cell r="D32">
            <v>79.400000000000006</v>
          </cell>
          <cell r="E32">
            <v>0.41568470147107878</v>
          </cell>
          <cell r="F32">
            <v>43466</v>
          </cell>
          <cell r="K32" t="str">
            <v>Active</v>
          </cell>
          <cell r="L32">
            <v>42949.395833333336</v>
          </cell>
          <cell r="M32">
            <v>0</v>
          </cell>
          <cell r="N32">
            <v>0</v>
          </cell>
        </row>
        <row r="33">
          <cell r="A33" t="str">
            <v>Caiman Solar</v>
          </cell>
          <cell r="B33" t="str">
            <v>QF - 390 - WY - Solar</v>
          </cell>
          <cell r="C33" t="str">
            <v>Wyoming Northeast</v>
          </cell>
          <cell r="D33">
            <v>20</v>
          </cell>
          <cell r="E33">
            <v>0.26893835616438355</v>
          </cell>
          <cell r="F33">
            <v>43435</v>
          </cell>
          <cell r="K33" t="str">
            <v>Active</v>
          </cell>
          <cell r="L33">
            <v>42825.699305555558</v>
          </cell>
          <cell r="M33">
            <v>3.2048737424823109E-3</v>
          </cell>
          <cell r="N33" t="str">
            <v>Prior Year</v>
          </cell>
        </row>
        <row r="34">
          <cell r="A34" t="str">
            <v>Raptor Solar</v>
          </cell>
          <cell r="B34" t="str">
            <v>QF - 391 - WY - Solar</v>
          </cell>
          <cell r="C34" t="str">
            <v>Wyoming Northeast</v>
          </cell>
          <cell r="D34">
            <v>20</v>
          </cell>
          <cell r="E34">
            <v>0.27686244292237444</v>
          </cell>
          <cell r="F34">
            <v>43435</v>
          </cell>
          <cell r="K34" t="str">
            <v>Active</v>
          </cell>
          <cell r="L34">
            <v>42825.675000000003</v>
          </cell>
          <cell r="M34">
            <v>3.5746166831611454E-3</v>
          </cell>
          <cell r="N34" t="str">
            <v>Prior Year</v>
          </cell>
        </row>
        <row r="35">
          <cell r="A35" t="str">
            <v>Anticline Wind</v>
          </cell>
          <cell r="B35" t="str">
            <v>QF - 394 - WY - Wind</v>
          </cell>
          <cell r="C35" t="str">
            <v>Wyoming Northeast</v>
          </cell>
          <cell r="D35">
            <v>80</v>
          </cell>
          <cell r="E35">
            <v>0.52088470319634705</v>
          </cell>
          <cell r="F35">
            <v>43831</v>
          </cell>
          <cell r="K35" t="str">
            <v>Active</v>
          </cell>
          <cell r="L35">
            <v>42842.602083333331</v>
          </cell>
          <cell r="M35">
            <v>0</v>
          </cell>
          <cell r="N35">
            <v>0</v>
          </cell>
        </row>
        <row r="36">
          <cell r="A36" t="str">
            <v>Echo Divide Wind</v>
          </cell>
          <cell r="B36" t="str">
            <v>QF - 365 - UT - Wind</v>
          </cell>
          <cell r="C36" t="str">
            <v>Utah North</v>
          </cell>
          <cell r="D36">
            <v>80</v>
          </cell>
          <cell r="E36">
            <v>0.31355450913242011</v>
          </cell>
          <cell r="F36">
            <v>44012</v>
          </cell>
          <cell r="K36" t="str">
            <v>Active</v>
          </cell>
          <cell r="L36">
            <v>42859.5</v>
          </cell>
          <cell r="M36">
            <v>0</v>
          </cell>
          <cell r="N36">
            <v>0</v>
          </cell>
        </row>
        <row r="37">
          <cell r="A37" t="str">
            <v>Elk Mtn Wind</v>
          </cell>
          <cell r="B37" t="str">
            <v>QF - 339 - WY - Wind</v>
          </cell>
          <cell r="C37" t="str">
            <v>Wyoming Northeast</v>
          </cell>
          <cell r="D37">
            <v>75.900000000000006</v>
          </cell>
          <cell r="E37">
            <v>0.46942022969420227</v>
          </cell>
          <cell r="F37">
            <v>43466</v>
          </cell>
          <cell r="K37" t="str">
            <v>Active</v>
          </cell>
          <cell r="L37">
            <v>42863</v>
          </cell>
          <cell r="M37">
            <v>0</v>
          </cell>
          <cell r="N37">
            <v>0</v>
          </cell>
        </row>
        <row r="38">
          <cell r="A38" t="str">
            <v>Tooele Army Depot Solar</v>
          </cell>
          <cell r="B38" t="str">
            <v>QF - 395 - UT - Solar</v>
          </cell>
          <cell r="C38" t="str">
            <v>Utah North</v>
          </cell>
          <cell r="D38">
            <v>79.8</v>
          </cell>
          <cell r="E38">
            <v>0.28262579965896478</v>
          </cell>
          <cell r="F38">
            <v>43739</v>
          </cell>
          <cell r="K38" t="str">
            <v>Active</v>
          </cell>
          <cell r="L38">
            <v>42863</v>
          </cell>
          <cell r="M38">
            <v>5.0000000000000001E-3</v>
          </cell>
          <cell r="N38" t="str">
            <v>Prior Year</v>
          </cell>
        </row>
        <row r="39">
          <cell r="A39" t="str">
            <v xml:space="preserve">Tableland Solar </v>
          </cell>
          <cell r="B39" t="str">
            <v>QF - 292 - OR - Solar</v>
          </cell>
          <cell r="C39" t="str">
            <v>West Main</v>
          </cell>
          <cell r="D39">
            <v>40</v>
          </cell>
          <cell r="E39">
            <v>0.28310787671232879</v>
          </cell>
          <cell r="F39">
            <v>43830</v>
          </cell>
          <cell r="K39" t="str">
            <v>Active</v>
          </cell>
          <cell r="L39">
            <v>42871.713888888888</v>
          </cell>
          <cell r="M39">
            <v>5.0000000000000001E-3</v>
          </cell>
          <cell r="N39" t="str">
            <v>First Year</v>
          </cell>
        </row>
        <row r="40">
          <cell r="A40" t="str">
            <v>Ponderosa Solar</v>
          </cell>
          <cell r="B40" t="str">
            <v>QF - 293 - OR - Solar</v>
          </cell>
          <cell r="C40" t="str">
            <v>Central Oregon</v>
          </cell>
          <cell r="D40">
            <v>50</v>
          </cell>
          <cell r="E40">
            <v>0.26696347031963469</v>
          </cell>
          <cell r="F40">
            <v>43830</v>
          </cell>
          <cell r="K40" t="str">
            <v>Active</v>
          </cell>
          <cell r="L40">
            <v>42871.713888888888</v>
          </cell>
          <cell r="M40">
            <v>5.0000000000000001E-3</v>
          </cell>
          <cell r="N40" t="str">
            <v>First Year</v>
          </cell>
        </row>
        <row r="41">
          <cell r="A41" t="str">
            <v>Tango Solar</v>
          </cell>
          <cell r="B41" t="str">
            <v>QF - 396 - OR - Solar</v>
          </cell>
          <cell r="C41" t="str">
            <v>Central Oregon</v>
          </cell>
          <cell r="D41">
            <v>28.6</v>
          </cell>
          <cell r="E41">
            <v>0.28899706229843219</v>
          </cell>
          <cell r="F41">
            <v>43678</v>
          </cell>
          <cell r="K41" t="str">
            <v>Active</v>
          </cell>
          <cell r="L41">
            <v>42871.713888888888</v>
          </cell>
          <cell r="M41">
            <v>5.0000000000000001E-3</v>
          </cell>
          <cell r="N41" t="str">
            <v>Prior Year</v>
          </cell>
        </row>
        <row r="42">
          <cell r="A42" t="str">
            <v>Linkville Solar 2</v>
          </cell>
          <cell r="B42" t="str">
            <v>QF - 397 - OR - Solar</v>
          </cell>
          <cell r="C42" t="str">
            <v>West Main</v>
          </cell>
          <cell r="D42">
            <v>20</v>
          </cell>
          <cell r="E42">
            <v>0.29271689497716891</v>
          </cell>
          <cell r="F42">
            <v>44197</v>
          </cell>
          <cell r="K42" t="str">
            <v>Active</v>
          </cell>
          <cell r="L42">
            <v>42803.713888888888</v>
          </cell>
          <cell r="M42">
            <v>5.0000000000000001E-3</v>
          </cell>
          <cell r="N42" t="str">
            <v>Prior Year</v>
          </cell>
        </row>
        <row r="43">
          <cell r="A43" t="str">
            <v>Clover Creek Solar</v>
          </cell>
          <cell r="B43" t="str">
            <v>QF - 357 - UT - Solar</v>
          </cell>
          <cell r="C43" t="str">
            <v>Clover</v>
          </cell>
          <cell r="D43">
            <v>80</v>
          </cell>
          <cell r="E43">
            <v>0.27895262557077627</v>
          </cell>
          <cell r="F43">
            <v>44075</v>
          </cell>
          <cell r="K43" t="str">
            <v>Active</v>
          </cell>
          <cell r="L43">
            <v>42901.306250000001</v>
          </cell>
          <cell r="M43">
            <v>7.0000000000000001E-3</v>
          </cell>
          <cell r="N43" t="str">
            <v>Prior Year</v>
          </cell>
        </row>
        <row r="44">
          <cell r="A44" t="str">
            <v>Hayden Mountain PV1 Solar</v>
          </cell>
          <cell r="B44" t="str">
            <v>QF - 405 - OR - Solar</v>
          </cell>
          <cell r="C44" t="str">
            <v>West Main</v>
          </cell>
          <cell r="D44">
            <v>50</v>
          </cell>
          <cell r="E44">
            <v>0.27110607498401817</v>
          </cell>
          <cell r="F44">
            <v>43800</v>
          </cell>
          <cell r="K44" t="str">
            <v>Active</v>
          </cell>
          <cell r="L44">
            <v>42905.540277777778</v>
          </cell>
          <cell r="M44">
            <v>5.0000000000000001E-3</v>
          </cell>
          <cell r="N44" t="str">
            <v>Prior Year</v>
          </cell>
        </row>
        <row r="45">
          <cell r="A45" t="str">
            <v>Hayden Mountain PV2-A Solar</v>
          </cell>
          <cell r="B45" t="str">
            <v>QF - 406 - OR - Solar</v>
          </cell>
          <cell r="C45" t="str">
            <v>West Main</v>
          </cell>
          <cell r="D45">
            <v>80</v>
          </cell>
          <cell r="E45">
            <v>0.27113087747859582</v>
          </cell>
          <cell r="F45">
            <v>43800</v>
          </cell>
          <cell r="K45" t="str">
            <v>Active</v>
          </cell>
          <cell r="L45">
            <v>42905.540277777778</v>
          </cell>
          <cell r="M45">
            <v>5.0000000000000001E-3</v>
          </cell>
          <cell r="N45" t="str">
            <v>Prior Year</v>
          </cell>
        </row>
        <row r="46">
          <cell r="A46" t="str">
            <v>Hayden Mountain PV2-B Solar</v>
          </cell>
          <cell r="B46" t="str">
            <v>QF - 407 - OR - Solar</v>
          </cell>
          <cell r="C46" t="str">
            <v>West Main</v>
          </cell>
          <cell r="D46">
            <v>80</v>
          </cell>
          <cell r="E46">
            <v>0.2711315639269406</v>
          </cell>
          <cell r="F46">
            <v>43800</v>
          </cell>
          <cell r="K46" t="str">
            <v>Active</v>
          </cell>
          <cell r="L46">
            <v>42905.540277777778</v>
          </cell>
          <cell r="M46">
            <v>5.0000000000000001E-3</v>
          </cell>
          <cell r="N46" t="str">
            <v>Prior Year</v>
          </cell>
        </row>
        <row r="47">
          <cell r="A47" t="str">
            <v>Hayden Mountain PV3-A Solar</v>
          </cell>
          <cell r="B47" t="str">
            <v>QF - 408 - OR - Solar</v>
          </cell>
          <cell r="C47" t="str">
            <v>West Main</v>
          </cell>
          <cell r="D47">
            <v>80</v>
          </cell>
          <cell r="E47">
            <v>0.26680729280108451</v>
          </cell>
          <cell r="F47">
            <v>43800</v>
          </cell>
          <cell r="K47" t="str">
            <v>Active</v>
          </cell>
          <cell r="L47">
            <v>42905.540277777778</v>
          </cell>
          <cell r="M47">
            <v>5.0000000000000001E-3</v>
          </cell>
          <cell r="N47" t="str">
            <v>Prior Year</v>
          </cell>
        </row>
        <row r="48">
          <cell r="A48" t="str">
            <v>Hayden Mountain PV3-B Solar</v>
          </cell>
          <cell r="B48" t="str">
            <v>QF - 409 - OR - Solar</v>
          </cell>
          <cell r="C48" t="str">
            <v>West Main</v>
          </cell>
          <cell r="D48">
            <v>80</v>
          </cell>
          <cell r="E48">
            <v>0.26680729280108451</v>
          </cell>
          <cell r="F48">
            <v>43800</v>
          </cell>
          <cell r="K48" t="str">
            <v>Active</v>
          </cell>
          <cell r="L48">
            <v>42905.540277777778</v>
          </cell>
          <cell r="M48">
            <v>5.0000000000000001E-3</v>
          </cell>
          <cell r="N48" t="str">
            <v>Prior Year</v>
          </cell>
        </row>
        <row r="49">
          <cell r="A49" t="str">
            <v>Hayden Mountain PV3-C Solar</v>
          </cell>
          <cell r="B49" t="str">
            <v>QF - 410 - OR - Solar</v>
          </cell>
          <cell r="C49" t="str">
            <v>West Main</v>
          </cell>
          <cell r="D49">
            <v>80</v>
          </cell>
          <cell r="E49">
            <v>0.26680729280108451</v>
          </cell>
          <cell r="F49">
            <v>43800</v>
          </cell>
          <cell r="K49" t="str">
            <v>Active</v>
          </cell>
          <cell r="L49">
            <v>42905.540277777778</v>
          </cell>
          <cell r="M49">
            <v>5.0000000000000001E-3</v>
          </cell>
          <cell r="N49" t="str">
            <v>Prior Year</v>
          </cell>
        </row>
        <row r="50">
          <cell r="A50" t="str">
            <v>Hamaker Mountain PV1 Solar</v>
          </cell>
          <cell r="B50" t="str">
            <v>QF - 411 - OR - Solar</v>
          </cell>
          <cell r="C50" t="str">
            <v>West Main</v>
          </cell>
          <cell r="D50">
            <v>50</v>
          </cell>
          <cell r="E50">
            <v>0.27470314400913243</v>
          </cell>
          <cell r="F50">
            <v>43800</v>
          </cell>
          <cell r="K50" t="str">
            <v>Active</v>
          </cell>
          <cell r="L50">
            <v>42905.540277777778</v>
          </cell>
          <cell r="M50">
            <v>5.0000000000000001E-3</v>
          </cell>
          <cell r="N50" t="str">
            <v>Prior Year</v>
          </cell>
        </row>
        <row r="51">
          <cell r="A51" t="str">
            <v>Pendleton PV 1 Solar</v>
          </cell>
          <cell r="B51" t="str">
            <v>QF - 418 - OR - Solar</v>
          </cell>
          <cell r="C51" t="str">
            <v>Walla Walla</v>
          </cell>
          <cell r="D51">
            <v>54</v>
          </cell>
          <cell r="E51">
            <v>0.22745222391341113</v>
          </cell>
          <cell r="F51">
            <v>43617</v>
          </cell>
          <cell r="K51" t="str">
            <v>Active</v>
          </cell>
          <cell r="L51">
            <v>42906.540277777778</v>
          </cell>
          <cell r="M51">
            <v>5.0000000000000001E-3</v>
          </cell>
          <cell r="N51" t="str">
            <v>Prior Year</v>
          </cell>
        </row>
        <row r="52">
          <cell r="A52" t="str">
            <v>Powder 2 Wind</v>
          </cell>
          <cell r="B52" t="str">
            <v>QF - 412 - WY - Wind</v>
          </cell>
          <cell r="C52" t="str">
            <v>Wyoming Northeast</v>
          </cell>
          <cell r="D52">
            <v>50</v>
          </cell>
          <cell r="E52">
            <v>0.45366118721461191</v>
          </cell>
          <cell r="F52">
            <v>43435</v>
          </cell>
          <cell r="K52" t="str">
            <v>Active</v>
          </cell>
          <cell r="L52">
            <v>42908.354861111111</v>
          </cell>
          <cell r="M52">
            <v>0</v>
          </cell>
          <cell r="N52">
            <v>0</v>
          </cell>
        </row>
        <row r="53">
          <cell r="A53" t="str">
            <v>Cove Fort Solar</v>
          </cell>
          <cell r="B53" t="str">
            <v>QF - 426 - UT - Solar</v>
          </cell>
          <cell r="C53" t="str">
            <v>Utah South</v>
          </cell>
          <cell r="D53">
            <v>40</v>
          </cell>
          <cell r="E53">
            <v>0.23629566210045663</v>
          </cell>
          <cell r="F53">
            <v>43361</v>
          </cell>
          <cell r="K53" t="str">
            <v>Active</v>
          </cell>
          <cell r="L53">
            <v>42909.424305555556</v>
          </cell>
          <cell r="M53">
            <v>7.0000000000000001E-3</v>
          </cell>
          <cell r="N53" t="str">
            <v>Prior Year</v>
          </cell>
        </row>
        <row r="54">
          <cell r="A54" t="str">
            <v>Powder River 1 Wind</v>
          </cell>
          <cell r="B54" t="str">
            <v>QF - 432 - WY - Wind</v>
          </cell>
          <cell r="C54" t="str">
            <v>Wyoming Northeast</v>
          </cell>
          <cell r="D54">
            <v>55</v>
          </cell>
          <cell r="E54">
            <v>0.27260952522414483</v>
          </cell>
          <cell r="F54">
            <v>43435</v>
          </cell>
          <cell r="K54" t="str">
            <v>Active</v>
          </cell>
          <cell r="L54">
            <v>42908.354861111111</v>
          </cell>
          <cell r="M54">
            <v>0</v>
          </cell>
          <cell r="N54">
            <v>0</v>
          </cell>
        </row>
        <row r="55">
          <cell r="A55" t="str">
            <v>Powder River 1 Solar</v>
          </cell>
          <cell r="B55" t="str">
            <v>QF - 432 - WY - Solar</v>
          </cell>
          <cell r="C55" t="str">
            <v>Wyoming Northeast</v>
          </cell>
          <cell r="D55">
            <v>60</v>
          </cell>
          <cell r="E55">
            <v>0.26310294389269401</v>
          </cell>
          <cell r="F55">
            <v>43435</v>
          </cell>
          <cell r="K55" t="str">
            <v>Active</v>
          </cell>
          <cell r="L55">
            <v>42908.354861111111</v>
          </cell>
          <cell r="M55">
            <v>5.0000000000000001E-3</v>
          </cell>
          <cell r="N55" t="str">
            <v>Prior Year</v>
          </cell>
        </row>
        <row r="56">
          <cell r="A56" t="str">
            <v>Powder River 1 Hybrid</v>
          </cell>
          <cell r="B56" t="str">
            <v>QF - 432 - WY - Hybrid</v>
          </cell>
          <cell r="C56" t="str">
            <v>Wyoming Northeast</v>
          </cell>
          <cell r="D56">
            <v>80</v>
          </cell>
          <cell r="E56">
            <v>0.46993256818071599</v>
          </cell>
          <cell r="F56">
            <v>43435</v>
          </cell>
          <cell r="K56" t="str">
            <v>Active</v>
          </cell>
          <cell r="L56">
            <v>42908.354861111111</v>
          </cell>
          <cell r="M56">
            <v>0</v>
          </cell>
          <cell r="N56">
            <v>0</v>
          </cell>
        </row>
        <row r="57">
          <cell r="A57" t="str">
            <v>Elk Mountain 2 Wind</v>
          </cell>
          <cell r="B57" t="str">
            <v>QF - 427 - WY - Wind</v>
          </cell>
          <cell r="C57" t="str">
            <v>Wyoming Northeast</v>
          </cell>
          <cell r="D57">
            <v>80</v>
          </cell>
          <cell r="E57">
            <v>0.46740011415525118</v>
          </cell>
          <cell r="F57">
            <v>43709</v>
          </cell>
          <cell r="K57" t="str">
            <v>Active</v>
          </cell>
          <cell r="L57">
            <v>42913.425694444442</v>
          </cell>
        </row>
        <row r="58">
          <cell r="A58" t="str">
            <v>Elecktron Solar</v>
          </cell>
          <cell r="B58" t="str">
            <v>QF - 413 - UT - Solar</v>
          </cell>
          <cell r="C58" t="str">
            <v>Utah North</v>
          </cell>
          <cell r="D58">
            <v>80</v>
          </cell>
          <cell r="E58">
            <v>0.28445205479452057</v>
          </cell>
          <cell r="F58">
            <v>43831</v>
          </cell>
          <cell r="K58" t="str">
            <v>Active</v>
          </cell>
          <cell r="L58">
            <v>42914.39166666667</v>
          </cell>
          <cell r="M58">
            <v>5.0000000000000001E-3</v>
          </cell>
          <cell r="N58" t="str">
            <v>Prior Year</v>
          </cell>
        </row>
        <row r="59">
          <cell r="A59" t="str">
            <v>Canyonville Solar</v>
          </cell>
          <cell r="B59" t="str">
            <v>QF - 414 - OR - Solar</v>
          </cell>
          <cell r="C59" t="str">
            <v>West Main</v>
          </cell>
          <cell r="D59">
            <v>20</v>
          </cell>
          <cell r="E59">
            <v>0.19329337899543378</v>
          </cell>
          <cell r="F59">
            <v>43405</v>
          </cell>
          <cell r="K59" t="str">
            <v>Active</v>
          </cell>
          <cell r="L59">
            <v>42916.335416666669</v>
          </cell>
          <cell r="M59">
            <v>4.0000000000000001E-3</v>
          </cell>
          <cell r="N59" t="str">
            <v>First Year</v>
          </cell>
        </row>
        <row r="60">
          <cell r="A60" t="str">
            <v>Pendleton Solar</v>
          </cell>
          <cell r="B60" t="str">
            <v>QF - 415 - OR - Solar</v>
          </cell>
          <cell r="C60" t="str">
            <v>Walla Walla</v>
          </cell>
          <cell r="D60">
            <v>36</v>
          </cell>
          <cell r="E60">
            <v>0.20339611872146118</v>
          </cell>
          <cell r="F60">
            <v>43405</v>
          </cell>
          <cell r="K60" t="str">
            <v>Active</v>
          </cell>
          <cell r="L60">
            <v>42916.335416666669</v>
          </cell>
          <cell r="M60">
            <v>4.0000000000000001E-3</v>
          </cell>
          <cell r="N60" t="str">
            <v>First Year</v>
          </cell>
        </row>
        <row r="61">
          <cell r="A61" t="str">
            <v>Eagle Point Solar</v>
          </cell>
          <cell r="B61" t="str">
            <v>QF - 416 - OR - Solar</v>
          </cell>
          <cell r="C61" t="str">
            <v>West Main</v>
          </cell>
          <cell r="D61">
            <v>13</v>
          </cell>
          <cell r="E61">
            <v>0.21932077625570776</v>
          </cell>
          <cell r="F61">
            <v>43405</v>
          </cell>
          <cell r="K61" t="str">
            <v>Active</v>
          </cell>
          <cell r="L61">
            <v>42916.335416666669</v>
          </cell>
          <cell r="M61">
            <v>4.0000000000000001E-3</v>
          </cell>
          <cell r="N61" t="str">
            <v>First Year</v>
          </cell>
        </row>
        <row r="62">
          <cell r="A62" t="str">
            <v>Alfie Solar</v>
          </cell>
          <cell r="B62" t="str">
            <v>QF - 417 - UT - Solar</v>
          </cell>
          <cell r="C62" t="str">
            <v>Utah North</v>
          </cell>
          <cell r="D62">
            <v>35</v>
          </cell>
          <cell r="E62">
            <v>0.28993150684931507</v>
          </cell>
          <cell r="F62">
            <v>43449</v>
          </cell>
          <cell r="K62" t="str">
            <v>Active</v>
          </cell>
          <cell r="L62">
            <v>42916.542361111111</v>
          </cell>
          <cell r="M62">
            <v>5.0000000000000001E-3</v>
          </cell>
          <cell r="N62" t="str">
            <v>Prior Year</v>
          </cell>
        </row>
        <row r="63">
          <cell r="A63" t="str">
            <v>Chevron Wind</v>
          </cell>
          <cell r="B63" t="str">
            <v>QF - 430 - WY - Wind</v>
          </cell>
          <cell r="C63" t="str">
            <v>Wyoming Northeast</v>
          </cell>
          <cell r="D63">
            <v>16.5</v>
          </cell>
          <cell r="E63">
            <v>0.29492873944928738</v>
          </cell>
          <cell r="F63">
            <v>43282</v>
          </cell>
          <cell r="K63" t="str">
            <v>Active</v>
          </cell>
          <cell r="L63">
            <v>42919</v>
          </cell>
          <cell r="M63">
            <v>0</v>
          </cell>
        </row>
        <row r="64">
          <cell r="A64" t="str">
            <v>Horseshoe Solar</v>
          </cell>
          <cell r="B64" t="str">
            <v>QF - 419 - UT - Solar</v>
          </cell>
          <cell r="C64" t="str">
            <v>Utah North</v>
          </cell>
          <cell r="D64">
            <v>75</v>
          </cell>
          <cell r="E64">
            <v>0.30569101978691021</v>
          </cell>
          <cell r="F64">
            <v>44013</v>
          </cell>
          <cell r="K64" t="str">
            <v>Active</v>
          </cell>
          <cell r="L64">
            <v>42926.347916666666</v>
          </cell>
          <cell r="M64">
            <v>6.4999999999999997E-3</v>
          </cell>
          <cell r="N64" t="str">
            <v>Prior Year</v>
          </cell>
        </row>
        <row r="65">
          <cell r="A65" t="str">
            <v>Powell Solar</v>
          </cell>
          <cell r="B65" t="str">
            <v>QF - 420 - WY - Solar</v>
          </cell>
          <cell r="C65" t="str">
            <v>Wyoming Northeast</v>
          </cell>
          <cell r="D65">
            <v>5</v>
          </cell>
          <cell r="E65">
            <v>0.27984018264840183</v>
          </cell>
          <cell r="F65">
            <v>43252</v>
          </cell>
          <cell r="K65" t="str">
            <v>Active</v>
          </cell>
          <cell r="L65">
            <v>42949.438888888886</v>
          </cell>
          <cell r="M65">
            <v>5.0000000000000001E-3</v>
          </cell>
          <cell r="N65" t="str">
            <v>Prior Year</v>
          </cell>
        </row>
        <row r="66">
          <cell r="A66" t="str">
            <v>Abajo Solar B</v>
          </cell>
          <cell r="B66" t="str">
            <v>QF - 421 - UT - Solar</v>
          </cell>
          <cell r="C66" t="str">
            <v>Utah South</v>
          </cell>
          <cell r="D66">
            <v>20</v>
          </cell>
          <cell r="E66">
            <v>0.31573059360730593</v>
          </cell>
          <cell r="F66">
            <v>44105</v>
          </cell>
          <cell r="K66" t="str">
            <v>Active</v>
          </cell>
          <cell r="L66">
            <v>42927.657638888886</v>
          </cell>
          <cell r="M66">
            <v>5.0000000000000001E-3</v>
          </cell>
          <cell r="N66" t="str">
            <v>Prior Year</v>
          </cell>
        </row>
        <row r="67">
          <cell r="A67" t="str">
            <v>Abajo Solar C</v>
          </cell>
          <cell r="B67" t="str">
            <v>QF - 422 - UT - Solar</v>
          </cell>
          <cell r="C67" t="str">
            <v>Utah South</v>
          </cell>
          <cell r="D67">
            <v>20</v>
          </cell>
          <cell r="E67">
            <v>0.31573059360730593</v>
          </cell>
          <cell r="F67">
            <v>44105</v>
          </cell>
          <cell r="K67" t="str">
            <v>Active</v>
          </cell>
          <cell r="L67">
            <v>42927.657638888886</v>
          </cell>
          <cell r="M67">
            <v>5.0000000000000001E-3</v>
          </cell>
          <cell r="N67" t="str">
            <v>Prior Year</v>
          </cell>
        </row>
        <row r="68">
          <cell r="A68" t="str">
            <v>Abajo Solar D</v>
          </cell>
          <cell r="B68" t="str">
            <v>QF - 423 - UT - Solar</v>
          </cell>
          <cell r="C68" t="str">
            <v>Utah South</v>
          </cell>
          <cell r="D68">
            <v>20</v>
          </cell>
          <cell r="E68">
            <v>0.31573059360730593</v>
          </cell>
          <cell r="F68">
            <v>44105</v>
          </cell>
          <cell r="K68" t="str">
            <v>Active</v>
          </cell>
          <cell r="L68">
            <v>42927.657638888886</v>
          </cell>
          <cell r="M68">
            <v>5.0000000000000001E-3</v>
          </cell>
          <cell r="N68" t="str">
            <v>Prior Year</v>
          </cell>
        </row>
        <row r="69">
          <cell r="A69" t="str">
            <v>Abajo Solar E</v>
          </cell>
          <cell r="B69" t="str">
            <v>QF - 424 - UT - Solar</v>
          </cell>
          <cell r="C69" t="str">
            <v>Utah South</v>
          </cell>
          <cell r="D69">
            <v>20</v>
          </cell>
          <cell r="E69">
            <v>0.31573059360730593</v>
          </cell>
          <cell r="F69">
            <v>44105</v>
          </cell>
          <cell r="K69" t="str">
            <v>Active</v>
          </cell>
          <cell r="L69">
            <v>42927.657638888886</v>
          </cell>
          <cell r="M69">
            <v>5.0000000000000001E-3</v>
          </cell>
          <cell r="N69" t="str">
            <v>Prior Year</v>
          </cell>
        </row>
        <row r="70">
          <cell r="A70" t="str">
            <v>Abajo Solar F_G_H_I</v>
          </cell>
          <cell r="B70" t="str">
            <v>QF - 425 - UT - Solar</v>
          </cell>
          <cell r="C70" t="str">
            <v>Utah South</v>
          </cell>
          <cell r="D70">
            <v>80</v>
          </cell>
          <cell r="E70">
            <v>0.31573059360730593</v>
          </cell>
          <cell r="F70">
            <v>44105</v>
          </cell>
          <cell r="K70" t="str">
            <v>Active</v>
          </cell>
          <cell r="L70">
            <v>42927.657638888886</v>
          </cell>
          <cell r="M70">
            <v>5.0000000000000001E-3</v>
          </cell>
          <cell r="N70" t="str">
            <v>Prior Year</v>
          </cell>
        </row>
        <row r="71">
          <cell r="A71" t="str">
            <v>Homestead 1 Solar</v>
          </cell>
          <cell r="B71" t="str">
            <v>QF - 428 - WY - Solar</v>
          </cell>
          <cell r="C71" t="str">
            <v>Wyoming Northeast</v>
          </cell>
          <cell r="D71">
            <v>40</v>
          </cell>
          <cell r="E71">
            <v>0.30182077625570775</v>
          </cell>
          <cell r="F71">
            <v>43831</v>
          </cell>
          <cell r="K71" t="str">
            <v>Active</v>
          </cell>
          <cell r="L71">
            <v>42928.660416666666</v>
          </cell>
          <cell r="M71">
            <v>5.0000000000000001E-3</v>
          </cell>
          <cell r="N71" t="str">
            <v>Prior Year</v>
          </cell>
        </row>
        <row r="72">
          <cell r="A72" t="str">
            <v>Homestead 3 Solar</v>
          </cell>
          <cell r="B72" t="str">
            <v>QF - 429 - WY - Solar</v>
          </cell>
          <cell r="C72" t="str">
            <v>Wyoming Northeast</v>
          </cell>
          <cell r="D72">
            <v>40</v>
          </cell>
          <cell r="E72">
            <v>0.30182077625570775</v>
          </cell>
          <cell r="F72">
            <v>43831</v>
          </cell>
          <cell r="K72" t="str">
            <v>Active</v>
          </cell>
          <cell r="L72">
            <v>42928.660416666666</v>
          </cell>
          <cell r="M72">
            <v>5.0000000000000001E-3</v>
          </cell>
          <cell r="N72" t="str">
            <v>Prior Year</v>
          </cell>
        </row>
        <row r="73">
          <cell r="A73" t="str">
            <v>Lakeview PV1 Solar</v>
          </cell>
          <cell r="B73" t="str">
            <v>QF - 393 - OR - Solar</v>
          </cell>
          <cell r="C73" t="str">
            <v>West Main</v>
          </cell>
          <cell r="D73">
            <v>50</v>
          </cell>
          <cell r="E73">
            <v>0.28741780821917806</v>
          </cell>
          <cell r="F73">
            <v>43435</v>
          </cell>
          <cell r="K73" t="str">
            <v>Active</v>
          </cell>
          <cell r="L73">
            <v>42942.752083333333</v>
          </cell>
          <cell r="M73">
            <v>5.0000000000000001E-3</v>
          </cell>
          <cell r="N73" t="str">
            <v>Prior Year</v>
          </cell>
        </row>
        <row r="74">
          <cell r="A74" t="str">
            <v>Kennecott Smelter Non Firm</v>
          </cell>
          <cell r="B74" t="str">
            <v>QF - 433 - UT - Non firm</v>
          </cell>
          <cell r="C74" t="str">
            <v>Utah North</v>
          </cell>
          <cell r="D74">
            <v>31.8</v>
          </cell>
          <cell r="E74">
            <v>0.58176100628930816</v>
          </cell>
          <cell r="F74">
            <v>43101</v>
          </cell>
          <cell r="K74" t="str">
            <v>Active</v>
          </cell>
          <cell r="L74">
            <v>42947.347916666666</v>
          </cell>
          <cell r="M74">
            <v>0</v>
          </cell>
          <cell r="N74" t="str">
            <v>Prior Year</v>
          </cell>
        </row>
        <row r="75">
          <cell r="A75" t="str">
            <v>Kennecott Refinery Non Firm</v>
          </cell>
          <cell r="B75" t="str">
            <v>QF - 434 - UT - Non firm</v>
          </cell>
          <cell r="C75" t="str">
            <v>Utah North</v>
          </cell>
          <cell r="D75">
            <v>6.2</v>
          </cell>
          <cell r="E75">
            <v>0.85</v>
          </cell>
          <cell r="F75">
            <v>43101</v>
          </cell>
          <cell r="K75" t="str">
            <v>Active</v>
          </cell>
          <cell r="L75">
            <v>42947.347916666666</v>
          </cell>
          <cell r="M75">
            <v>0</v>
          </cell>
          <cell r="N75" t="str">
            <v>Prior Year</v>
          </cell>
        </row>
        <row r="76">
          <cell r="A76" t="str">
            <v>Tesoro Non Firm</v>
          </cell>
          <cell r="B76" t="str">
            <v>QF - 435 - UT - Non firm</v>
          </cell>
          <cell r="C76" t="str">
            <v>Utah North</v>
          </cell>
          <cell r="D76">
            <v>25</v>
          </cell>
          <cell r="E76">
            <v>0.85</v>
          </cell>
          <cell r="F76">
            <v>43101</v>
          </cell>
          <cell r="K76" t="str">
            <v>Active</v>
          </cell>
          <cell r="L76">
            <v>42947.347916666666</v>
          </cell>
          <cell r="M76">
            <v>0</v>
          </cell>
          <cell r="N76" t="str">
            <v>Prior Year</v>
          </cell>
        </row>
        <row r="77">
          <cell r="A77" t="str">
            <v>Rock Creek I Wind</v>
          </cell>
          <cell r="B77" t="str">
            <v>QF - 308 - WY - Wind</v>
          </cell>
          <cell r="C77" t="str">
            <v>Wyoming Northeast</v>
          </cell>
          <cell r="D77">
            <v>80</v>
          </cell>
          <cell r="E77">
            <v>0.46554223744292239</v>
          </cell>
          <cell r="F77">
            <v>44136</v>
          </cell>
          <cell r="K77" t="str">
            <v>Active</v>
          </cell>
          <cell r="L77">
            <v>42948.376388888886</v>
          </cell>
          <cell r="M77">
            <v>0</v>
          </cell>
          <cell r="N77" t="str">
            <v>First Year</v>
          </cell>
        </row>
        <row r="78">
          <cell r="A78" t="str">
            <v>Rock Creek II Wind</v>
          </cell>
          <cell r="B78" t="str">
            <v>QF - 309 - WY - Wind</v>
          </cell>
          <cell r="C78" t="str">
            <v>Wyoming Northeast</v>
          </cell>
          <cell r="D78">
            <v>80</v>
          </cell>
          <cell r="E78">
            <v>0.46554223744292239</v>
          </cell>
          <cell r="F78">
            <v>44136</v>
          </cell>
          <cell r="K78" t="str">
            <v>Active</v>
          </cell>
          <cell r="L78">
            <v>42948.376388888886</v>
          </cell>
          <cell r="M78">
            <v>0</v>
          </cell>
          <cell r="N78" t="str">
            <v>First Year</v>
          </cell>
        </row>
        <row r="79">
          <cell r="A79" t="str">
            <v>Rock Creek III Wind</v>
          </cell>
          <cell r="B79" t="str">
            <v>QF - 310 - WY - Wind</v>
          </cell>
          <cell r="C79" t="str">
            <v>Wyoming Northeast</v>
          </cell>
          <cell r="D79">
            <v>80</v>
          </cell>
          <cell r="E79">
            <v>0.46554223744292239</v>
          </cell>
          <cell r="F79">
            <v>44136</v>
          </cell>
          <cell r="K79" t="str">
            <v>Active</v>
          </cell>
          <cell r="L79">
            <v>42948.376388888886</v>
          </cell>
          <cell r="M79">
            <v>0</v>
          </cell>
          <cell r="N79" t="str">
            <v>First Year</v>
          </cell>
        </row>
        <row r="80">
          <cell r="A80" t="str">
            <v>Rock Creek IV Wind</v>
          </cell>
          <cell r="B80" t="str">
            <v>QF - 311 - WY - Wind</v>
          </cell>
          <cell r="C80" t="str">
            <v>Wyoming Northeast</v>
          </cell>
          <cell r="D80">
            <v>40</v>
          </cell>
          <cell r="E80">
            <v>0.46554223744292239</v>
          </cell>
          <cell r="F80">
            <v>44136</v>
          </cell>
          <cell r="K80" t="str">
            <v>Active</v>
          </cell>
          <cell r="L80">
            <v>42948.376388888886</v>
          </cell>
          <cell r="M80">
            <v>0</v>
          </cell>
          <cell r="N80" t="str">
            <v>First Year</v>
          </cell>
        </row>
        <row r="81">
          <cell r="A81" t="str">
            <v>Settler Wind</v>
          </cell>
          <cell r="B81" t="str">
            <v>QF - 312 - WY - Wind</v>
          </cell>
          <cell r="C81" t="str">
            <v>Wyoming Northeast</v>
          </cell>
          <cell r="D81">
            <v>79.400000000000006</v>
          </cell>
          <cell r="E81">
            <v>0.41568470147107878</v>
          </cell>
          <cell r="F81">
            <v>43466</v>
          </cell>
          <cell r="K81" t="str">
            <v>Active</v>
          </cell>
          <cell r="L81">
            <v>42949.395833333336</v>
          </cell>
          <cell r="M81">
            <v>0</v>
          </cell>
          <cell r="N81" t="str">
            <v>First Year</v>
          </cell>
        </row>
        <row r="82">
          <cell r="A82" t="str">
            <v>Faraday II Solar</v>
          </cell>
          <cell r="B82" t="str">
            <v>QF - 313 - UT - Solar</v>
          </cell>
          <cell r="C82" t="str">
            <v>Clover</v>
          </cell>
          <cell r="D82">
            <v>80</v>
          </cell>
          <cell r="E82">
            <v>0.2962956621004566</v>
          </cell>
          <cell r="F82">
            <v>43800</v>
          </cell>
          <cell r="K82" t="str">
            <v>Active</v>
          </cell>
          <cell r="L82">
            <v>42956</v>
          </cell>
          <cell r="M82">
            <v>5.0000000000000001E-3</v>
          </cell>
          <cell r="N82" t="str">
            <v>Prior Year</v>
          </cell>
        </row>
        <row r="83">
          <cell r="A83" t="str">
            <v>Faraday IV Solar</v>
          </cell>
          <cell r="B83" t="str">
            <v>QF - 315 - UT - Solar</v>
          </cell>
          <cell r="C83" t="str">
            <v>Clover</v>
          </cell>
          <cell r="D83">
            <v>80</v>
          </cell>
          <cell r="E83">
            <v>0.2962956621004566</v>
          </cell>
          <cell r="F83">
            <v>43800</v>
          </cell>
          <cell r="K83" t="str">
            <v>Active</v>
          </cell>
          <cell r="L83">
            <v>42956</v>
          </cell>
          <cell r="M83">
            <v>5.0000000000000001E-3</v>
          </cell>
          <cell r="N83" t="str">
            <v>Prior Year</v>
          </cell>
        </row>
        <row r="84">
          <cell r="A84" t="str">
            <v>Faraday VI Solar</v>
          </cell>
          <cell r="B84" t="str">
            <v>QF - 317 - UT - Solar</v>
          </cell>
          <cell r="C84" t="str">
            <v>Clover</v>
          </cell>
          <cell r="D84">
            <v>80</v>
          </cell>
          <cell r="E84">
            <v>0.2962956621004566</v>
          </cell>
          <cell r="F84">
            <v>43800</v>
          </cell>
          <cell r="K84" t="str">
            <v>Active</v>
          </cell>
          <cell r="L84">
            <v>42956</v>
          </cell>
          <cell r="M84">
            <v>5.0000000000000001E-3</v>
          </cell>
          <cell r="N84" t="str">
            <v>Prior Year</v>
          </cell>
        </row>
        <row r="85">
          <cell r="A85" t="str">
            <v>Faraday VIII Solar</v>
          </cell>
          <cell r="B85" t="str">
            <v>QF - 319 - UT - Solar</v>
          </cell>
          <cell r="C85" t="str">
            <v>Clover</v>
          </cell>
          <cell r="D85">
            <v>80</v>
          </cell>
          <cell r="E85">
            <v>0.2962956621004566</v>
          </cell>
          <cell r="F85">
            <v>43800</v>
          </cell>
          <cell r="K85" t="str">
            <v>Active</v>
          </cell>
          <cell r="L85">
            <v>42956</v>
          </cell>
          <cell r="M85">
            <v>5.0000000000000001E-3</v>
          </cell>
          <cell r="N85" t="str">
            <v>Prior Year</v>
          </cell>
        </row>
        <row r="86">
          <cell r="A86" t="str">
            <v>Faraday X Solar</v>
          </cell>
          <cell r="B86" t="str">
            <v>QF - 321 -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42956</v>
          </cell>
          <cell r="M86">
            <v>5.0000000000000001E-3</v>
          </cell>
          <cell r="N86" t="str">
            <v>Prior Year</v>
          </cell>
        </row>
        <row r="87">
          <cell r="A87" t="str">
            <v>Faraday XII Solar</v>
          </cell>
          <cell r="B87" t="str">
            <v>QF - 323 - UT - Solar</v>
          </cell>
          <cell r="C87" t="str">
            <v>Clover</v>
          </cell>
          <cell r="D87">
            <v>80</v>
          </cell>
          <cell r="E87">
            <v>0.2962956621004566</v>
          </cell>
          <cell r="F87">
            <v>43800</v>
          </cell>
          <cell r="K87" t="str">
            <v>Active</v>
          </cell>
          <cell r="L87">
            <v>42956</v>
          </cell>
          <cell r="M87">
            <v>5.0000000000000001E-3</v>
          </cell>
          <cell r="N87" t="str">
            <v>Prior Year</v>
          </cell>
        </row>
        <row r="88">
          <cell r="A88" t="str">
            <v>Faraday XIV Solar</v>
          </cell>
          <cell r="B88" t="str">
            <v>QF - 325 - UT - Solar</v>
          </cell>
          <cell r="C88" t="str">
            <v>Clover</v>
          </cell>
          <cell r="D88">
            <v>80</v>
          </cell>
          <cell r="E88">
            <v>0.2962956621004566</v>
          </cell>
          <cell r="F88">
            <v>43800</v>
          </cell>
          <cell r="K88" t="str">
            <v>Active</v>
          </cell>
          <cell r="L88">
            <v>42956</v>
          </cell>
          <cell r="M88">
            <v>5.0000000000000001E-3</v>
          </cell>
          <cell r="N88" t="str">
            <v>Prior Year</v>
          </cell>
        </row>
        <row r="89">
          <cell r="A89" t="str">
            <v>Goshen Valley I Solar</v>
          </cell>
          <cell r="B89" t="str">
            <v>QF - 358 - UT - Solar</v>
          </cell>
          <cell r="C89" t="str">
            <v>Clover</v>
          </cell>
          <cell r="D89">
            <v>80</v>
          </cell>
          <cell r="E89">
            <v>0.2965884703196347</v>
          </cell>
          <cell r="F89">
            <v>43800</v>
          </cell>
          <cell r="K89" t="str">
            <v>Active</v>
          </cell>
          <cell r="L89">
            <v>42956</v>
          </cell>
          <cell r="M89">
            <v>5.0000000000000001E-3</v>
          </cell>
          <cell r="N89" t="str">
            <v>Prior Year</v>
          </cell>
        </row>
        <row r="90">
          <cell r="A90" t="str">
            <v>Goshen Valley II Solar</v>
          </cell>
          <cell r="B90" t="str">
            <v>QF - 359 - UT - Solar</v>
          </cell>
          <cell r="C90" t="str">
            <v>Clover</v>
          </cell>
          <cell r="D90">
            <v>80</v>
          </cell>
          <cell r="E90">
            <v>0.2965884703196347</v>
          </cell>
          <cell r="F90">
            <v>43800</v>
          </cell>
          <cell r="K90" t="str">
            <v>Active</v>
          </cell>
          <cell r="L90">
            <v>42956</v>
          </cell>
          <cell r="M90">
            <v>5.0000000000000001E-3</v>
          </cell>
          <cell r="N90" t="str">
            <v>Prior Year</v>
          </cell>
        </row>
        <row r="91">
          <cell r="A91" t="str">
            <v>Goshen Valley III Solar</v>
          </cell>
          <cell r="B91" t="str">
            <v>QF - 360 - UT - Solar</v>
          </cell>
          <cell r="C91" t="str">
            <v>Clover</v>
          </cell>
          <cell r="D91">
            <v>80</v>
          </cell>
          <cell r="E91">
            <v>0.2965884703196347</v>
          </cell>
          <cell r="F91">
            <v>43800</v>
          </cell>
          <cell r="K91" t="str">
            <v>Active</v>
          </cell>
          <cell r="L91">
            <v>42956</v>
          </cell>
          <cell r="M91">
            <v>5.0000000000000001E-3</v>
          </cell>
          <cell r="N91" t="str">
            <v>Prior Year</v>
          </cell>
        </row>
        <row r="92">
          <cell r="A92" t="str">
            <v>Goshen Valley IV Solar</v>
          </cell>
          <cell r="B92" t="str">
            <v>QF - 361 - UT - Solar</v>
          </cell>
          <cell r="C92" t="str">
            <v>Clover</v>
          </cell>
          <cell r="D92">
            <v>80</v>
          </cell>
          <cell r="E92">
            <v>0.2965884703196347</v>
          </cell>
          <cell r="F92">
            <v>43800</v>
          </cell>
          <cell r="K92" t="str">
            <v>Active</v>
          </cell>
          <cell r="L92">
            <v>42956</v>
          </cell>
          <cell r="M92">
            <v>5.0000000000000001E-3</v>
          </cell>
          <cell r="N92" t="str">
            <v>Prior Year</v>
          </cell>
        </row>
        <row r="93">
          <cell r="A93" t="str">
            <v>Goshen Valley V Solar</v>
          </cell>
          <cell r="B93" t="str">
            <v>QF - 362 - UT - Solar</v>
          </cell>
          <cell r="C93" t="str">
            <v>Clover</v>
          </cell>
          <cell r="D93">
            <v>80</v>
          </cell>
          <cell r="E93">
            <v>0.2965884703196347</v>
          </cell>
          <cell r="F93">
            <v>43800</v>
          </cell>
          <cell r="K93" t="str">
            <v>Active</v>
          </cell>
          <cell r="L93">
            <v>42956</v>
          </cell>
          <cell r="M93">
            <v>5.0000000000000001E-3</v>
          </cell>
          <cell r="N93" t="str">
            <v>Prior Year</v>
          </cell>
        </row>
        <row r="94">
          <cell r="A94" t="str">
            <v>Goshen Valley VI Solar</v>
          </cell>
          <cell r="B94" t="str">
            <v>QF - 363 - UT - Solar</v>
          </cell>
          <cell r="C94" t="str">
            <v>Clover</v>
          </cell>
          <cell r="D94">
            <v>80</v>
          </cell>
          <cell r="E94">
            <v>0.2965884703196347</v>
          </cell>
          <cell r="F94">
            <v>43800</v>
          </cell>
          <cell r="K94" t="str">
            <v>Active</v>
          </cell>
          <cell r="L94">
            <v>42956</v>
          </cell>
          <cell r="M94">
            <v>5.0000000000000001E-3</v>
          </cell>
          <cell r="N94" t="str">
            <v>Prior Year</v>
          </cell>
        </row>
        <row r="95">
          <cell r="A95" t="str">
            <v>Goshen Valley VII Solar</v>
          </cell>
          <cell r="B95" t="str">
            <v>QF - 364 - UT - Solar</v>
          </cell>
          <cell r="C95" t="str">
            <v>Clover</v>
          </cell>
          <cell r="D95">
            <v>80</v>
          </cell>
          <cell r="E95">
            <v>0.2965884703196347</v>
          </cell>
          <cell r="F95">
            <v>43800</v>
          </cell>
          <cell r="K95" t="str">
            <v>Active</v>
          </cell>
          <cell r="L95">
            <v>42956</v>
          </cell>
          <cell r="M95">
            <v>5.0000000000000001E-3</v>
          </cell>
          <cell r="N95" t="str">
            <v>Prior Year</v>
          </cell>
        </row>
        <row r="96">
          <cell r="A96" t="str">
            <v>MSDC1 Solar</v>
          </cell>
          <cell r="B96" t="str">
            <v>QF - 398 - OR - Solar</v>
          </cell>
          <cell r="C96" t="str">
            <v>West Main</v>
          </cell>
          <cell r="D96">
            <v>73</v>
          </cell>
          <cell r="E96">
            <v>0.30642240570463503</v>
          </cell>
          <cell r="F96">
            <v>44197</v>
          </cell>
          <cell r="K96" t="str">
            <v>Active</v>
          </cell>
          <cell r="L96">
            <v>42992.466666666667</v>
          </cell>
          <cell r="M96">
            <v>5.0000000000000001E-3</v>
          </cell>
          <cell r="N96" t="str">
            <v>Prior Year</v>
          </cell>
        </row>
        <row r="97">
          <cell r="A97" t="str">
            <v>MSDC2 Solar</v>
          </cell>
          <cell r="B97" t="str">
            <v>QF - 399 - OR - Solar</v>
          </cell>
          <cell r="C97" t="str">
            <v>West Main</v>
          </cell>
          <cell r="D97">
            <v>73</v>
          </cell>
          <cell r="E97">
            <v>0.30642240570463503</v>
          </cell>
          <cell r="F97">
            <v>44197</v>
          </cell>
          <cell r="K97" t="str">
            <v>Active</v>
          </cell>
          <cell r="L97">
            <v>42992.466666666667</v>
          </cell>
          <cell r="M97">
            <v>5.0000000000000001E-3</v>
          </cell>
          <cell r="N97" t="str">
            <v>Prior Year</v>
          </cell>
        </row>
        <row r="98">
          <cell r="A98" t="str">
            <v>MSDC3 Solar</v>
          </cell>
          <cell r="B98" t="str">
            <v>QF - 400 - OR - Solar</v>
          </cell>
          <cell r="C98" t="str">
            <v>West Main</v>
          </cell>
          <cell r="D98">
            <v>73</v>
          </cell>
          <cell r="E98">
            <v>0.30642240570463503</v>
          </cell>
          <cell r="F98">
            <v>44197</v>
          </cell>
          <cell r="K98" t="str">
            <v>Active</v>
          </cell>
          <cell r="L98">
            <v>42992.466666666667</v>
          </cell>
          <cell r="M98">
            <v>5.0000000000000001E-3</v>
          </cell>
          <cell r="N98" t="str">
            <v>Prior Year</v>
          </cell>
        </row>
        <row r="99">
          <cell r="A99" t="str">
            <v>MSDC4 Solar</v>
          </cell>
          <cell r="B99" t="str">
            <v>QF - 401 - OR - Solar</v>
          </cell>
          <cell r="C99" t="str">
            <v>West Main</v>
          </cell>
          <cell r="D99">
            <v>73</v>
          </cell>
          <cell r="E99">
            <v>0.30642240570463503</v>
          </cell>
          <cell r="F99">
            <v>44197</v>
          </cell>
          <cell r="K99" t="str">
            <v>Active</v>
          </cell>
          <cell r="L99">
            <v>42992.466666666667</v>
          </cell>
          <cell r="M99">
            <v>5.0000000000000001E-3</v>
          </cell>
          <cell r="N99" t="str">
            <v>Prior Year</v>
          </cell>
        </row>
        <row r="100">
          <cell r="A100" t="str">
            <v>MSDC5 Solar</v>
          </cell>
          <cell r="B100" t="str">
            <v>QF - 402 - OR - Solar</v>
          </cell>
          <cell r="C100" t="str">
            <v>West Main</v>
          </cell>
          <cell r="D100">
            <v>73</v>
          </cell>
          <cell r="E100">
            <v>0.30642240570463503</v>
          </cell>
          <cell r="F100">
            <v>44197</v>
          </cell>
          <cell r="K100" t="str">
            <v>Active</v>
          </cell>
          <cell r="L100">
            <v>42992.466666666667</v>
          </cell>
          <cell r="M100">
            <v>5.0000000000000001E-3</v>
          </cell>
          <cell r="N100" t="str">
            <v>Prior Year</v>
          </cell>
        </row>
        <row r="101">
          <cell r="A101" t="str">
            <v>MSDC6 Solar</v>
          </cell>
          <cell r="B101" t="str">
            <v>QF - 403 - OR - Solar</v>
          </cell>
          <cell r="C101" t="str">
            <v>West Main</v>
          </cell>
          <cell r="D101">
            <v>73</v>
          </cell>
          <cell r="E101">
            <v>0.30642240570463503</v>
          </cell>
          <cell r="F101">
            <v>44197</v>
          </cell>
          <cell r="K101" t="str">
            <v>Active</v>
          </cell>
          <cell r="L101">
            <v>42992.466666666667</v>
          </cell>
          <cell r="M101">
            <v>5.0000000000000001E-3</v>
          </cell>
          <cell r="N101" t="str">
            <v>Prior Year</v>
          </cell>
        </row>
        <row r="102">
          <cell r="A102" t="str">
            <v>Steadman Solar</v>
          </cell>
          <cell r="B102" t="str">
            <v>QF - 431 - UT - Solar</v>
          </cell>
          <cell r="C102" t="str">
            <v>Clover</v>
          </cell>
          <cell r="D102">
            <v>80</v>
          </cell>
          <cell r="E102">
            <v>0.2962956621004566</v>
          </cell>
          <cell r="F102">
            <v>43983</v>
          </cell>
          <cell r="K102" t="str">
            <v>Active</v>
          </cell>
          <cell r="L102">
            <v>42958.583333333336</v>
          </cell>
          <cell r="M102">
            <v>5.0000000000000001E-3</v>
          </cell>
          <cell r="N102" t="str">
            <v>Prior Year</v>
          </cell>
        </row>
        <row r="103">
          <cell r="A103" t="str">
            <v>Homa Hills</v>
          </cell>
          <cell r="B103" t="str">
            <v>QF - 436 - WY - Solar</v>
          </cell>
          <cell r="C103" t="str">
            <v>Wyoming Northeast</v>
          </cell>
          <cell r="D103">
            <v>30</v>
          </cell>
          <cell r="E103">
            <v>0.26825712328767121</v>
          </cell>
          <cell r="F103">
            <v>43831</v>
          </cell>
          <cell r="K103" t="str">
            <v>Active</v>
          </cell>
          <cell r="L103">
            <v>42993.677777777775</v>
          </cell>
          <cell r="M103">
            <v>5.0000000000000001E-3</v>
          </cell>
          <cell r="N103" t="str">
            <v>Prior Year</v>
          </cell>
        </row>
        <row r="104">
          <cell r="A104" t="str">
            <v>Jeffrey City PV1</v>
          </cell>
          <cell r="B104" t="str">
            <v>QF - 437 - WY - Solar</v>
          </cell>
          <cell r="C104" t="str">
            <v>Wyoming Northeast</v>
          </cell>
          <cell r="D104">
            <v>80</v>
          </cell>
          <cell r="E104">
            <v>0.29026768978310502</v>
          </cell>
          <cell r="F104">
            <v>43831</v>
          </cell>
          <cell r="K104" t="str">
            <v>Active</v>
          </cell>
          <cell r="L104">
            <v>42993.677777777775</v>
          </cell>
          <cell r="M104">
            <v>5.0000000000000001E-3</v>
          </cell>
          <cell r="N104" t="str">
            <v>Prior Year</v>
          </cell>
        </row>
        <row r="105">
          <cell r="A105" t="str">
            <v>Hornet PV1-3 Solar</v>
          </cell>
          <cell r="B105" t="str">
            <v>QF - 328 - OR - Solar</v>
          </cell>
          <cell r="C105" t="str">
            <v>West Main</v>
          </cell>
          <cell r="D105">
            <v>46</v>
          </cell>
          <cell r="E105">
            <v>0.28746024171133611</v>
          </cell>
          <cell r="F105">
            <v>43617</v>
          </cell>
          <cell r="K105" t="str">
            <v>Active</v>
          </cell>
          <cell r="L105">
            <v>42996.677777777775</v>
          </cell>
          <cell r="M105">
            <v>5.0000000000000001E-3</v>
          </cell>
          <cell r="N105" t="str">
            <v>Prior Year</v>
          </cell>
        </row>
        <row r="106">
          <cell r="A106">
            <v>0</v>
          </cell>
          <cell r="B106">
            <v>0</v>
          </cell>
          <cell r="D106">
            <v>0</v>
          </cell>
          <cell r="E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Utah 2017.Q2</v>
          </cell>
          <cell r="B107" t="str">
            <v>Avoided Cost Resource</v>
          </cell>
          <cell r="C107" t="str">
            <v>Utah North</v>
          </cell>
          <cell r="D107">
            <v>100</v>
          </cell>
          <cell r="E107">
            <v>0.85</v>
          </cell>
          <cell r="F107">
            <v>43101</v>
          </cell>
          <cell r="K107" t="str">
            <v>Utah 2017.Q2</v>
          </cell>
          <cell r="L107">
            <v>42996.677777777775</v>
          </cell>
          <cell r="M107">
            <v>0</v>
          </cell>
          <cell r="N107" t="str">
            <v>First Year</v>
          </cell>
        </row>
        <row r="108">
          <cell r="A108">
            <v>0</v>
          </cell>
          <cell r="B108">
            <v>0</v>
          </cell>
          <cell r="D108">
            <v>0</v>
          </cell>
          <cell r="E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0</v>
          </cell>
          <cell r="B109">
            <v>0</v>
          </cell>
          <cell r="D109">
            <v>0</v>
          </cell>
          <cell r="E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D110">
            <v>0</v>
          </cell>
          <cell r="E110">
            <v>0</v>
          </cell>
          <cell r="L110">
            <v>0</v>
          </cell>
          <cell r="M110">
            <v>0</v>
          </cell>
          <cell r="N1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3"/>
      <definedName name="Active_Deg_Method" refersTo="='QF_Names'!$N$4:$N$103"/>
      <definedName name="Active_Deg_Rate" refersTo="='QF_Names'!$M$4:$M$103"/>
      <definedName name="Active_Delivery_Point" refersTo="='QF_Names'!$C$4:$C$103"/>
      <definedName name="Active_MW" refersTo="='QF_Names'!$D$4:$D$103"/>
      <definedName name="Active_Name_Conf" refersTo="='QF_Names'!$A$4:$A$103"/>
      <definedName name="Active_Online" refersTo="='QF_Names'!$F$4:$F$103"/>
      <definedName name="Active_QF_Name" refersTo="='QF_Names'!$B$4:$B$103"/>
      <definedName name="Active_QF_Queue_Date" refersTo="='QF_Names'!$L$4:$L$103"/>
      <definedName name="Active_Status" refersTo="='QF_Names'!$K$4:$K$103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43739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42832.390972222223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42832.390972222223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42832.390972222223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>Hornet PV1 Solar</v>
          </cell>
          <cell r="B23" t="str">
            <v>QF - 300 - OR - Solar</v>
          </cell>
          <cell r="C23" t="str">
            <v>West Main</v>
          </cell>
          <cell r="D23">
            <v>15</v>
          </cell>
          <cell r="E23">
            <v>0.29340182648401825</v>
          </cell>
          <cell r="F23">
            <v>43435</v>
          </cell>
          <cell r="K23" t="str">
            <v>Active</v>
          </cell>
          <cell r="L23">
            <v>42649.5</v>
          </cell>
          <cell r="M23">
            <v>5.0000000000000001E-3</v>
          </cell>
          <cell r="N23" t="str">
            <v>Prior Year</v>
          </cell>
        </row>
        <row r="24">
          <cell r="A24" t="str">
            <v>Ft. Klamath PV1 Solar</v>
          </cell>
          <cell r="B24" t="str">
            <v>QF - 301 - OR - Solar</v>
          </cell>
          <cell r="C24" t="str">
            <v>West Main</v>
          </cell>
          <cell r="D24">
            <v>45</v>
          </cell>
          <cell r="E24">
            <v>0.28835109081684424</v>
          </cell>
          <cell r="F24">
            <v>43435</v>
          </cell>
          <cell r="K24" t="str">
            <v>Active</v>
          </cell>
          <cell r="L24">
            <v>42649.5</v>
          </cell>
          <cell r="M24">
            <v>5.0000000000000001E-3</v>
          </cell>
          <cell r="N24" t="str">
            <v>Prior Year</v>
          </cell>
        </row>
        <row r="25">
          <cell r="A25" t="str">
            <v>Sage III Solar</v>
          </cell>
          <cell r="B25" t="str">
            <v>QF - 302 - WY - Solar</v>
          </cell>
          <cell r="C25" t="str">
            <v>Trona</v>
          </cell>
          <cell r="D25">
            <v>16</v>
          </cell>
          <cell r="E25">
            <v>0.29317208904109587</v>
          </cell>
          <cell r="F25">
            <v>43739</v>
          </cell>
          <cell r="K25" t="str">
            <v>Active</v>
          </cell>
          <cell r="L25">
            <v>42832.390972222223</v>
          </cell>
          <cell r="M25">
            <v>6.0000000000000001E-3</v>
          </cell>
          <cell r="N25" t="str">
            <v>First Year</v>
          </cell>
        </row>
        <row r="26">
          <cell r="A26" t="str">
            <v>Dinosolar 1 Solar</v>
          </cell>
          <cell r="B26" t="str">
            <v>QF - 304 - WY - Solar</v>
          </cell>
          <cell r="C26" t="str">
            <v>Wyoming Northeast</v>
          </cell>
          <cell r="D26">
            <v>30</v>
          </cell>
          <cell r="E26">
            <v>0.27404870624048705</v>
          </cell>
          <cell r="F26">
            <v>43831</v>
          </cell>
          <cell r="K26" t="str">
            <v>Active</v>
          </cell>
          <cell r="L26">
            <v>42864</v>
          </cell>
          <cell r="M26">
            <v>5.0000000000000001E-3</v>
          </cell>
          <cell r="N26" t="str">
            <v>Prior Year</v>
          </cell>
        </row>
        <row r="27">
          <cell r="A27" t="str">
            <v>Dinosolar 2 Solar</v>
          </cell>
          <cell r="B27" t="str">
            <v>QF - 305 - WY - Solar</v>
          </cell>
          <cell r="C27" t="str">
            <v>Wyoming Northeast</v>
          </cell>
          <cell r="D27">
            <v>80</v>
          </cell>
          <cell r="E27">
            <v>0.27414526255707761</v>
          </cell>
          <cell r="F27">
            <v>43831</v>
          </cell>
          <cell r="K27" t="str">
            <v>Active</v>
          </cell>
          <cell r="L27">
            <v>42864</v>
          </cell>
          <cell r="M27">
            <v>5.0000000000000001E-3</v>
          </cell>
          <cell r="N27" t="str">
            <v>Prior Year</v>
          </cell>
        </row>
        <row r="28">
          <cell r="A28" t="str">
            <v>Rock Creek I Wind</v>
          </cell>
          <cell r="B28" t="str">
            <v>QF - 308 - WY - Wind</v>
          </cell>
          <cell r="C28" t="str">
            <v>Wyoming Northeast</v>
          </cell>
          <cell r="D28">
            <v>80</v>
          </cell>
          <cell r="E28">
            <v>0.46554223744292239</v>
          </cell>
          <cell r="F28">
            <v>43831</v>
          </cell>
          <cell r="K28" t="str">
            <v>Active</v>
          </cell>
          <cell r="L28">
            <v>42668.607638888891</v>
          </cell>
          <cell r="M28">
            <v>0</v>
          </cell>
          <cell r="N28" t="str">
            <v>First Year</v>
          </cell>
        </row>
        <row r="29">
          <cell r="A29" t="str">
            <v>Rock Creek II Wind</v>
          </cell>
          <cell r="B29" t="str">
            <v>QF - 309 - WY - Wind</v>
          </cell>
          <cell r="C29" t="str">
            <v>Wyoming Northeast</v>
          </cell>
          <cell r="D29">
            <v>80</v>
          </cell>
          <cell r="E29">
            <v>0.46554223744292239</v>
          </cell>
          <cell r="F29">
            <v>43831</v>
          </cell>
          <cell r="K29" t="str">
            <v>Active</v>
          </cell>
          <cell r="L29">
            <v>42668.607638888891</v>
          </cell>
          <cell r="M29">
            <v>0</v>
          </cell>
          <cell r="N29" t="str">
            <v>First Year</v>
          </cell>
        </row>
        <row r="30">
          <cell r="A30" t="str">
            <v>Rock Creek III Wind</v>
          </cell>
          <cell r="B30" t="str">
            <v>QF - 310 -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IV Wind</v>
          </cell>
          <cell r="B31" t="str">
            <v>QF - 311 - WY - Wind</v>
          </cell>
          <cell r="C31" t="str">
            <v>Wyoming Northeast</v>
          </cell>
          <cell r="D31">
            <v>40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Faraday II Solar</v>
          </cell>
          <cell r="B32" t="str">
            <v>QF - 313 - UT - Solar</v>
          </cell>
          <cell r="C32" t="str">
            <v>Clover</v>
          </cell>
          <cell r="D32">
            <v>80</v>
          </cell>
          <cell r="E32">
            <v>0.2962956621004566</v>
          </cell>
          <cell r="F32">
            <v>43800</v>
          </cell>
          <cell r="K32" t="str">
            <v>Active</v>
          </cell>
          <cell r="L32">
            <v>42676.605555555558</v>
          </cell>
          <cell r="M32">
            <v>5.0000000000000001E-3</v>
          </cell>
          <cell r="N32" t="str">
            <v>Prior Year</v>
          </cell>
        </row>
        <row r="33">
          <cell r="A33" t="str">
            <v>Faraday IV Solar</v>
          </cell>
          <cell r="B33" t="str">
            <v>QF - 315 - UT - Solar</v>
          </cell>
          <cell r="C33" t="str">
            <v>Clover</v>
          </cell>
          <cell r="D33">
            <v>80</v>
          </cell>
          <cell r="E33">
            <v>0.2962956621004566</v>
          </cell>
          <cell r="F33">
            <v>43800</v>
          </cell>
          <cell r="K33" t="str">
            <v>Active</v>
          </cell>
          <cell r="L33">
            <v>42676.605555555558</v>
          </cell>
          <cell r="M33">
            <v>5.0000000000000001E-3</v>
          </cell>
          <cell r="N33" t="str">
            <v>Prior Year</v>
          </cell>
        </row>
        <row r="34">
          <cell r="A34" t="str">
            <v>Faraday VI Solar</v>
          </cell>
          <cell r="B34" t="str">
            <v>QF - 317 -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VIII Solar</v>
          </cell>
          <cell r="B35" t="str">
            <v>QF - 319 -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X Solar</v>
          </cell>
          <cell r="B36" t="str">
            <v>QF - 321 -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XII Solar</v>
          </cell>
          <cell r="B37" t="str">
            <v>QF - 323 -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XIV Solar</v>
          </cell>
          <cell r="B38" t="str">
            <v>QF - 325 -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Glen Canyon B Solar</v>
          </cell>
          <cell r="B39" t="str">
            <v>QF - 326 - UT - Solar</v>
          </cell>
          <cell r="C39" t="str">
            <v>PP-GC</v>
          </cell>
          <cell r="D39">
            <v>21</v>
          </cell>
          <cell r="E39">
            <v>0.3490215264187867</v>
          </cell>
          <cell r="F39">
            <v>43770</v>
          </cell>
          <cell r="K39" t="str">
            <v>Active</v>
          </cell>
          <cell r="L39">
            <v>42684</v>
          </cell>
          <cell r="M39">
            <v>5.0000000000000001E-3</v>
          </cell>
          <cell r="N39" t="str">
            <v>Prior Year</v>
          </cell>
        </row>
        <row r="40">
          <cell r="A40" t="str">
            <v>Hornet PV1-3 Solar</v>
          </cell>
          <cell r="B40" t="str">
            <v>QF - 328 - OR - Solar</v>
          </cell>
          <cell r="C40" t="str">
            <v>West Main</v>
          </cell>
          <cell r="D40">
            <v>46</v>
          </cell>
          <cell r="E40">
            <v>0.28746024171133611</v>
          </cell>
          <cell r="F40">
            <v>43435</v>
          </cell>
          <cell r="K40" t="str">
            <v>Active</v>
          </cell>
          <cell r="L40">
            <v>42692.344444444447</v>
          </cell>
          <cell r="M40">
            <v>5.0000000000000001E-3</v>
          </cell>
          <cell r="N40" t="str">
            <v>Prior Year</v>
          </cell>
        </row>
        <row r="41">
          <cell r="A41" t="str">
            <v>Cove Mtn Solar</v>
          </cell>
          <cell r="B41" t="str">
            <v>QF - 336 - UT - Solar</v>
          </cell>
          <cell r="C41" t="str">
            <v>Utah South</v>
          </cell>
          <cell r="D41">
            <v>58</v>
          </cell>
          <cell r="E41">
            <v>0.33892497244528419</v>
          </cell>
          <cell r="F41">
            <v>43282</v>
          </cell>
          <cell r="K41" t="str">
            <v>Active</v>
          </cell>
          <cell r="L41">
            <v>42703.375</v>
          </cell>
          <cell r="M41">
            <v>5.0000000000000001E-3</v>
          </cell>
          <cell r="N41" t="str">
            <v>Prior Year</v>
          </cell>
        </row>
        <row r="42">
          <cell r="A42" t="str">
            <v>Shoshoni PV1 Solar</v>
          </cell>
          <cell r="B42" t="str">
            <v>QF - 337 - WY - Solar</v>
          </cell>
          <cell r="C42" t="str">
            <v>Wyoming Northeast</v>
          </cell>
          <cell r="D42">
            <v>13.33</v>
          </cell>
          <cell r="E42">
            <v>0.26666769432084048</v>
          </cell>
          <cell r="F42">
            <v>43313</v>
          </cell>
          <cell r="K42" t="str">
            <v>Active</v>
          </cell>
          <cell r="L42">
            <v>42832.390972222223</v>
          </cell>
          <cell r="M42">
            <v>5.0000000000000001E-3</v>
          </cell>
          <cell r="N42" t="str">
            <v>Prior Year</v>
          </cell>
        </row>
        <row r="43">
          <cell r="A43" t="str">
            <v>Homestead I Solar</v>
          </cell>
          <cell r="B43" t="str">
            <v>QF - 340 - WY - Solar</v>
          </cell>
          <cell r="C43" t="str">
            <v>Wyoming Northeast</v>
          </cell>
          <cell r="D43">
            <v>80</v>
          </cell>
          <cell r="E43">
            <v>0.27384703196347032</v>
          </cell>
          <cell r="F43">
            <v>43617</v>
          </cell>
          <cell r="K43" t="str">
            <v>Active</v>
          </cell>
          <cell r="L43">
            <v>42719.606944444444</v>
          </cell>
          <cell r="M43">
            <v>7.0000000000000001E-3</v>
          </cell>
          <cell r="N43" t="str">
            <v>Prior Year</v>
          </cell>
        </row>
        <row r="44">
          <cell r="A44" t="str">
            <v>Graphite Solar</v>
          </cell>
          <cell r="B44" t="str">
            <v>QF - 341 - UT - Solar</v>
          </cell>
          <cell r="C44" t="str">
            <v>Utah North</v>
          </cell>
          <cell r="D44">
            <v>80</v>
          </cell>
          <cell r="E44">
            <v>0.301488299086758</v>
          </cell>
          <cell r="F44">
            <v>43405</v>
          </cell>
          <cell r="K44" t="str">
            <v>Active</v>
          </cell>
          <cell r="L44">
            <v>42720.652777777781</v>
          </cell>
          <cell r="M44">
            <v>5.0000000000000001E-3</v>
          </cell>
          <cell r="N44" t="str">
            <v>Prior Year</v>
          </cell>
        </row>
        <row r="45">
          <cell r="A45" t="str">
            <v>Sheep Dip Solar</v>
          </cell>
          <cell r="B45" t="str">
            <v>QF - 342 - UT - Solar</v>
          </cell>
          <cell r="C45" t="str">
            <v>Utah North</v>
          </cell>
          <cell r="D45">
            <v>80</v>
          </cell>
          <cell r="E45">
            <v>0.28941152968036532</v>
          </cell>
          <cell r="F45">
            <v>43435</v>
          </cell>
          <cell r="K45" t="str">
            <v>Active</v>
          </cell>
          <cell r="L45">
            <v>42724.4375</v>
          </cell>
          <cell r="M45">
            <v>5.0000000000000001E-3</v>
          </cell>
          <cell r="N45" t="str">
            <v>Prior Year</v>
          </cell>
        </row>
        <row r="46">
          <cell r="A46" t="str">
            <v>Green River I Solar</v>
          </cell>
          <cell r="B46" t="str">
            <v>QF - 343 - UT - Solar</v>
          </cell>
          <cell r="C46" t="str">
            <v>Utah South</v>
          </cell>
          <cell r="D46">
            <v>80</v>
          </cell>
          <cell r="E46">
            <v>0.31296501569634705</v>
          </cell>
          <cell r="F46">
            <v>43922</v>
          </cell>
          <cell r="K46" t="str">
            <v>Active</v>
          </cell>
          <cell r="L46">
            <v>42725.349305555559</v>
          </cell>
          <cell r="M46">
            <v>5.0000000000000001E-3</v>
          </cell>
          <cell r="N46" t="str">
            <v>Prior Year</v>
          </cell>
        </row>
        <row r="47">
          <cell r="A47" t="str">
            <v>Green River II Solar</v>
          </cell>
          <cell r="B47" t="str">
            <v>QF - 344 - UT - Solar</v>
          </cell>
          <cell r="C47" t="str">
            <v>Utah South</v>
          </cell>
          <cell r="D47">
            <v>80</v>
          </cell>
          <cell r="E47">
            <v>0.31296501569634705</v>
          </cell>
          <cell r="F47">
            <v>43922</v>
          </cell>
          <cell r="K47" t="str">
            <v>Active</v>
          </cell>
          <cell r="L47">
            <v>42725.349305555559</v>
          </cell>
          <cell r="M47">
            <v>5.0000000000000001E-3</v>
          </cell>
          <cell r="N47" t="str">
            <v>Prior Year</v>
          </cell>
        </row>
        <row r="48">
          <cell r="A48" t="str">
            <v>Green River III Solar</v>
          </cell>
          <cell r="B48" t="str">
            <v>QF - 345 - UT - Solar</v>
          </cell>
          <cell r="C48" t="str">
            <v>Utah South</v>
          </cell>
          <cell r="D48">
            <v>80</v>
          </cell>
          <cell r="E48">
            <v>0.31296501569634705</v>
          </cell>
          <cell r="F48">
            <v>43922</v>
          </cell>
          <cell r="K48" t="str">
            <v>Active</v>
          </cell>
          <cell r="L48">
            <v>42725.349305555559</v>
          </cell>
          <cell r="M48">
            <v>5.0000000000000001E-3</v>
          </cell>
          <cell r="N48" t="str">
            <v>Prior Year</v>
          </cell>
        </row>
        <row r="49">
          <cell r="A49" t="str">
            <v>Green River IV Solar</v>
          </cell>
          <cell r="B49" t="str">
            <v>QF - 346 - UT - Solar</v>
          </cell>
          <cell r="C49" t="str">
            <v>Utah South</v>
          </cell>
          <cell r="D49">
            <v>80</v>
          </cell>
          <cell r="E49">
            <v>0.31296501569634705</v>
          </cell>
          <cell r="F49">
            <v>43922</v>
          </cell>
          <cell r="K49" t="str">
            <v>Active</v>
          </cell>
          <cell r="L49">
            <v>42725.349305555559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V Solar</v>
          </cell>
          <cell r="B50" t="str">
            <v>QF - 347 -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Homestead II Solar</v>
          </cell>
          <cell r="B51" t="str">
            <v>QF - 348 - WY - Solar</v>
          </cell>
          <cell r="C51" t="str">
            <v>Wyoming Northeast</v>
          </cell>
          <cell r="D51">
            <v>80</v>
          </cell>
          <cell r="E51">
            <v>0.27302226027397258</v>
          </cell>
          <cell r="F51">
            <v>43800</v>
          </cell>
          <cell r="K51" t="str">
            <v>Active</v>
          </cell>
          <cell r="L51">
            <v>42726.347916666666</v>
          </cell>
          <cell r="M51">
            <v>7.0000000000000001E-3</v>
          </cell>
          <cell r="N51" t="str">
            <v>Prior Year</v>
          </cell>
        </row>
        <row r="52">
          <cell r="A52" t="str">
            <v>Homestead III Solar</v>
          </cell>
          <cell r="B52" t="str">
            <v>QF - 349 - WY - Solar</v>
          </cell>
          <cell r="C52" t="str">
            <v>Wyoming Northeast</v>
          </cell>
          <cell r="D52">
            <v>80</v>
          </cell>
          <cell r="E52">
            <v>0.2703581621004566</v>
          </cell>
          <cell r="F52">
            <v>43800</v>
          </cell>
          <cell r="K52" t="str">
            <v>Active</v>
          </cell>
          <cell r="L52">
            <v>42726.347916666666</v>
          </cell>
          <cell r="M52">
            <v>7.0000000000000001E-3</v>
          </cell>
          <cell r="N52" t="str">
            <v>Prior Year</v>
          </cell>
        </row>
        <row r="53">
          <cell r="A53" t="str">
            <v>Glen Canyon C Solar</v>
          </cell>
          <cell r="B53" t="str">
            <v>QF - 350 - UT - Solar</v>
          </cell>
          <cell r="C53" t="str">
            <v>PP-GC</v>
          </cell>
          <cell r="D53">
            <v>59</v>
          </cell>
          <cell r="E53">
            <v>0.34871720455073135</v>
          </cell>
          <cell r="F53">
            <v>43800</v>
          </cell>
          <cell r="K53" t="str">
            <v>Active</v>
          </cell>
          <cell r="L53">
            <v>42726.586111111108</v>
          </cell>
          <cell r="M53">
            <v>5.0000000000000001E-3</v>
          </cell>
          <cell r="N53" t="str">
            <v>Prior Year</v>
          </cell>
        </row>
        <row r="54">
          <cell r="A54" t="str">
            <v>Rimrock Solar</v>
          </cell>
          <cell r="B54" t="str">
            <v>QF - 351 - OR - Solar</v>
          </cell>
          <cell r="C54" t="str">
            <v>Central Oregon</v>
          </cell>
          <cell r="D54">
            <v>55</v>
          </cell>
          <cell r="E54">
            <v>0.28014736405147361</v>
          </cell>
          <cell r="F54">
            <v>43466</v>
          </cell>
          <cell r="K54" t="str">
            <v>Active</v>
          </cell>
          <cell r="L54">
            <v>42738.710416666669</v>
          </cell>
          <cell r="M54">
            <v>5.0000000000000001E-3</v>
          </cell>
          <cell r="N54" t="str">
            <v>First Year</v>
          </cell>
        </row>
        <row r="55">
          <cell r="A55" t="str">
            <v>Ponderosa V29</v>
          </cell>
          <cell r="B55" t="str">
            <v>QF - 352 - OR - Solar</v>
          </cell>
          <cell r="C55" t="str">
            <v>Central Oregon</v>
          </cell>
          <cell r="D55">
            <v>34</v>
          </cell>
          <cell r="E55">
            <v>0.29430844077356971</v>
          </cell>
          <cell r="F55">
            <v>43101</v>
          </cell>
          <cell r="K55" t="str">
            <v>Internal</v>
          </cell>
          <cell r="L55">
            <v>42741</v>
          </cell>
          <cell r="M55">
            <v>2.5000000000000001E-3</v>
          </cell>
          <cell r="N55" t="str">
            <v>Prior Year</v>
          </cell>
        </row>
        <row r="56">
          <cell r="A56" t="str">
            <v>Ponderosa V30</v>
          </cell>
          <cell r="B56" t="str">
            <v>QF - 353 - OR - Solar</v>
          </cell>
          <cell r="C56" t="str">
            <v>Central Oregon</v>
          </cell>
          <cell r="D56">
            <v>34</v>
          </cell>
          <cell r="E56">
            <v>0.29430844077356971</v>
          </cell>
          <cell r="F56">
            <v>43831</v>
          </cell>
          <cell r="K56" t="str">
            <v>Internal</v>
          </cell>
          <cell r="L56">
            <v>42741</v>
          </cell>
          <cell r="M56">
            <v>2.5000000000000001E-3</v>
          </cell>
          <cell r="N56" t="str">
            <v>Prior Year</v>
          </cell>
        </row>
        <row r="57">
          <cell r="A57" t="str">
            <v>Ponderosa V32</v>
          </cell>
          <cell r="B57" t="str">
            <v>QF - 354 - OR - Solar</v>
          </cell>
          <cell r="C57" t="str">
            <v>Central Oregon</v>
          </cell>
          <cell r="D57">
            <v>34</v>
          </cell>
          <cell r="E57">
            <v>0.29809016250335751</v>
          </cell>
          <cell r="F57">
            <v>43101</v>
          </cell>
          <cell r="K57" t="str">
            <v>Internal</v>
          </cell>
          <cell r="L57">
            <v>42741</v>
          </cell>
          <cell r="M57">
            <v>5.0000000000000001E-3</v>
          </cell>
          <cell r="N57" t="str">
            <v>Prior Year</v>
          </cell>
        </row>
        <row r="58">
          <cell r="A58" t="str">
            <v>Ponderosa V33</v>
          </cell>
          <cell r="B58" t="str">
            <v>QF - 355 - OR - Solar</v>
          </cell>
          <cell r="C58" t="str">
            <v>Central Oregon</v>
          </cell>
          <cell r="D58">
            <v>34</v>
          </cell>
          <cell r="E58">
            <v>0.29809016250335751</v>
          </cell>
          <cell r="F58">
            <v>43831</v>
          </cell>
          <cell r="K58" t="str">
            <v>Internal</v>
          </cell>
          <cell r="L58">
            <v>42741</v>
          </cell>
          <cell r="M58">
            <v>5.0000000000000001E-3</v>
          </cell>
          <cell r="N58" t="str">
            <v>Prior Year</v>
          </cell>
        </row>
        <row r="59">
          <cell r="A59" t="str">
            <v>Clover Creek Solar</v>
          </cell>
          <cell r="B59" t="str">
            <v>QF - 357 - UT - Solar</v>
          </cell>
          <cell r="C59" t="str">
            <v>Clover</v>
          </cell>
          <cell r="D59">
            <v>80</v>
          </cell>
          <cell r="E59">
            <v>0.27895262557077627</v>
          </cell>
          <cell r="F59">
            <v>43922</v>
          </cell>
          <cell r="K59" t="str">
            <v>Active</v>
          </cell>
          <cell r="L59">
            <v>42762.306250000001</v>
          </cell>
          <cell r="M59">
            <v>5.0000000000000001E-3</v>
          </cell>
          <cell r="N59" t="str">
            <v>Prior Year</v>
          </cell>
        </row>
        <row r="60">
          <cell r="A60" t="str">
            <v>Goshen Valley I Solar</v>
          </cell>
          <cell r="B60" t="str">
            <v>QF - 358 - UT - Solar</v>
          </cell>
          <cell r="C60" t="str">
            <v>Clover</v>
          </cell>
          <cell r="D60">
            <v>80</v>
          </cell>
          <cell r="E60">
            <v>0.2965884703196347</v>
          </cell>
          <cell r="F60">
            <v>43800</v>
          </cell>
          <cell r="K60" t="str">
            <v>Active</v>
          </cell>
          <cell r="L60">
            <v>42774.469444444447</v>
          </cell>
          <cell r="M60">
            <v>5.0000000000000001E-3</v>
          </cell>
          <cell r="N60" t="str">
            <v>Prior Year</v>
          </cell>
        </row>
        <row r="61">
          <cell r="A61" t="str">
            <v>Goshen Valley II Solar</v>
          </cell>
          <cell r="B61" t="str">
            <v>QF - 359 - UT - Solar</v>
          </cell>
          <cell r="C61" t="str">
            <v>Clover</v>
          </cell>
          <cell r="D61">
            <v>80</v>
          </cell>
          <cell r="E61">
            <v>0.2965884703196347</v>
          </cell>
          <cell r="F61">
            <v>43800</v>
          </cell>
          <cell r="K61" t="str">
            <v>Active</v>
          </cell>
          <cell r="L61">
            <v>42774.469444444447</v>
          </cell>
          <cell r="M61">
            <v>5.0000000000000001E-3</v>
          </cell>
          <cell r="N61" t="str">
            <v>Prior Year</v>
          </cell>
        </row>
        <row r="62">
          <cell r="A62" t="str">
            <v>Goshen Valley III Solar</v>
          </cell>
          <cell r="B62" t="str">
            <v>QF - 360 - UT - Solar</v>
          </cell>
          <cell r="C62" t="str">
            <v>Clover</v>
          </cell>
          <cell r="D62">
            <v>80</v>
          </cell>
          <cell r="E62">
            <v>0.2965884703196347</v>
          </cell>
          <cell r="F62">
            <v>43800</v>
          </cell>
          <cell r="K62" t="str">
            <v>Active</v>
          </cell>
          <cell r="L62">
            <v>42774.469444444447</v>
          </cell>
          <cell r="M62">
            <v>5.0000000000000001E-3</v>
          </cell>
          <cell r="N62" t="str">
            <v>Prior Year</v>
          </cell>
        </row>
        <row r="63">
          <cell r="A63" t="str">
            <v>Goshen Valley IV Solar</v>
          </cell>
          <cell r="B63" t="str">
            <v>QF - 361 - UT - Solar</v>
          </cell>
          <cell r="C63" t="str">
            <v>Clover</v>
          </cell>
          <cell r="D63">
            <v>80</v>
          </cell>
          <cell r="E63">
            <v>0.2965884703196347</v>
          </cell>
          <cell r="F63">
            <v>43800</v>
          </cell>
          <cell r="K63" t="str">
            <v>Active</v>
          </cell>
          <cell r="L63">
            <v>42774.469444444447</v>
          </cell>
          <cell r="M63">
            <v>5.0000000000000001E-3</v>
          </cell>
          <cell r="N63" t="str">
            <v>Prior Year</v>
          </cell>
        </row>
        <row r="64">
          <cell r="A64" t="str">
            <v>Goshen Valley V Solar</v>
          </cell>
          <cell r="B64" t="str">
            <v>QF - 362 - UT - Solar</v>
          </cell>
          <cell r="C64" t="str">
            <v>Clover</v>
          </cell>
          <cell r="D64">
            <v>80</v>
          </cell>
          <cell r="E64">
            <v>0.2965884703196347</v>
          </cell>
          <cell r="F64">
            <v>43800</v>
          </cell>
          <cell r="K64" t="str">
            <v>Active</v>
          </cell>
          <cell r="L64">
            <v>42774.469444444447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VI Solar</v>
          </cell>
          <cell r="B65" t="str">
            <v>QF - 363 -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VII Solar</v>
          </cell>
          <cell r="B66" t="str">
            <v>QF - 364 -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Skysol Solar</v>
          </cell>
          <cell r="B67" t="str">
            <v>QF - 254 - OR - Solar</v>
          </cell>
          <cell r="C67" t="str">
            <v>West Main</v>
          </cell>
          <cell r="D67">
            <v>55</v>
          </cell>
          <cell r="E67">
            <v>0.24561402833410492</v>
          </cell>
          <cell r="F67">
            <v>44196</v>
          </cell>
          <cell r="K67" t="str">
            <v>Active</v>
          </cell>
          <cell r="L67">
            <v>42774.688888888886</v>
          </cell>
          <cell r="M67">
            <v>5.0000000000000001E-3</v>
          </cell>
          <cell r="N67" t="str">
            <v>Prior Year</v>
          </cell>
        </row>
        <row r="68">
          <cell r="A68" t="str">
            <v>2016.Q4 UT Compliance Filing</v>
          </cell>
          <cell r="B68" t="str">
            <v>QF -  - UT - Thermal</v>
          </cell>
          <cell r="C68" t="str">
            <v>Utah North</v>
          </cell>
          <cell r="D68">
            <v>100</v>
          </cell>
          <cell r="E68">
            <v>0.85</v>
          </cell>
          <cell r="F68">
            <v>43101</v>
          </cell>
          <cell r="K68" t="str">
            <v>Active</v>
          </cell>
          <cell r="L68">
            <v>42675</v>
          </cell>
          <cell r="M68">
            <v>0</v>
          </cell>
          <cell r="N68" t="str">
            <v>Prior Year</v>
          </cell>
        </row>
        <row r="69">
          <cell r="A69" t="str">
            <v>Monticello Wind</v>
          </cell>
          <cell r="B69" t="str">
            <v>QF -  - UT - Wind</v>
          </cell>
          <cell r="C69" t="str">
            <v>Utah South</v>
          </cell>
          <cell r="D69">
            <v>79.2</v>
          </cell>
          <cell r="E69">
            <v>0.33818493150684931</v>
          </cell>
          <cell r="F69">
            <v>44196</v>
          </cell>
          <cell r="K69" t="str">
            <v>Active</v>
          </cell>
          <cell r="L69" t="str">
            <v>complete</v>
          </cell>
          <cell r="M69">
            <v>0</v>
          </cell>
          <cell r="N69" t="str">
            <v>Prior Year</v>
          </cell>
        </row>
        <row r="70">
          <cell r="A70" t="str">
            <v>Oneida Spin Res. Valuation</v>
          </cell>
          <cell r="B70" t="str">
            <v>QF -  - UT - 0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K70" t="str">
            <v>Internal</v>
          </cell>
          <cell r="L70">
            <v>0</v>
          </cell>
          <cell r="M70">
            <v>0</v>
          </cell>
          <cell r="N70" t="str">
            <v>Prior Year</v>
          </cell>
        </row>
        <row r="71">
          <cell r="A71" t="str">
            <v>Klamath Falls TOU Irrigation Pilot</v>
          </cell>
          <cell r="B71" t="str">
            <v>QF -  - OR - Hydro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K71" t="str">
            <v>Internal</v>
          </cell>
          <cell r="L71" t="str">
            <v>complete</v>
          </cell>
          <cell r="M71">
            <v>0</v>
          </cell>
          <cell r="N71" t="str">
            <v>Prior Year</v>
          </cell>
        </row>
        <row r="72">
          <cell r="A72" t="str">
            <v>Dinosolar 4 Solar</v>
          </cell>
          <cell r="B72" t="str">
            <v>QF - 372 - WY - Solar</v>
          </cell>
          <cell r="C72" t="str">
            <v>Wyoming Northeast</v>
          </cell>
          <cell r="D72">
            <v>40</v>
          </cell>
          <cell r="E72">
            <v>0.27404965753424659</v>
          </cell>
          <cell r="F72">
            <v>43646</v>
          </cell>
          <cell r="K72" t="str">
            <v>Active</v>
          </cell>
          <cell r="L72">
            <v>42797.583333333336</v>
          </cell>
          <cell r="M72">
            <v>5.0000000000000001E-3</v>
          </cell>
          <cell r="N72" t="str">
            <v>Prior Year</v>
          </cell>
        </row>
        <row r="73">
          <cell r="A73" t="str">
            <v>Prineville Solar</v>
          </cell>
          <cell r="B73" t="str">
            <v>QF - 380 - OR - Solar</v>
          </cell>
          <cell r="C73" t="str">
            <v>Central Oregon</v>
          </cell>
          <cell r="D73">
            <v>50</v>
          </cell>
          <cell r="E73">
            <v>0.25810730593607306</v>
          </cell>
          <cell r="F73">
            <v>43466</v>
          </cell>
          <cell r="K73" t="str">
            <v>Active</v>
          </cell>
          <cell r="L73">
            <v>42802.359722222223</v>
          </cell>
          <cell r="M73">
            <v>5.0000000000000001E-3</v>
          </cell>
          <cell r="N73" t="str">
            <v>Prior Year</v>
          </cell>
        </row>
        <row r="74">
          <cell r="A74" t="str">
            <v>Linkville Solar</v>
          </cell>
          <cell r="B74" t="str">
            <v>QF - 381 - OR - Solar</v>
          </cell>
          <cell r="C74" t="str">
            <v>West Main</v>
          </cell>
          <cell r="D74">
            <v>80</v>
          </cell>
          <cell r="E74">
            <v>0.29331050228310501</v>
          </cell>
          <cell r="F74">
            <v>44197</v>
          </cell>
          <cell r="K74" t="str">
            <v>Active</v>
          </cell>
          <cell r="L74">
            <v>42802.359722222223</v>
          </cell>
          <cell r="M74">
            <v>5.0000000000000001E-3</v>
          </cell>
          <cell r="N74" t="str">
            <v>Prior Year</v>
          </cell>
        </row>
        <row r="75">
          <cell r="A75" t="str">
            <v>Abajo Solar</v>
          </cell>
          <cell r="B75" t="str">
            <v>QF - 382 - UT - Solar</v>
          </cell>
          <cell r="C75" t="str">
            <v>Utah South</v>
          </cell>
          <cell r="D75">
            <v>80</v>
          </cell>
          <cell r="E75">
            <v>0.31495005707762558</v>
          </cell>
          <cell r="F75">
            <v>43983</v>
          </cell>
          <cell r="K75" t="str">
            <v>Active</v>
          </cell>
          <cell r="L75">
            <v>42803.359722222223</v>
          </cell>
          <cell r="M75">
            <v>5.0000000000000001E-3</v>
          </cell>
          <cell r="N75" t="str">
            <v>Prior Year</v>
          </cell>
        </row>
        <row r="76">
          <cell r="A76" t="str">
            <v>Christmas Valley Solar PV3-A</v>
          </cell>
          <cell r="B76" t="str">
            <v>QF - 383 - OR - Solar</v>
          </cell>
          <cell r="C76" t="str">
            <v>Central Oregon</v>
          </cell>
          <cell r="D76">
            <v>80</v>
          </cell>
          <cell r="E76">
            <v>0.28007577197488581</v>
          </cell>
          <cell r="F76">
            <v>43800</v>
          </cell>
          <cell r="K76" t="str">
            <v>Active</v>
          </cell>
          <cell r="L76">
            <v>42807.359722222223</v>
          </cell>
          <cell r="M76">
            <v>5.0000000000000001E-3</v>
          </cell>
          <cell r="N76" t="str">
            <v>Prior Year</v>
          </cell>
        </row>
        <row r="77">
          <cell r="A77" t="str">
            <v>Christmas Valley Solar PV3-B</v>
          </cell>
          <cell r="B77" t="str">
            <v>QF - 384 - OR - Solar</v>
          </cell>
          <cell r="C77" t="str">
            <v>Central Oregon</v>
          </cell>
          <cell r="D77">
            <v>80</v>
          </cell>
          <cell r="E77">
            <v>0.28007577197488581</v>
          </cell>
          <cell r="F77">
            <v>43800</v>
          </cell>
          <cell r="K77" t="str">
            <v>Active</v>
          </cell>
          <cell r="L77">
            <v>42807.359722222223</v>
          </cell>
          <cell r="M77">
            <v>5.0000000000000001E-3</v>
          </cell>
          <cell r="N77" t="str">
            <v>Prior Year</v>
          </cell>
        </row>
        <row r="78">
          <cell r="A78" t="str">
            <v>Christmas Valley Solar PV3-C</v>
          </cell>
          <cell r="B78" t="str">
            <v>QF - 385 - OR - Solar</v>
          </cell>
          <cell r="C78" t="str">
            <v>Central Oregon</v>
          </cell>
          <cell r="D78">
            <v>80</v>
          </cell>
          <cell r="E78">
            <v>0.28007577197488581</v>
          </cell>
          <cell r="F78">
            <v>43800</v>
          </cell>
          <cell r="K78" t="str">
            <v>Active</v>
          </cell>
          <cell r="L78">
            <v>42807.359722222223</v>
          </cell>
          <cell r="M78">
            <v>5.0000000000000001E-3</v>
          </cell>
          <cell r="N78" t="str">
            <v>Prior Year</v>
          </cell>
        </row>
        <row r="79">
          <cell r="A79" t="str">
            <v>Intermountain Solar</v>
          </cell>
          <cell r="B79" t="str">
            <v>QF - 386 - UT - Solar</v>
          </cell>
          <cell r="C79" t="str">
            <v>Clover</v>
          </cell>
          <cell r="D79">
            <v>80</v>
          </cell>
          <cell r="E79">
            <v>0.30816067351598175</v>
          </cell>
          <cell r="F79">
            <v>44012</v>
          </cell>
          <cell r="K79" t="str">
            <v>Active</v>
          </cell>
          <cell r="L79">
            <v>42807.359722222223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Tooele Solar</v>
          </cell>
          <cell r="B80" t="str">
            <v>QF - 387 - UT - Solar</v>
          </cell>
          <cell r="C80" t="str">
            <v>Clover</v>
          </cell>
          <cell r="D80">
            <v>80</v>
          </cell>
          <cell r="E80">
            <v>0.2962956621004566</v>
          </cell>
          <cell r="F80">
            <v>43800</v>
          </cell>
          <cell r="K80" t="str">
            <v>Active</v>
          </cell>
          <cell r="L80">
            <v>42807.359722222223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Graphite Solar w Battery</v>
          </cell>
          <cell r="B81" t="str">
            <v>QF - 388 - UT - Solar</v>
          </cell>
          <cell r="C81" t="str">
            <v>Utah North</v>
          </cell>
          <cell r="D81">
            <v>80</v>
          </cell>
          <cell r="E81">
            <v>0.27972031963470317</v>
          </cell>
          <cell r="F81">
            <v>43770</v>
          </cell>
          <cell r="K81" t="str">
            <v>Active</v>
          </cell>
          <cell r="L81">
            <v>42822</v>
          </cell>
          <cell r="M81">
            <v>5.0000000000000001E-3</v>
          </cell>
          <cell r="N81" t="str">
            <v>Prior Year</v>
          </cell>
        </row>
        <row r="82">
          <cell r="A82" t="str">
            <v>Settler Wind</v>
          </cell>
          <cell r="B82" t="str">
            <v>QF - 389 - WY - Wind</v>
          </cell>
          <cell r="C82" t="str">
            <v>Wyoming Northeast</v>
          </cell>
          <cell r="D82">
            <v>79.400000000000006</v>
          </cell>
          <cell r="E82">
            <v>0.41568470147107878</v>
          </cell>
          <cell r="F82">
            <v>43466</v>
          </cell>
          <cell r="K82" t="str">
            <v>Active</v>
          </cell>
          <cell r="L82">
            <v>42821.595833333333</v>
          </cell>
          <cell r="M82">
            <v>0</v>
          </cell>
          <cell r="N82">
            <v>0</v>
          </cell>
        </row>
        <row r="83">
          <cell r="A83" t="str">
            <v>Caiman Solar</v>
          </cell>
          <cell r="B83" t="str">
            <v>QF - 390 - WY - Solar</v>
          </cell>
          <cell r="C83" t="str">
            <v>Wyoming Northeast</v>
          </cell>
          <cell r="D83">
            <v>20</v>
          </cell>
          <cell r="E83">
            <v>0.26893835616438355</v>
          </cell>
          <cell r="F83">
            <v>43435</v>
          </cell>
          <cell r="K83" t="str">
            <v>Active</v>
          </cell>
          <cell r="L83">
            <v>42825.699305555558</v>
          </cell>
          <cell r="M83">
            <v>3.2048737424823109E-3</v>
          </cell>
          <cell r="N83" t="str">
            <v>Prior Year</v>
          </cell>
        </row>
        <row r="84">
          <cell r="A84" t="str">
            <v>Raptor Solar</v>
          </cell>
          <cell r="B84" t="str">
            <v>QF - 391 - WY - Solar</v>
          </cell>
          <cell r="C84" t="str">
            <v>Wyoming Northeast</v>
          </cell>
          <cell r="D84">
            <v>20</v>
          </cell>
          <cell r="E84">
            <v>0.27686244292237444</v>
          </cell>
          <cell r="F84">
            <v>43435</v>
          </cell>
          <cell r="K84" t="str">
            <v>Active</v>
          </cell>
          <cell r="L84">
            <v>42825.675000000003</v>
          </cell>
          <cell r="M84">
            <v>3.5746166831611454E-3</v>
          </cell>
          <cell r="N84" t="str">
            <v>Prior Year</v>
          </cell>
        </row>
        <row r="85">
          <cell r="A85" t="str">
            <v>Parowan Solar</v>
          </cell>
          <cell r="B85" t="str">
            <v>QF - 392 - UT - Solar</v>
          </cell>
          <cell r="C85">
            <v>0</v>
          </cell>
          <cell r="D85">
            <v>58</v>
          </cell>
          <cell r="E85">
            <v>0.29307786175405448</v>
          </cell>
          <cell r="F85">
            <v>0</v>
          </cell>
          <cell r="K85" t="str">
            <v>Active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Lakeview PV1 Solar</v>
          </cell>
          <cell r="B86" t="str">
            <v>QF - 393 - OR - Solar</v>
          </cell>
          <cell r="C86" t="str">
            <v>West Main</v>
          </cell>
          <cell r="D86">
            <v>50</v>
          </cell>
          <cell r="E86">
            <v>0.28744063926940638</v>
          </cell>
          <cell r="F86">
            <v>43435</v>
          </cell>
          <cell r="K86" t="str">
            <v>Active</v>
          </cell>
          <cell r="L86">
            <v>42837.368055555555</v>
          </cell>
          <cell r="M86">
            <v>5.0000000000000001E-3</v>
          </cell>
          <cell r="N86" t="str">
            <v>Prior Year</v>
          </cell>
        </row>
        <row r="87">
          <cell r="A87" t="str">
            <v xml:space="preserve">West Valley </v>
          </cell>
          <cell r="B87" t="str">
            <v>QF -  - UT - SCCT</v>
          </cell>
          <cell r="C87" t="str">
            <v>Utah North</v>
          </cell>
          <cell r="D87">
            <v>120</v>
          </cell>
          <cell r="E87">
            <v>0.95</v>
          </cell>
          <cell r="F87">
            <v>0</v>
          </cell>
          <cell r="K87" t="str">
            <v>Active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Anticline Wind</v>
          </cell>
          <cell r="B88" t="str">
            <v>QF - 394 - WY - Wind</v>
          </cell>
          <cell r="C88" t="str">
            <v>Wyoming Northeast</v>
          </cell>
          <cell r="D88">
            <v>80</v>
          </cell>
          <cell r="E88">
            <v>0.52088470319634705</v>
          </cell>
          <cell r="F88">
            <v>43831</v>
          </cell>
          <cell r="K88" t="str">
            <v>Active</v>
          </cell>
          <cell r="L88">
            <v>42842.602083333331</v>
          </cell>
          <cell r="M88">
            <v>0</v>
          </cell>
          <cell r="N88">
            <v>0</v>
          </cell>
        </row>
        <row r="89">
          <cell r="A89" t="str">
            <v>Monsanto Interruptible Load</v>
          </cell>
          <cell r="B89" t="str">
            <v>QF -  - 0 - 0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K89" t="str">
            <v>Active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Bear River Flexibility</v>
          </cell>
          <cell r="B90" t="str">
            <v>QF -  - 0 - 0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K90" t="str">
            <v>Active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Echo Divide Wind</v>
          </cell>
          <cell r="B91" t="str">
            <v>QF - 365 - UT - Wind</v>
          </cell>
          <cell r="C91" t="str">
            <v>Utah North</v>
          </cell>
          <cell r="D91">
            <v>80</v>
          </cell>
          <cell r="E91">
            <v>0.31355450913242011</v>
          </cell>
          <cell r="F91">
            <v>44012</v>
          </cell>
          <cell r="K91" t="str">
            <v>Active</v>
          </cell>
          <cell r="L91">
            <v>42859.5</v>
          </cell>
          <cell r="M91">
            <v>0</v>
          </cell>
          <cell r="N91">
            <v>0</v>
          </cell>
        </row>
        <row r="92">
          <cell r="A92" t="str">
            <v>Elk Mtn Wind</v>
          </cell>
          <cell r="B92" t="str">
            <v>QF - 339 - WY - Wind</v>
          </cell>
          <cell r="C92" t="str">
            <v>Wyoming Northeast</v>
          </cell>
          <cell r="D92">
            <v>75.900000000000006</v>
          </cell>
          <cell r="E92">
            <v>0.46942022969420227</v>
          </cell>
          <cell r="F92">
            <v>43466</v>
          </cell>
          <cell r="K92" t="str">
            <v>Active</v>
          </cell>
          <cell r="L92">
            <v>42863</v>
          </cell>
          <cell r="M92">
            <v>0</v>
          </cell>
          <cell r="N92">
            <v>0</v>
          </cell>
        </row>
        <row r="93">
          <cell r="A93" t="str">
            <v>Northwestern WYONORTH RFP</v>
          </cell>
          <cell r="B93" t="str">
            <v>QF -  - 0 - 0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Tooele Army Depot Solar</v>
          </cell>
          <cell r="B94" t="str">
            <v>QF - 395 - UT - Solar</v>
          </cell>
          <cell r="C94" t="str">
            <v>Utah North</v>
          </cell>
          <cell r="D94">
            <v>79.8</v>
          </cell>
          <cell r="E94">
            <v>0.28262579965896478</v>
          </cell>
          <cell r="F94">
            <v>43739</v>
          </cell>
          <cell r="K94" t="str">
            <v>Active</v>
          </cell>
          <cell r="L94">
            <v>42863</v>
          </cell>
          <cell r="M94">
            <v>5.0000000000000001E-3</v>
          </cell>
          <cell r="N94" t="str">
            <v>Prior Year</v>
          </cell>
        </row>
        <row r="95">
          <cell r="A95" t="str">
            <v xml:space="preserve">Tableland Solar </v>
          </cell>
          <cell r="B95" t="str">
            <v>QF - 292 - OR - Solar</v>
          </cell>
          <cell r="C95" t="str">
            <v>West Main</v>
          </cell>
          <cell r="D95">
            <v>40</v>
          </cell>
          <cell r="E95">
            <v>0.28310787671232879</v>
          </cell>
          <cell r="F95">
            <v>43830</v>
          </cell>
          <cell r="K95" t="str">
            <v>Active</v>
          </cell>
          <cell r="L95">
            <v>42871</v>
          </cell>
          <cell r="M95">
            <v>5.0000000000000001E-3</v>
          </cell>
          <cell r="N95" t="str">
            <v>First Year</v>
          </cell>
        </row>
        <row r="96">
          <cell r="A96" t="str">
            <v>Ponderosa Solar</v>
          </cell>
          <cell r="B96" t="str">
            <v>QF - 293 - OR - Solar</v>
          </cell>
          <cell r="C96" t="str">
            <v>Central Oregon</v>
          </cell>
          <cell r="D96">
            <v>50</v>
          </cell>
          <cell r="E96">
            <v>0.26696347031963469</v>
          </cell>
          <cell r="F96">
            <v>43830</v>
          </cell>
          <cell r="K96" t="str">
            <v>Active</v>
          </cell>
          <cell r="L96">
            <v>42871</v>
          </cell>
          <cell r="M96">
            <v>5.0000000000000001E-3</v>
          </cell>
          <cell r="N96" t="str">
            <v>First Year</v>
          </cell>
        </row>
        <row r="97">
          <cell r="A97" t="str">
            <v>Tango Solar</v>
          </cell>
          <cell r="B97" t="str">
            <v>QF - 396 - OR - Solar</v>
          </cell>
          <cell r="C97" t="str">
            <v>Central Oregon</v>
          </cell>
          <cell r="D97">
            <v>28.6</v>
          </cell>
          <cell r="E97">
            <v>0.28899706229843219</v>
          </cell>
          <cell r="F97">
            <v>43678</v>
          </cell>
          <cell r="K97" t="str">
            <v>Active</v>
          </cell>
          <cell r="L97">
            <v>42871</v>
          </cell>
          <cell r="M97">
            <v>5.0000000000000001E-3</v>
          </cell>
          <cell r="N97" t="str">
            <v>Prior Year</v>
          </cell>
        </row>
        <row r="98">
          <cell r="A98" t="str">
            <v>Linkville Solar 2</v>
          </cell>
          <cell r="B98" t="str">
            <v>QF - 397 - OR - Solar</v>
          </cell>
          <cell r="C98" t="str">
            <v>West Main</v>
          </cell>
          <cell r="D98">
            <v>20</v>
          </cell>
          <cell r="E98">
            <v>0.29271689497716891</v>
          </cell>
          <cell r="F98">
            <v>44197</v>
          </cell>
          <cell r="K98" t="str">
            <v>Active</v>
          </cell>
          <cell r="L98">
            <v>42803</v>
          </cell>
          <cell r="M98">
            <v>5.0000000000000001E-3</v>
          </cell>
          <cell r="N98" t="str">
            <v>Prior Year</v>
          </cell>
        </row>
        <row r="99">
          <cell r="A99">
            <v>0</v>
          </cell>
          <cell r="B99">
            <v>0</v>
          </cell>
          <cell r="D99">
            <v>0</v>
          </cell>
          <cell r="E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Utah 2017.Q1</v>
          </cell>
          <cell r="B100" t="str">
            <v>Avoided Cost Resource</v>
          </cell>
          <cell r="C100" t="str">
            <v>Utah North</v>
          </cell>
          <cell r="D100">
            <v>100</v>
          </cell>
          <cell r="E100">
            <v>0.85</v>
          </cell>
          <cell r="F100">
            <v>43101</v>
          </cell>
          <cell r="K100" t="str">
            <v>Utah 2017.Q1</v>
          </cell>
          <cell r="L100">
            <v>42871</v>
          </cell>
          <cell r="M100">
            <v>0</v>
          </cell>
          <cell r="N100" t="str">
            <v>First Year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0</v>
          </cell>
          <cell r="B103">
            <v>0</v>
          </cell>
          <cell r="D103">
            <v>0</v>
          </cell>
          <cell r="E103">
            <v>0</v>
          </cell>
          <cell r="L103">
            <v>0</v>
          </cell>
          <cell r="M103">
            <v>0</v>
          </cell>
          <cell r="N103">
            <v>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 GRID IRP Solar 4B"/>
      <sheetName val="0-GRID IRP Displaced"/>
      <sheetName val="Sch38 - UT - Solar T"/>
      <sheetName val="Sch38 UT - Wind"/>
      <sheetName val="Sage III"/>
      <sheetName val="Glen Canyon A"/>
      <sheetName val="Glen Canyon B"/>
      <sheetName val="Sage II"/>
      <sheetName val="Sage I"/>
      <sheetName val="0-GRID Potential"/>
      <sheetName val="WyoWind1"/>
      <sheetName val="WyoWind3"/>
      <sheetName val="WyoWind4"/>
      <sheetName val="WyoWind5"/>
      <sheetName val="WyoWind6"/>
      <sheetName val="WyoWind7"/>
      <sheetName val="WyoWind8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6">
          <cell r="O46">
            <v>5683.4384919006707</v>
          </cell>
          <cell r="P46">
            <v>222.84452862041172</v>
          </cell>
        </row>
        <row r="47">
          <cell r="O47">
            <v>2592.5455502016944</v>
          </cell>
          <cell r="P47">
            <v>938.58629618715543</v>
          </cell>
        </row>
        <row r="48">
          <cell r="O48">
            <v>4221.6291752912348</v>
          </cell>
          <cell r="P48">
            <v>140.23021063577193</v>
          </cell>
        </row>
        <row r="49">
          <cell r="O49">
            <v>5444.6171218586451</v>
          </cell>
          <cell r="P49">
            <v>291.54876663441536</v>
          </cell>
        </row>
        <row r="50">
          <cell r="O50">
            <v>8459.8409224441148</v>
          </cell>
          <cell r="P50">
            <v>932.61057698392642</v>
          </cell>
        </row>
        <row r="51">
          <cell r="O51">
            <v>6463.1775067752378</v>
          </cell>
          <cell r="P51">
            <v>386.82822308901859</v>
          </cell>
        </row>
        <row r="52">
          <cell r="O52">
            <v>4589.4301636894934</v>
          </cell>
          <cell r="P52">
            <v>382.2468383665431</v>
          </cell>
        </row>
        <row r="53">
          <cell r="O53">
            <v>5794.5242327586766</v>
          </cell>
          <cell r="P53">
            <v>191.5781714146373</v>
          </cell>
        </row>
        <row r="54">
          <cell r="O54">
            <v>4735.0241694872229</v>
          </cell>
          <cell r="P54">
            <v>843.72175383589638</v>
          </cell>
        </row>
        <row r="55">
          <cell r="O55">
            <v>5879.5080211854365</v>
          </cell>
          <cell r="P55">
            <v>436.227501835711</v>
          </cell>
        </row>
        <row r="56">
          <cell r="O56">
            <v>4918.1741606706291</v>
          </cell>
          <cell r="P56">
            <v>321.0953118535005</v>
          </cell>
        </row>
        <row r="57">
          <cell r="O57">
            <v>4310.1755662978812</v>
          </cell>
          <cell r="P57">
            <v>82.265734364451433</v>
          </cell>
        </row>
      </sheetData>
      <sheetData sheetId="3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5497</v>
          </cell>
        </row>
        <row r="85">
          <cell r="H85">
            <v>6532</v>
          </cell>
        </row>
        <row r="86">
          <cell r="H86">
            <v>5816</v>
          </cell>
        </row>
        <row r="87">
          <cell r="H87">
            <v>7280</v>
          </cell>
        </row>
        <row r="88">
          <cell r="H88">
            <v>6714</v>
          </cell>
        </row>
        <row r="89">
          <cell r="H89">
            <v>4817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 GRID IRP Solar 4B"/>
      <sheetName val="0-GRID IRP Displaced"/>
      <sheetName val="Sch38 - UT - Solar T"/>
      <sheetName val="Sch37 UT - Wind"/>
      <sheetName val="Glen Canyon A"/>
      <sheetName val="Glen Canyon B"/>
      <sheetName val="0-GRID Potential"/>
      <sheetName val="WyoWind1"/>
      <sheetName val="WyoWind3"/>
      <sheetName val="WyoWind4"/>
      <sheetName val="WyoWind5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4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zoomScale="80" zoomScaleNormal="80" workbookViewId="0">
      <selection activeCell="D46" sqref="D46"/>
    </sheetView>
  </sheetViews>
  <sheetFormatPr defaultRowHeight="15" outlineLevelRow="1" x14ac:dyDescent="0.25"/>
  <cols>
    <col min="1" max="1" width="2.85546875" style="150" customWidth="1"/>
    <col min="2" max="2" width="5.5703125" style="150" customWidth="1"/>
    <col min="3" max="3" width="27.7109375" style="150" customWidth="1"/>
    <col min="4" max="4" width="11.5703125" style="150" customWidth="1"/>
    <col min="5" max="5" width="12.5703125" style="150" customWidth="1"/>
    <col min="6" max="6" width="8.7109375" style="150" customWidth="1"/>
    <col min="7" max="7" width="11.140625" style="150" customWidth="1"/>
    <col min="8" max="8" width="11.5703125" style="150" customWidth="1"/>
    <col min="9" max="9" width="2.42578125" style="150" customWidth="1"/>
    <col min="10" max="10" width="0" style="150" hidden="1" customWidth="1"/>
    <col min="11" max="11" width="14" style="150" customWidth="1"/>
    <col min="12" max="12" width="9.140625" style="150"/>
    <col min="13" max="13" width="1.7109375" style="150" customWidth="1"/>
    <col min="14" max="14" width="13.7109375" style="150" customWidth="1"/>
    <col min="15" max="16384" width="9.140625" style="150"/>
  </cols>
  <sheetData>
    <row r="1" spans="2:22" s="1" customFormat="1" ht="6" customHeight="1" x14ac:dyDescent="0.25">
      <c r="C1" s="2"/>
      <c r="D1" s="2"/>
      <c r="E1" s="2"/>
      <c r="F1" s="2"/>
      <c r="G1" s="3"/>
      <c r="H1" s="2"/>
      <c r="P1" s="150"/>
      <c r="Q1" s="150"/>
      <c r="R1" s="150"/>
      <c r="S1" s="150"/>
      <c r="T1" s="150"/>
      <c r="U1" s="150"/>
      <c r="V1" s="150"/>
    </row>
    <row r="2" spans="2:22" s="1" customFormat="1" x14ac:dyDescent="0.25">
      <c r="B2" s="162" t="s">
        <v>0</v>
      </c>
      <c r="C2" s="163"/>
      <c r="D2" s="163"/>
      <c r="E2" s="163"/>
      <c r="F2" s="163"/>
      <c r="G2" s="163"/>
      <c r="H2" s="164"/>
      <c r="K2" s="5" t="s">
        <v>1</v>
      </c>
      <c r="L2" s="5"/>
      <c r="M2" s="6"/>
      <c r="N2" s="6"/>
      <c r="O2" s="4"/>
      <c r="P2" s="150"/>
      <c r="Q2" s="150"/>
      <c r="R2" s="150"/>
      <c r="S2" s="150"/>
      <c r="T2" s="150"/>
      <c r="U2" s="150"/>
      <c r="V2" s="150"/>
    </row>
    <row r="3" spans="2:22" s="1" customFormat="1" ht="26.25" x14ac:dyDescent="0.25">
      <c r="B3" s="7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10" t="s">
        <v>1</v>
      </c>
      <c r="H3" s="9" t="s">
        <v>7</v>
      </c>
      <c r="I3" s="1" t="s">
        <v>8</v>
      </c>
      <c r="J3" s="1" t="s">
        <v>9</v>
      </c>
      <c r="K3" s="11" t="s">
        <v>9</v>
      </c>
      <c r="L3" s="11" t="s">
        <v>10</v>
      </c>
      <c r="N3" s="11" t="s">
        <v>9</v>
      </c>
      <c r="O3" s="11" t="s">
        <v>11</v>
      </c>
      <c r="P3" s="150"/>
      <c r="Q3" s="150"/>
      <c r="R3" s="150"/>
      <c r="S3" s="150"/>
      <c r="T3" s="150"/>
      <c r="U3" s="150"/>
      <c r="V3" s="150"/>
    </row>
    <row r="4" spans="2:22" s="1" customFormat="1" ht="4.5" customHeight="1" x14ac:dyDescent="0.25">
      <c r="B4" s="12"/>
      <c r="C4" s="13"/>
      <c r="D4" s="12"/>
      <c r="E4" s="12"/>
      <c r="F4" s="14"/>
      <c r="G4" s="15"/>
      <c r="H4" s="16"/>
      <c r="P4" s="150"/>
      <c r="Q4" s="150"/>
      <c r="R4" s="150"/>
      <c r="S4" s="150"/>
      <c r="T4" s="150"/>
      <c r="U4" s="150"/>
      <c r="V4" s="150"/>
    </row>
    <row r="5" spans="2:22" s="1" customFormat="1" ht="12" customHeight="1" x14ac:dyDescent="0.25">
      <c r="B5" s="17">
        <v>1</v>
      </c>
      <c r="C5" s="18" t="s">
        <v>12</v>
      </c>
      <c r="D5" s="19">
        <v>12.64</v>
      </c>
      <c r="E5" s="19">
        <v>80</v>
      </c>
      <c r="F5" s="20">
        <v>0.40697345890410958</v>
      </c>
      <c r="G5" s="21">
        <v>0.158</v>
      </c>
      <c r="H5" s="22">
        <v>44561</v>
      </c>
      <c r="I5" s="23"/>
      <c r="J5" s="24" t="s">
        <v>13</v>
      </c>
      <c r="K5" s="25" t="s">
        <v>14</v>
      </c>
      <c r="L5" s="26">
        <v>0.158</v>
      </c>
      <c r="N5" s="25" t="str">
        <f>"CC_W_"&amp;K5</f>
        <v xml:space="preserve">CC_W_Wind </v>
      </c>
      <c r="O5" s="26">
        <v>0.11776428835036618</v>
      </c>
      <c r="P5" s="150"/>
      <c r="Q5" s="150"/>
      <c r="R5" s="150"/>
      <c r="S5" s="150"/>
      <c r="T5" s="150"/>
      <c r="U5" s="150"/>
      <c r="V5" s="150"/>
    </row>
    <row r="6" spans="2:22" s="1" customFormat="1" ht="12" customHeight="1" x14ac:dyDescent="0.25">
      <c r="B6" s="17">
        <v>2</v>
      </c>
      <c r="C6" s="18" t="s">
        <v>15</v>
      </c>
      <c r="D6" s="19">
        <v>12.64</v>
      </c>
      <c r="E6" s="19">
        <v>80</v>
      </c>
      <c r="F6" s="20">
        <v>0.40697345890410958</v>
      </c>
      <c r="G6" s="21">
        <v>0.158</v>
      </c>
      <c r="H6" s="22">
        <v>44561</v>
      </c>
      <c r="I6" s="23"/>
      <c r="J6" s="24" t="s">
        <v>13</v>
      </c>
      <c r="K6" s="25" t="s">
        <v>16</v>
      </c>
      <c r="L6" s="26">
        <v>0.37912293315598289</v>
      </c>
      <c r="N6" s="25" t="str">
        <f>"CC_W_"&amp;K6</f>
        <v>CC_W_Fixed</v>
      </c>
      <c r="O6" s="26">
        <v>0.53861399146353772</v>
      </c>
      <c r="P6" s="150"/>
      <c r="Q6" s="150"/>
      <c r="R6" s="150"/>
      <c r="S6" s="150"/>
      <c r="T6" s="150"/>
      <c r="U6" s="150"/>
      <c r="V6" s="150"/>
    </row>
    <row r="7" spans="2:22" s="1" customFormat="1" ht="12" customHeight="1" x14ac:dyDescent="0.25">
      <c r="B7" s="17">
        <v>3</v>
      </c>
      <c r="C7" s="18" t="s">
        <v>17</v>
      </c>
      <c r="D7" s="19">
        <v>12.64</v>
      </c>
      <c r="E7" s="19">
        <v>80</v>
      </c>
      <c r="F7" s="20">
        <v>0.40697345890410958</v>
      </c>
      <c r="G7" s="21">
        <v>0.158</v>
      </c>
      <c r="H7" s="22">
        <v>44561</v>
      </c>
      <c r="I7" s="23"/>
      <c r="J7" s="24" t="s">
        <v>13</v>
      </c>
      <c r="K7" s="25" t="s">
        <v>18</v>
      </c>
      <c r="L7" s="26">
        <v>0.59672377662708742</v>
      </c>
      <c r="N7" s="25" t="str">
        <f>"CC_W_"&amp;K7</f>
        <v>CC_W_Tracking</v>
      </c>
      <c r="O7" s="26">
        <v>0.64803174039612643</v>
      </c>
      <c r="P7" s="150"/>
      <c r="Q7" s="150"/>
      <c r="R7" s="150"/>
      <c r="S7" s="150"/>
      <c r="T7" s="150"/>
      <c r="U7" s="150"/>
      <c r="V7" s="150"/>
    </row>
    <row r="8" spans="2:22" s="1" customFormat="1" ht="12" customHeight="1" x14ac:dyDescent="0.25">
      <c r="B8" s="17">
        <v>4</v>
      </c>
      <c r="C8" s="18" t="s">
        <v>19</v>
      </c>
      <c r="D8" s="19">
        <v>12.64</v>
      </c>
      <c r="E8" s="19">
        <v>80</v>
      </c>
      <c r="F8" s="20">
        <v>0.40697345890410958</v>
      </c>
      <c r="G8" s="21">
        <v>0.158</v>
      </c>
      <c r="H8" s="22">
        <v>44561</v>
      </c>
      <c r="I8" s="23"/>
      <c r="J8" s="24" t="s">
        <v>13</v>
      </c>
      <c r="K8" s="25" t="s">
        <v>20</v>
      </c>
      <c r="L8" s="26">
        <v>1</v>
      </c>
      <c r="N8" s="25" t="str">
        <f>"CC_W_"&amp;K8</f>
        <v xml:space="preserve">CC_W_Gas </v>
      </c>
      <c r="O8" s="26">
        <v>1</v>
      </c>
      <c r="P8" s="150"/>
      <c r="Q8" s="150"/>
      <c r="R8" s="150"/>
      <c r="S8" s="150"/>
      <c r="T8" s="150"/>
      <c r="U8" s="150"/>
      <c r="V8" s="150"/>
    </row>
    <row r="9" spans="2:22" s="1" customFormat="1" ht="12" customHeight="1" outlineLevel="1" x14ac:dyDescent="0.25">
      <c r="B9" s="17">
        <v>5</v>
      </c>
      <c r="C9" s="18" t="s">
        <v>21</v>
      </c>
      <c r="D9" s="19">
        <v>44.16</v>
      </c>
      <c r="E9" s="19">
        <v>74</v>
      </c>
      <c r="F9" s="20">
        <v>0.32198105639886465</v>
      </c>
      <c r="G9" s="21">
        <v>0.59699999999999998</v>
      </c>
      <c r="H9" s="22">
        <v>43737</v>
      </c>
      <c r="I9" s="23"/>
      <c r="J9" s="24" t="s">
        <v>22</v>
      </c>
      <c r="K9" s="25" t="s">
        <v>24</v>
      </c>
      <c r="L9" s="26">
        <v>1</v>
      </c>
      <c r="N9" s="25" t="str">
        <f>"CC_W_"&amp;K9</f>
        <v xml:space="preserve">CC_W_Hydro </v>
      </c>
      <c r="O9" s="26">
        <v>1</v>
      </c>
      <c r="P9" s="150"/>
      <c r="Q9" s="150"/>
      <c r="R9" s="150"/>
      <c r="S9" s="150"/>
      <c r="T9" s="150"/>
      <c r="U9" s="150"/>
      <c r="V9" s="150"/>
    </row>
    <row r="10" spans="2:22" s="1" customFormat="1" ht="12" customHeight="1" outlineLevel="1" x14ac:dyDescent="0.25">
      <c r="B10" s="17">
        <v>6</v>
      </c>
      <c r="C10" s="18" t="s">
        <v>23</v>
      </c>
      <c r="D10" s="19">
        <v>12.53</v>
      </c>
      <c r="E10" s="19">
        <v>21</v>
      </c>
      <c r="F10" s="20">
        <v>0.3490215264187867</v>
      </c>
      <c r="G10" s="21">
        <v>0.59699999999999998</v>
      </c>
      <c r="H10" s="22">
        <v>43770</v>
      </c>
      <c r="I10" s="23"/>
      <c r="J10" s="24" t="s">
        <v>22</v>
      </c>
      <c r="K10" s="23"/>
      <c r="L10" s="23"/>
      <c r="M10" s="23"/>
      <c r="N10" s="23"/>
      <c r="O10" s="23"/>
      <c r="P10" s="150"/>
      <c r="Q10" s="150"/>
      <c r="R10" s="150"/>
      <c r="S10" s="150"/>
      <c r="T10" s="150"/>
      <c r="U10" s="150"/>
      <c r="V10" s="150"/>
    </row>
    <row r="11" spans="2:22" s="1" customFormat="1" ht="12" customHeight="1" x14ac:dyDescent="0.25">
      <c r="B11" s="17">
        <v>7</v>
      </c>
      <c r="C11" s="18" t="s">
        <v>110</v>
      </c>
      <c r="D11" s="19">
        <v>11.93</v>
      </c>
      <c r="E11" s="19">
        <v>20</v>
      </c>
      <c r="F11" s="20">
        <v>0.28240833333333337</v>
      </c>
      <c r="G11" s="21">
        <v>0.59699999999999998</v>
      </c>
      <c r="H11" s="22">
        <v>43739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2:22" s="1" customFormat="1" ht="12" customHeight="1" x14ac:dyDescent="0.25">
      <c r="B12" s="17">
        <v>8</v>
      </c>
      <c r="C12" s="18" t="s">
        <v>111</v>
      </c>
      <c r="D12" s="19">
        <v>11.93</v>
      </c>
      <c r="E12" s="19">
        <v>20</v>
      </c>
      <c r="F12" s="20">
        <v>0.28240833333333337</v>
      </c>
      <c r="G12" s="21">
        <v>0.59699999999999998</v>
      </c>
      <c r="H12" s="22">
        <v>43739</v>
      </c>
      <c r="P12" s="150"/>
      <c r="Q12" s="150"/>
      <c r="R12" s="150"/>
      <c r="S12" s="150"/>
      <c r="T12" s="150"/>
      <c r="U12" s="150"/>
      <c r="V12" s="150"/>
    </row>
    <row r="13" spans="2:22" s="1" customFormat="1" ht="12" customHeight="1" x14ac:dyDescent="0.25">
      <c r="B13" s="17">
        <v>9</v>
      </c>
      <c r="C13" s="18" t="s">
        <v>112</v>
      </c>
      <c r="D13" s="19">
        <v>4.1952887591895331</v>
      </c>
      <c r="E13" s="19">
        <v>5.6</v>
      </c>
      <c r="F13" s="20">
        <v>0.78991356816699287</v>
      </c>
      <c r="G13" s="21">
        <v>0.749</v>
      </c>
      <c r="H13" s="22">
        <v>43007</v>
      </c>
      <c r="P13" s="150"/>
      <c r="Q13" s="150"/>
      <c r="R13" s="150"/>
      <c r="S13" s="150"/>
      <c r="T13" s="150"/>
      <c r="U13" s="150"/>
      <c r="V13" s="150"/>
    </row>
    <row r="14" spans="2:22" s="1" customFormat="1" ht="12" customHeight="1" x14ac:dyDescent="0.25">
      <c r="B14" s="17">
        <v>10</v>
      </c>
      <c r="C14" s="18" t="s">
        <v>113</v>
      </c>
      <c r="D14" s="19">
        <v>10.5</v>
      </c>
      <c r="E14" s="19">
        <v>17.600000000000001</v>
      </c>
      <c r="F14" s="20">
        <v>0.26652068171980065</v>
      </c>
      <c r="G14" s="21">
        <v>0.59699999999999998</v>
      </c>
      <c r="H14" s="22">
        <v>43739</v>
      </c>
      <c r="K14" s="25" t="s">
        <v>16</v>
      </c>
      <c r="L14" s="26">
        <v>0.34100000000000003</v>
      </c>
      <c r="N14" s="25" t="str">
        <f>"CC_W_"&amp;K14</f>
        <v>CC_W_Fixed</v>
      </c>
      <c r="O14" s="26">
        <v>0.32200000000000001</v>
      </c>
      <c r="P14" s="150"/>
      <c r="Q14" s="150"/>
      <c r="R14" s="150"/>
      <c r="S14" s="150"/>
      <c r="T14" s="150"/>
      <c r="U14" s="150"/>
      <c r="V14" s="150"/>
    </row>
    <row r="15" spans="2:22" s="1" customFormat="1" ht="12" customHeight="1" x14ac:dyDescent="0.25">
      <c r="B15" s="17">
        <v>11</v>
      </c>
      <c r="C15" s="18" t="s">
        <v>114</v>
      </c>
      <c r="D15" s="19">
        <v>-3.24</v>
      </c>
      <c r="E15" s="19">
        <v>-5</v>
      </c>
      <c r="F15" s="20"/>
      <c r="G15" s="21">
        <v>0.64800000000000002</v>
      </c>
      <c r="H15" s="22">
        <v>42705</v>
      </c>
      <c r="P15" s="150"/>
      <c r="Q15" s="150"/>
      <c r="R15" s="150"/>
      <c r="S15" s="150"/>
      <c r="T15" s="150"/>
      <c r="U15" s="150"/>
      <c r="V15" s="150"/>
    </row>
    <row r="16" spans="2:22" s="1" customFormat="1" ht="12" hidden="1" customHeight="1" x14ac:dyDescent="0.25">
      <c r="B16" s="17"/>
      <c r="C16" s="18"/>
      <c r="D16" s="19"/>
      <c r="E16" s="19"/>
      <c r="F16" s="20"/>
      <c r="G16" s="21"/>
      <c r="H16" s="22"/>
      <c r="P16" s="150"/>
      <c r="Q16" s="150"/>
      <c r="R16" s="150"/>
      <c r="S16" s="150"/>
      <c r="T16" s="150"/>
      <c r="U16" s="150"/>
      <c r="V16" s="150"/>
    </row>
    <row r="17" spans="1:22" s="1" customFormat="1" ht="12" hidden="1" customHeight="1" x14ac:dyDescent="0.25">
      <c r="B17" s="17"/>
      <c r="C17" s="18"/>
      <c r="D17" s="19"/>
      <c r="E17" s="19"/>
      <c r="F17" s="20"/>
      <c r="G17" s="21"/>
      <c r="H17" s="22"/>
      <c r="P17" s="150"/>
      <c r="Q17" s="150"/>
      <c r="R17" s="150"/>
      <c r="S17" s="150"/>
      <c r="T17" s="150"/>
      <c r="U17" s="150"/>
      <c r="V17" s="150"/>
    </row>
    <row r="18" spans="1:22" s="1" customFormat="1" ht="12" hidden="1" customHeight="1" x14ac:dyDescent="0.25">
      <c r="B18" s="17"/>
      <c r="C18" s="18"/>
      <c r="D18" s="19"/>
      <c r="E18" s="19"/>
      <c r="F18" s="20"/>
      <c r="G18" s="21"/>
      <c r="H18" s="22"/>
      <c r="P18" s="150"/>
      <c r="Q18" s="150"/>
      <c r="R18" s="150"/>
      <c r="S18" s="150"/>
      <c r="T18" s="150"/>
      <c r="U18" s="150"/>
      <c r="V18" s="150"/>
    </row>
    <row r="19" spans="1:22" s="1" customFormat="1" ht="12" hidden="1" customHeight="1" x14ac:dyDescent="0.25">
      <c r="B19" s="17"/>
      <c r="C19" s="18"/>
      <c r="D19" s="19"/>
      <c r="E19" s="19"/>
      <c r="F19" s="20"/>
      <c r="G19" s="21"/>
      <c r="H19" s="22"/>
      <c r="P19" s="150"/>
      <c r="Q19" s="150"/>
      <c r="R19" s="150"/>
      <c r="S19" s="150"/>
      <c r="T19" s="150"/>
      <c r="U19" s="150"/>
      <c r="V19" s="150"/>
    </row>
    <row r="20" spans="1:22" s="1" customFormat="1" ht="12" hidden="1" customHeight="1" x14ac:dyDescent="0.25">
      <c r="B20" s="17"/>
      <c r="C20" s="18"/>
      <c r="D20" s="19"/>
      <c r="E20" s="19"/>
      <c r="F20" s="20"/>
      <c r="G20" s="27"/>
      <c r="H20" s="22"/>
      <c r="P20" s="150"/>
      <c r="Q20" s="150"/>
      <c r="R20" s="150"/>
      <c r="S20" s="150"/>
      <c r="T20" s="150"/>
      <c r="U20" s="150"/>
      <c r="V20" s="150"/>
    </row>
    <row r="21" spans="1:22" s="1" customFormat="1" ht="12" hidden="1" customHeight="1" x14ac:dyDescent="0.25">
      <c r="B21" s="17"/>
      <c r="C21" s="18"/>
      <c r="D21" s="19"/>
      <c r="E21" s="19"/>
      <c r="F21" s="20"/>
      <c r="G21" s="27"/>
      <c r="H21" s="22"/>
      <c r="P21" s="150"/>
      <c r="Q21" s="150"/>
      <c r="R21" s="150"/>
      <c r="S21" s="150"/>
      <c r="T21" s="150"/>
      <c r="U21" s="150"/>
      <c r="V21" s="150"/>
    </row>
    <row r="22" spans="1:22" s="1" customFormat="1" ht="12" hidden="1" customHeight="1" x14ac:dyDescent="0.25">
      <c r="B22" s="17"/>
      <c r="C22" s="18"/>
      <c r="D22" s="19"/>
      <c r="E22" s="19"/>
      <c r="F22" s="20"/>
      <c r="G22" s="27"/>
      <c r="H22" s="22"/>
      <c r="P22" s="150"/>
      <c r="Q22" s="150"/>
      <c r="R22" s="150"/>
      <c r="S22" s="150"/>
      <c r="T22" s="150"/>
      <c r="U22" s="150"/>
      <c r="V22" s="150"/>
    </row>
    <row r="23" spans="1:22" s="1" customFormat="1" ht="12" hidden="1" customHeight="1" x14ac:dyDescent="0.25">
      <c r="B23" s="17"/>
      <c r="C23" s="18"/>
      <c r="D23" s="19"/>
      <c r="E23" s="19"/>
      <c r="F23" s="20"/>
      <c r="G23" s="21"/>
      <c r="H23" s="22"/>
      <c r="P23" s="150"/>
      <c r="Q23" s="150"/>
      <c r="R23" s="150"/>
      <c r="S23" s="150"/>
      <c r="T23" s="150"/>
      <c r="U23" s="150"/>
      <c r="V23" s="150"/>
    </row>
    <row r="24" spans="1:22" s="1" customFormat="1" ht="12" hidden="1" customHeight="1" x14ac:dyDescent="0.25">
      <c r="B24" s="17"/>
      <c r="C24" s="18"/>
      <c r="D24" s="19"/>
      <c r="E24" s="19"/>
      <c r="F24" s="20"/>
      <c r="G24" s="21"/>
      <c r="H24" s="22"/>
      <c r="P24" s="150"/>
      <c r="Q24" s="150"/>
      <c r="R24" s="150"/>
      <c r="S24" s="150"/>
      <c r="T24" s="150"/>
      <c r="U24" s="150"/>
      <c r="V24" s="150"/>
    </row>
    <row r="25" spans="1:22" s="1" customFormat="1" ht="12" hidden="1" customHeight="1" x14ac:dyDescent="0.25">
      <c r="B25" s="17"/>
      <c r="C25" s="18"/>
      <c r="D25" s="19"/>
      <c r="E25" s="19"/>
      <c r="F25" s="20"/>
      <c r="G25" s="27"/>
      <c r="H25" s="22"/>
      <c r="P25" s="150"/>
      <c r="Q25" s="150"/>
      <c r="R25" s="150"/>
      <c r="S25" s="150"/>
      <c r="T25" s="150"/>
      <c r="U25" s="150"/>
      <c r="V25" s="150"/>
    </row>
    <row r="26" spans="1:22" s="1" customFormat="1" ht="12" hidden="1" customHeight="1" x14ac:dyDescent="0.25">
      <c r="B26" s="17"/>
      <c r="C26" s="18"/>
      <c r="D26" s="19"/>
      <c r="E26" s="19"/>
      <c r="F26" s="20"/>
      <c r="G26" s="21"/>
      <c r="H26" s="22"/>
      <c r="P26" s="150"/>
      <c r="Q26" s="150"/>
      <c r="R26" s="150"/>
      <c r="S26" s="150"/>
      <c r="T26" s="150"/>
      <c r="U26" s="150"/>
      <c r="V26" s="150"/>
    </row>
    <row r="27" spans="1:22" s="1" customFormat="1" ht="12" customHeight="1" x14ac:dyDescent="0.25">
      <c r="B27" s="17"/>
      <c r="C27" s="18"/>
      <c r="D27" s="19"/>
      <c r="E27" s="19"/>
      <c r="F27" s="20"/>
      <c r="G27" s="21"/>
      <c r="H27" s="22"/>
      <c r="P27" s="150"/>
      <c r="Q27" s="150"/>
      <c r="R27" s="150"/>
      <c r="S27" s="150"/>
      <c r="T27" s="150"/>
      <c r="U27" s="150"/>
      <c r="V27" s="150"/>
    </row>
    <row r="28" spans="1:22" s="1" customFormat="1" ht="3.75" customHeight="1" x14ac:dyDescent="0.25">
      <c r="B28" s="28"/>
      <c r="C28" s="29"/>
      <c r="D28" s="30"/>
      <c r="E28" s="30"/>
      <c r="F28" s="31"/>
      <c r="G28" s="32"/>
      <c r="H28" s="33"/>
      <c r="P28" s="150"/>
      <c r="Q28" s="150"/>
      <c r="R28" s="150"/>
      <c r="S28" s="150"/>
      <c r="T28" s="150"/>
      <c r="U28" s="150"/>
      <c r="V28" s="150"/>
    </row>
    <row r="29" spans="1:22" s="1" customFormat="1" ht="15" customHeight="1" x14ac:dyDescent="0.25">
      <c r="B29" s="165" t="s">
        <v>25</v>
      </c>
      <c r="C29" s="166"/>
      <c r="D29" s="34">
        <f>ROUND(SUM(D5:D28),2)</f>
        <v>142.57</v>
      </c>
      <c r="E29" s="34">
        <f>ROUND(SUM(E5:E28),2)</f>
        <v>473.2</v>
      </c>
      <c r="F29" s="35"/>
      <c r="G29" s="36"/>
      <c r="H29" s="37"/>
      <c r="P29" s="150"/>
      <c r="Q29" s="150"/>
      <c r="R29" s="150"/>
      <c r="S29" s="150"/>
      <c r="T29" s="150"/>
      <c r="U29" s="150"/>
      <c r="V29" s="150"/>
    </row>
    <row r="30" spans="1:22" s="1" customFormat="1" ht="6.75" customHeight="1" x14ac:dyDescent="0.25">
      <c r="A30" s="38"/>
      <c r="B30" s="39"/>
      <c r="C30" s="40"/>
      <c r="D30" s="41"/>
      <c r="E30" s="41"/>
      <c r="F30" s="42"/>
      <c r="G30" s="43"/>
      <c r="H30" s="44"/>
      <c r="P30" s="150"/>
      <c r="Q30" s="150"/>
      <c r="R30" s="150"/>
      <c r="S30" s="150"/>
      <c r="T30" s="150"/>
      <c r="U30" s="150"/>
      <c r="V30" s="150"/>
    </row>
    <row r="31" spans="1:22" s="1" customFormat="1" ht="4.5" customHeight="1" x14ac:dyDescent="0.25">
      <c r="B31" s="12"/>
      <c r="C31" s="13"/>
      <c r="D31" s="45"/>
      <c r="E31" s="45"/>
      <c r="F31" s="14"/>
      <c r="G31" s="46"/>
      <c r="H31" s="16"/>
      <c r="P31" s="150"/>
      <c r="Q31" s="150"/>
      <c r="R31" s="150"/>
      <c r="S31" s="150"/>
      <c r="T31" s="150"/>
      <c r="U31" s="150"/>
      <c r="V31" s="150"/>
    </row>
    <row r="32" spans="1:22" s="1" customFormat="1" ht="12" customHeight="1" x14ac:dyDescent="0.25">
      <c r="B32" s="153">
        <v>1</v>
      </c>
      <c r="C32" s="154" t="s">
        <v>26</v>
      </c>
      <c r="D32" s="155">
        <v>12.64</v>
      </c>
      <c r="E32" s="155">
        <v>80</v>
      </c>
      <c r="F32" s="156">
        <v>0.44888127853881277</v>
      </c>
      <c r="G32" s="157">
        <v>0.158</v>
      </c>
      <c r="H32" s="158">
        <v>43405</v>
      </c>
      <c r="I32" s="23"/>
      <c r="J32" s="24" t="str">
        <f>IF(ISNUMBER(FIND("Wind",$C32)),"Wind",IF(ISNUMBER(FIND("Solar",$C32)),"Solar",IF(ISNUMBER(FIND("Geothermal",$C32)),"Geothermal","Thermal")))</f>
        <v>Wind</v>
      </c>
      <c r="K32" s="23"/>
      <c r="L32" s="23"/>
      <c r="M32" s="23"/>
      <c r="N32" s="23"/>
      <c r="O32" s="23"/>
      <c r="P32" s="150"/>
      <c r="Q32" s="150"/>
      <c r="R32" s="150"/>
      <c r="S32" s="150"/>
      <c r="T32" s="150"/>
      <c r="U32" s="150"/>
      <c r="V32" s="150"/>
    </row>
    <row r="33" spans="2:22" s="1" customFormat="1" ht="12" customHeight="1" outlineLevel="1" x14ac:dyDescent="0.25">
      <c r="B33" s="17">
        <v>2</v>
      </c>
      <c r="C33" s="18" t="s">
        <v>27</v>
      </c>
      <c r="D33" s="19">
        <v>12.64</v>
      </c>
      <c r="E33" s="19">
        <v>80</v>
      </c>
      <c r="F33" s="20">
        <v>0.4201084474885845</v>
      </c>
      <c r="G33" s="21">
        <v>0.158</v>
      </c>
      <c r="H33" s="22">
        <v>43405</v>
      </c>
      <c r="I33" s="23"/>
      <c r="J33" s="24" t="str">
        <f t="shared" ref="J33:J97" si="0">IF(ISNUMBER(FIND("Wind",$C33)),"Wind",IF(ISNUMBER(FIND("Solar",$C33)),"Solar",IF(ISNUMBER(FIND("Geothermal",$C33)),"Geothermal","Thermal")))</f>
        <v>Wind</v>
      </c>
      <c r="K33" s="23"/>
      <c r="L33" s="23"/>
      <c r="M33" s="23"/>
      <c r="N33" s="23"/>
      <c r="O33" s="23"/>
      <c r="P33" s="150"/>
      <c r="Q33" s="150"/>
      <c r="R33" s="150"/>
      <c r="S33" s="150"/>
      <c r="T33" s="150"/>
      <c r="U33" s="150"/>
      <c r="V33" s="150"/>
    </row>
    <row r="34" spans="2:22" s="1" customFormat="1" ht="12" customHeight="1" outlineLevel="1" x14ac:dyDescent="0.25">
      <c r="B34" s="17">
        <v>3</v>
      </c>
      <c r="C34" s="18" t="s">
        <v>28</v>
      </c>
      <c r="D34" s="19">
        <v>12.64</v>
      </c>
      <c r="E34" s="19">
        <v>80</v>
      </c>
      <c r="F34" s="20">
        <v>0.37412813926940641</v>
      </c>
      <c r="G34" s="21">
        <v>0.158</v>
      </c>
      <c r="H34" s="22">
        <v>43405</v>
      </c>
      <c r="I34" s="23"/>
      <c r="J34" s="24" t="str">
        <f t="shared" si="0"/>
        <v>Wind</v>
      </c>
      <c r="K34" s="23"/>
      <c r="L34" s="23"/>
      <c r="M34" s="23"/>
      <c r="N34" s="23"/>
      <c r="O34" s="23"/>
      <c r="P34" s="150"/>
      <c r="Q34" s="150"/>
      <c r="R34" s="150"/>
      <c r="S34" s="150"/>
      <c r="T34" s="150"/>
      <c r="U34" s="150"/>
      <c r="V34" s="150"/>
    </row>
    <row r="35" spans="2:22" s="1" customFormat="1" ht="12" customHeight="1" outlineLevel="1" x14ac:dyDescent="0.25">
      <c r="B35" s="17">
        <v>4</v>
      </c>
      <c r="C35" s="18" t="s">
        <v>29</v>
      </c>
      <c r="D35" s="19">
        <v>25.92</v>
      </c>
      <c r="E35" s="19">
        <v>40</v>
      </c>
      <c r="F35" s="20">
        <v>0.29103767123287672</v>
      </c>
      <c r="G35" s="21">
        <v>0.64800000000000002</v>
      </c>
      <c r="H35" s="22">
        <v>43100</v>
      </c>
      <c r="I35" s="23"/>
      <c r="J35" s="24" t="str">
        <f t="shared" si="0"/>
        <v>Solar</v>
      </c>
      <c r="K35" s="23"/>
      <c r="L35" s="23"/>
      <c r="M35" s="23"/>
      <c r="N35" s="23"/>
      <c r="O35" s="23"/>
      <c r="P35" s="150"/>
      <c r="Q35" s="150"/>
      <c r="R35" s="150"/>
      <c r="S35" s="150"/>
      <c r="T35" s="150"/>
      <c r="U35" s="150"/>
      <c r="V35" s="150"/>
    </row>
    <row r="36" spans="2:22" s="1" customFormat="1" ht="12" customHeight="1" outlineLevel="1" x14ac:dyDescent="0.25">
      <c r="B36" s="17">
        <v>5</v>
      </c>
      <c r="C36" s="18" t="s">
        <v>30</v>
      </c>
      <c r="D36" s="19">
        <v>25.92</v>
      </c>
      <c r="E36" s="19">
        <v>40</v>
      </c>
      <c r="F36" s="20">
        <v>0.30979452054794521</v>
      </c>
      <c r="G36" s="21">
        <v>0.64800000000000002</v>
      </c>
      <c r="H36" s="22">
        <v>43281</v>
      </c>
      <c r="I36" s="23"/>
      <c r="J36" s="24" t="str">
        <f t="shared" si="0"/>
        <v>Solar</v>
      </c>
      <c r="K36" s="23"/>
      <c r="L36" s="23"/>
      <c r="M36" s="23"/>
      <c r="N36" s="23"/>
      <c r="O36" s="23"/>
      <c r="P36" s="150"/>
      <c r="Q36" s="150"/>
      <c r="R36" s="150"/>
      <c r="S36" s="150"/>
      <c r="T36" s="150"/>
      <c r="U36" s="150"/>
      <c r="V36" s="150"/>
    </row>
    <row r="37" spans="2:22" s="1" customFormat="1" ht="12" customHeight="1" outlineLevel="1" x14ac:dyDescent="0.25">
      <c r="B37" s="17">
        <v>6</v>
      </c>
      <c r="C37" s="18" t="s">
        <v>31</v>
      </c>
      <c r="D37" s="19">
        <v>25.92</v>
      </c>
      <c r="E37" s="19">
        <v>40</v>
      </c>
      <c r="F37" s="20">
        <v>0.2791238584474886</v>
      </c>
      <c r="G37" s="21">
        <v>0.64800000000000002</v>
      </c>
      <c r="H37" s="22">
        <v>43435</v>
      </c>
      <c r="I37" s="23"/>
      <c r="J37" s="24" t="str">
        <f t="shared" si="0"/>
        <v>Solar</v>
      </c>
      <c r="K37" s="23"/>
      <c r="L37" s="23"/>
      <c r="M37" s="23"/>
      <c r="N37" s="23"/>
      <c r="O37" s="23"/>
      <c r="P37" s="150"/>
      <c r="Q37" s="150"/>
      <c r="R37" s="150"/>
      <c r="S37" s="150"/>
      <c r="T37" s="150"/>
      <c r="U37" s="150"/>
      <c r="V37" s="150"/>
    </row>
    <row r="38" spans="2:22" s="1" customFormat="1" ht="12" customHeight="1" outlineLevel="1" x14ac:dyDescent="0.25">
      <c r="B38" s="17">
        <v>7</v>
      </c>
      <c r="C38" s="18" t="s">
        <v>32</v>
      </c>
      <c r="D38" s="19">
        <v>25.92</v>
      </c>
      <c r="E38" s="19">
        <v>40</v>
      </c>
      <c r="F38" s="20">
        <v>0.24543093607305935</v>
      </c>
      <c r="G38" s="21">
        <v>0.64800000000000002</v>
      </c>
      <c r="H38" s="22">
        <v>43435</v>
      </c>
      <c r="I38" s="23"/>
      <c r="J38" s="24" t="str">
        <f t="shared" si="0"/>
        <v>Solar</v>
      </c>
      <c r="K38" s="23"/>
      <c r="L38" s="23"/>
      <c r="M38" s="23"/>
      <c r="N38" s="23"/>
      <c r="O38" s="23"/>
      <c r="P38" s="150"/>
      <c r="Q38" s="150"/>
      <c r="R38" s="150"/>
      <c r="S38" s="150"/>
      <c r="T38" s="150"/>
      <c r="U38" s="150"/>
      <c r="V38" s="150"/>
    </row>
    <row r="39" spans="2:22" s="1" customFormat="1" ht="12" customHeight="1" outlineLevel="1" x14ac:dyDescent="0.25">
      <c r="B39" s="17">
        <v>8</v>
      </c>
      <c r="C39" s="18" t="s">
        <v>45</v>
      </c>
      <c r="D39" s="19">
        <v>34.61</v>
      </c>
      <c r="E39" s="19">
        <v>58</v>
      </c>
      <c r="F39" s="20">
        <v>0.33892497244528419</v>
      </c>
      <c r="G39" s="21">
        <v>0.59699999999999998</v>
      </c>
      <c r="H39" s="22">
        <v>43282</v>
      </c>
      <c r="I39" s="23"/>
      <c r="J39" s="24" t="str">
        <f t="shared" si="0"/>
        <v>Solar</v>
      </c>
      <c r="K39" s="23"/>
      <c r="L39" s="23"/>
      <c r="M39" s="23"/>
      <c r="N39" s="23"/>
      <c r="O39" s="23"/>
      <c r="P39" s="150"/>
      <c r="Q39" s="150"/>
      <c r="R39" s="150"/>
      <c r="S39" s="150"/>
      <c r="T39" s="150"/>
      <c r="U39" s="150"/>
      <c r="V39" s="150"/>
    </row>
    <row r="40" spans="2:22" s="1" customFormat="1" ht="12" customHeight="1" outlineLevel="1" x14ac:dyDescent="0.25">
      <c r="B40" s="17">
        <v>9</v>
      </c>
      <c r="C40" s="18" t="s">
        <v>46</v>
      </c>
      <c r="D40" s="19">
        <v>35.64</v>
      </c>
      <c r="E40" s="19">
        <v>55</v>
      </c>
      <c r="F40" s="20">
        <v>0.28014736405147361</v>
      </c>
      <c r="G40" s="21">
        <v>0.64800000000000002</v>
      </c>
      <c r="H40" s="22">
        <v>43466</v>
      </c>
      <c r="I40" s="23"/>
      <c r="J40" s="24" t="str">
        <f t="shared" si="0"/>
        <v>Solar</v>
      </c>
      <c r="K40" s="23"/>
      <c r="L40" s="23"/>
      <c r="M40" s="23"/>
      <c r="N40" s="23"/>
      <c r="O40" s="23"/>
      <c r="P40" s="150"/>
      <c r="Q40" s="150"/>
      <c r="R40" s="150"/>
      <c r="S40" s="150"/>
      <c r="T40" s="150"/>
      <c r="U40" s="150"/>
      <c r="V40" s="150"/>
    </row>
    <row r="41" spans="2:22" s="1" customFormat="1" ht="12" customHeight="1" outlineLevel="1" x14ac:dyDescent="0.25">
      <c r="B41" s="17">
        <v>10</v>
      </c>
      <c r="C41" s="18" t="s">
        <v>55</v>
      </c>
      <c r="D41" s="19">
        <v>35.64</v>
      </c>
      <c r="E41" s="19">
        <v>55</v>
      </c>
      <c r="F41" s="20">
        <v>0.24561402833410492</v>
      </c>
      <c r="G41" s="21">
        <v>0.64800000000000002</v>
      </c>
      <c r="H41" s="22">
        <v>44196</v>
      </c>
      <c r="I41" s="23"/>
      <c r="J41" s="24" t="str">
        <f t="shared" si="0"/>
        <v>Solar</v>
      </c>
      <c r="K41" s="23"/>
      <c r="L41" s="23"/>
      <c r="M41" s="23"/>
      <c r="N41" s="23"/>
      <c r="O41" s="23"/>
      <c r="P41" s="150"/>
      <c r="Q41" s="150"/>
      <c r="R41" s="150"/>
      <c r="S41" s="150"/>
      <c r="T41" s="150"/>
      <c r="U41" s="150"/>
      <c r="V41" s="150"/>
    </row>
    <row r="42" spans="2:22" s="1" customFormat="1" ht="12" customHeight="1" outlineLevel="1" x14ac:dyDescent="0.25">
      <c r="B42" s="17">
        <v>11</v>
      </c>
      <c r="C42" s="18" t="s">
        <v>56</v>
      </c>
      <c r="D42" s="19">
        <v>23.87</v>
      </c>
      <c r="E42" s="19">
        <v>40</v>
      </c>
      <c r="F42" s="20">
        <v>0.27404965753424659</v>
      </c>
      <c r="G42" s="21">
        <v>0.59699999999999998</v>
      </c>
      <c r="H42" s="22">
        <v>43646</v>
      </c>
      <c r="I42" s="23"/>
      <c r="J42" s="24" t="str">
        <f t="shared" si="0"/>
        <v>Solar</v>
      </c>
      <c r="K42" s="23"/>
      <c r="L42" s="23"/>
      <c r="M42" s="23"/>
      <c r="N42" s="23"/>
      <c r="O42" s="23"/>
      <c r="P42" s="150"/>
      <c r="Q42" s="150"/>
      <c r="R42" s="150"/>
      <c r="S42" s="150"/>
      <c r="T42" s="150"/>
      <c r="U42" s="150"/>
      <c r="V42" s="150"/>
    </row>
    <row r="43" spans="2:22" s="1" customFormat="1" ht="12" customHeight="1" outlineLevel="1" x14ac:dyDescent="0.25">
      <c r="B43" s="17">
        <v>12</v>
      </c>
      <c r="C43" s="18" t="s">
        <v>57</v>
      </c>
      <c r="D43" s="19">
        <v>32.4</v>
      </c>
      <c r="E43" s="19">
        <v>50</v>
      </c>
      <c r="F43" s="20">
        <v>0.25810730593607306</v>
      </c>
      <c r="G43" s="21">
        <v>0.64800000000000002</v>
      </c>
      <c r="H43" s="22">
        <v>43466</v>
      </c>
      <c r="I43" s="23"/>
      <c r="J43" s="24" t="str">
        <f t="shared" si="0"/>
        <v>Solar</v>
      </c>
      <c r="K43" s="23"/>
      <c r="L43" s="23"/>
      <c r="M43" s="23"/>
      <c r="N43" s="23"/>
      <c r="O43" s="23"/>
      <c r="P43" s="150"/>
      <c r="Q43" s="150"/>
      <c r="R43" s="150"/>
      <c r="S43" s="150"/>
      <c r="T43" s="150"/>
      <c r="U43" s="150"/>
      <c r="V43" s="150"/>
    </row>
    <row r="44" spans="2:22" s="1" customFormat="1" ht="12" customHeight="1" outlineLevel="1" x14ac:dyDescent="0.25">
      <c r="B44" s="17">
        <v>13</v>
      </c>
      <c r="C44" s="18" t="s">
        <v>58</v>
      </c>
      <c r="D44" s="19">
        <v>51.84</v>
      </c>
      <c r="E44" s="19">
        <v>80</v>
      </c>
      <c r="F44" s="20">
        <v>0.29331050228310501</v>
      </c>
      <c r="G44" s="21">
        <v>0.64800000000000002</v>
      </c>
      <c r="H44" s="22">
        <v>44197</v>
      </c>
      <c r="I44" s="23"/>
      <c r="J44" s="24" t="str">
        <f t="shared" si="0"/>
        <v>Solar</v>
      </c>
      <c r="K44" s="23"/>
      <c r="L44" s="23"/>
      <c r="M44" s="23"/>
      <c r="N44" s="23"/>
      <c r="O44" s="23"/>
      <c r="P44" s="150"/>
      <c r="Q44" s="150"/>
      <c r="R44" s="150"/>
      <c r="S44" s="150"/>
      <c r="T44" s="150"/>
      <c r="U44" s="150"/>
      <c r="V44" s="150"/>
    </row>
    <row r="45" spans="2:22" s="1" customFormat="1" ht="12" customHeight="1" outlineLevel="1" collapsed="1" x14ac:dyDescent="0.25">
      <c r="B45" s="17">
        <v>14</v>
      </c>
      <c r="C45" s="18" t="s">
        <v>59</v>
      </c>
      <c r="D45" s="19">
        <v>12.96</v>
      </c>
      <c r="E45" s="19">
        <v>20</v>
      </c>
      <c r="F45" s="20">
        <v>0.29271689497716891</v>
      </c>
      <c r="G45" s="21">
        <v>0.64800000000000002</v>
      </c>
      <c r="H45" s="22">
        <v>44197</v>
      </c>
      <c r="I45" s="23"/>
      <c r="J45" s="24" t="str">
        <f t="shared" si="0"/>
        <v>Solar</v>
      </c>
      <c r="K45" s="23"/>
      <c r="L45" s="23"/>
      <c r="M45" s="23"/>
      <c r="N45" s="23"/>
      <c r="O45" s="23"/>
      <c r="P45" s="150"/>
      <c r="Q45" s="150"/>
      <c r="R45" s="150"/>
      <c r="S45" s="150"/>
      <c r="T45" s="150"/>
      <c r="U45" s="150"/>
      <c r="V45" s="150"/>
    </row>
    <row r="46" spans="2:22" s="1" customFormat="1" ht="12" customHeight="1" outlineLevel="1" x14ac:dyDescent="0.25">
      <c r="B46" s="17">
        <v>15</v>
      </c>
      <c r="C46" s="18" t="s">
        <v>60</v>
      </c>
      <c r="D46" s="19">
        <v>51.84</v>
      </c>
      <c r="E46" s="19">
        <v>80</v>
      </c>
      <c r="F46" s="20">
        <v>0.28007577197488581</v>
      </c>
      <c r="G46" s="21">
        <v>0.64800000000000002</v>
      </c>
      <c r="H46" s="22">
        <v>43800</v>
      </c>
      <c r="I46" s="23"/>
      <c r="J46" s="24" t="str">
        <f t="shared" si="0"/>
        <v>Solar</v>
      </c>
      <c r="K46" s="23"/>
      <c r="L46" s="23"/>
      <c r="M46" s="23"/>
      <c r="N46" s="23"/>
      <c r="O46" s="23"/>
      <c r="P46" s="150"/>
      <c r="Q46" s="150"/>
      <c r="R46" s="150"/>
      <c r="S46" s="150"/>
      <c r="T46" s="150"/>
      <c r="U46" s="150"/>
      <c r="V46" s="150"/>
    </row>
    <row r="47" spans="2:22" s="1" customFormat="1" ht="12" customHeight="1" outlineLevel="1" x14ac:dyDescent="0.25">
      <c r="B47" s="17">
        <v>16</v>
      </c>
      <c r="C47" s="18" t="s">
        <v>61</v>
      </c>
      <c r="D47" s="19">
        <v>51.84</v>
      </c>
      <c r="E47" s="19">
        <v>80</v>
      </c>
      <c r="F47" s="20">
        <v>0.28007577197488581</v>
      </c>
      <c r="G47" s="21">
        <v>0.64800000000000002</v>
      </c>
      <c r="H47" s="22">
        <v>43800</v>
      </c>
      <c r="I47" s="23"/>
      <c r="J47" s="24" t="str">
        <f t="shared" si="0"/>
        <v>Solar</v>
      </c>
      <c r="K47" s="23"/>
      <c r="L47" s="23"/>
      <c r="M47" s="23"/>
      <c r="N47" s="23"/>
      <c r="O47" s="23"/>
      <c r="P47" s="150"/>
      <c r="Q47" s="150"/>
      <c r="R47" s="150"/>
      <c r="S47" s="150"/>
      <c r="T47" s="150"/>
      <c r="U47" s="150"/>
      <c r="V47" s="150"/>
    </row>
    <row r="48" spans="2:22" s="1" customFormat="1" ht="12" customHeight="1" outlineLevel="1" x14ac:dyDescent="0.25">
      <c r="B48" s="17">
        <v>17</v>
      </c>
      <c r="C48" s="18" t="s">
        <v>62</v>
      </c>
      <c r="D48" s="19">
        <v>51.84</v>
      </c>
      <c r="E48" s="19">
        <v>80</v>
      </c>
      <c r="F48" s="20">
        <v>0.28007577197488581</v>
      </c>
      <c r="G48" s="21">
        <v>0.64800000000000002</v>
      </c>
      <c r="H48" s="22">
        <v>43800</v>
      </c>
      <c r="I48" s="23"/>
      <c r="J48" s="24" t="str">
        <f t="shared" si="0"/>
        <v>Solar</v>
      </c>
      <c r="K48" s="23"/>
      <c r="L48" s="23"/>
      <c r="M48" s="23"/>
      <c r="N48" s="23"/>
      <c r="O48" s="23"/>
      <c r="P48" s="150"/>
      <c r="Q48" s="150"/>
      <c r="R48" s="150"/>
      <c r="S48" s="150"/>
      <c r="T48" s="150"/>
      <c r="U48" s="150"/>
      <c r="V48" s="150"/>
    </row>
    <row r="49" spans="2:22" s="1" customFormat="1" ht="12" customHeight="1" outlineLevel="1" x14ac:dyDescent="0.25">
      <c r="B49" s="17">
        <v>18</v>
      </c>
      <c r="C49" s="18" t="s">
        <v>63</v>
      </c>
      <c r="D49" s="19">
        <v>61.35</v>
      </c>
      <c r="E49" s="19">
        <v>80</v>
      </c>
      <c r="F49" s="20">
        <v>0.27816861060121995</v>
      </c>
      <c r="G49" s="21">
        <v>0.76700000000000002</v>
      </c>
      <c r="H49" s="22">
        <v>43770</v>
      </c>
      <c r="I49" s="23"/>
      <c r="J49" s="24" t="str">
        <f t="shared" si="0"/>
        <v>Solar</v>
      </c>
      <c r="K49" s="23"/>
      <c r="L49" s="23"/>
      <c r="M49" s="23"/>
      <c r="N49" s="23"/>
      <c r="O49" s="23"/>
      <c r="P49" s="150"/>
      <c r="Q49" s="150"/>
      <c r="R49" s="150"/>
      <c r="S49" s="150"/>
      <c r="T49" s="150"/>
      <c r="U49" s="150"/>
      <c r="V49" s="150"/>
    </row>
    <row r="50" spans="2:22" s="1" customFormat="1" ht="12" customHeight="1" outlineLevel="1" x14ac:dyDescent="0.25">
      <c r="B50" s="17">
        <v>19</v>
      </c>
      <c r="C50" s="18" t="s">
        <v>64</v>
      </c>
      <c r="D50" s="19">
        <v>12.55</v>
      </c>
      <c r="E50" s="19">
        <v>79.400000000000006</v>
      </c>
      <c r="F50" s="20">
        <v>0.41568470147107878</v>
      </c>
      <c r="G50" s="21">
        <v>0.158</v>
      </c>
      <c r="H50" s="22">
        <v>43466</v>
      </c>
      <c r="I50" s="23"/>
      <c r="J50" s="24" t="str">
        <f t="shared" si="0"/>
        <v>Wind</v>
      </c>
      <c r="K50" s="23"/>
      <c r="L50" s="23"/>
      <c r="M50" s="23"/>
      <c r="N50" s="23"/>
      <c r="O50" s="23"/>
      <c r="P50" s="150"/>
      <c r="Q50" s="150"/>
      <c r="R50" s="150"/>
      <c r="S50" s="150"/>
      <c r="T50" s="150"/>
      <c r="U50" s="150"/>
      <c r="V50" s="150"/>
    </row>
    <row r="51" spans="2:22" s="1" customFormat="1" ht="12" customHeight="1" outlineLevel="1" x14ac:dyDescent="0.25">
      <c r="B51" s="17">
        <v>20</v>
      </c>
      <c r="C51" s="18" t="s">
        <v>65</v>
      </c>
      <c r="D51" s="19">
        <v>11.93</v>
      </c>
      <c r="E51" s="19">
        <v>20</v>
      </c>
      <c r="F51" s="20">
        <v>0.26893835616438355</v>
      </c>
      <c r="G51" s="21">
        <v>0.59699999999999998</v>
      </c>
      <c r="H51" s="22">
        <v>43435</v>
      </c>
      <c r="I51" s="23"/>
      <c r="J51" s="24" t="str">
        <f t="shared" si="0"/>
        <v>Solar</v>
      </c>
      <c r="K51" s="23"/>
      <c r="L51" s="23"/>
      <c r="M51" s="23"/>
      <c r="N51" s="23"/>
      <c r="O51" s="23"/>
      <c r="P51" s="150"/>
      <c r="Q51" s="150"/>
      <c r="R51" s="150"/>
      <c r="S51" s="150"/>
      <c r="T51" s="150"/>
      <c r="U51" s="150"/>
      <c r="V51" s="150"/>
    </row>
    <row r="52" spans="2:22" s="1" customFormat="1" ht="12" customHeight="1" outlineLevel="1" x14ac:dyDescent="0.25">
      <c r="B52" s="17">
        <v>21</v>
      </c>
      <c r="C52" s="18" t="s">
        <v>66</v>
      </c>
      <c r="D52" s="19">
        <v>11.93</v>
      </c>
      <c r="E52" s="19">
        <v>20</v>
      </c>
      <c r="F52" s="20">
        <v>0.27686244292237444</v>
      </c>
      <c r="G52" s="21">
        <v>0.59699999999999998</v>
      </c>
      <c r="H52" s="22">
        <v>43435</v>
      </c>
      <c r="I52" s="23"/>
      <c r="J52" s="24" t="str">
        <f t="shared" si="0"/>
        <v>Solar</v>
      </c>
      <c r="K52" s="23"/>
      <c r="L52" s="23"/>
      <c r="M52" s="23"/>
      <c r="N52" s="23"/>
      <c r="O52" s="23"/>
      <c r="P52" s="150"/>
      <c r="Q52" s="150"/>
      <c r="R52" s="150"/>
      <c r="S52" s="150"/>
      <c r="T52" s="150"/>
      <c r="U52" s="150"/>
      <c r="V52" s="150"/>
    </row>
    <row r="53" spans="2:22" s="1" customFormat="1" ht="12" customHeight="1" outlineLevel="1" collapsed="1" x14ac:dyDescent="0.25">
      <c r="B53" s="17">
        <v>22</v>
      </c>
      <c r="C53" s="18" t="s">
        <v>67</v>
      </c>
      <c r="D53" s="19">
        <v>7.95</v>
      </c>
      <c r="E53" s="19">
        <v>13.33</v>
      </c>
      <c r="F53" s="20">
        <v>0.26666769432084048</v>
      </c>
      <c r="G53" s="21">
        <v>0.59599999999999997</v>
      </c>
      <c r="H53" s="22">
        <v>43313</v>
      </c>
      <c r="I53" s="23"/>
      <c r="J53" s="24" t="str">
        <f t="shared" si="0"/>
        <v>Solar</v>
      </c>
      <c r="K53" s="23"/>
      <c r="L53" s="23"/>
      <c r="M53" s="23"/>
      <c r="N53" s="23"/>
      <c r="O53" s="23"/>
      <c r="P53" s="150"/>
      <c r="Q53" s="150"/>
      <c r="R53" s="150"/>
      <c r="S53" s="150"/>
      <c r="T53" s="150"/>
      <c r="U53" s="150"/>
      <c r="V53" s="150"/>
    </row>
    <row r="54" spans="2:22" s="1" customFormat="1" ht="12" customHeight="1" outlineLevel="1" x14ac:dyDescent="0.25">
      <c r="B54" s="17">
        <v>23</v>
      </c>
      <c r="C54" s="18" t="s">
        <v>69</v>
      </c>
      <c r="D54" s="19">
        <v>12.64</v>
      </c>
      <c r="E54" s="19">
        <v>80</v>
      </c>
      <c r="F54" s="20">
        <v>0.52088470319634705</v>
      </c>
      <c r="G54" s="21">
        <v>0.158</v>
      </c>
      <c r="H54" s="22">
        <v>43831</v>
      </c>
      <c r="I54" s="23"/>
      <c r="J54" s="24" t="str">
        <f t="shared" si="0"/>
        <v>Wind</v>
      </c>
      <c r="K54" s="23"/>
      <c r="L54" s="23"/>
      <c r="M54" s="23"/>
      <c r="N54" s="23"/>
      <c r="O54" s="23"/>
      <c r="P54" s="150"/>
      <c r="Q54" s="150"/>
      <c r="R54" s="150"/>
      <c r="S54" s="150"/>
      <c r="T54" s="150"/>
      <c r="U54" s="150"/>
      <c r="V54" s="150"/>
    </row>
    <row r="55" spans="2:22" s="1" customFormat="1" ht="12" customHeight="1" outlineLevel="1" x14ac:dyDescent="0.25">
      <c r="B55" s="17">
        <v>24</v>
      </c>
      <c r="C55" s="18" t="s">
        <v>70</v>
      </c>
      <c r="D55" s="19">
        <v>12.64</v>
      </c>
      <c r="E55" s="19">
        <v>80</v>
      </c>
      <c r="F55" s="20">
        <v>0.31355450913242011</v>
      </c>
      <c r="G55" s="21">
        <v>0.158</v>
      </c>
      <c r="H55" s="22">
        <v>44012</v>
      </c>
      <c r="I55" s="23"/>
      <c r="J55" s="24" t="str">
        <f t="shared" si="0"/>
        <v>Wind</v>
      </c>
      <c r="K55" s="23"/>
      <c r="L55" s="23"/>
      <c r="M55" s="23"/>
      <c r="N55" s="23"/>
      <c r="O55" s="23"/>
      <c r="P55" s="150"/>
      <c r="Q55" s="150"/>
      <c r="R55" s="150"/>
      <c r="S55" s="150"/>
      <c r="T55" s="150"/>
      <c r="U55" s="150"/>
      <c r="V55" s="150"/>
    </row>
    <row r="56" spans="2:22" s="1" customFormat="1" ht="12" customHeight="1" outlineLevel="1" x14ac:dyDescent="0.25">
      <c r="B56" s="17">
        <v>25</v>
      </c>
      <c r="C56" s="18" t="s">
        <v>71</v>
      </c>
      <c r="D56" s="19">
        <v>11.99</v>
      </c>
      <c r="E56" s="19">
        <v>75.900000000000006</v>
      </c>
      <c r="F56" s="20">
        <v>0.46942022969420227</v>
      </c>
      <c r="G56" s="21">
        <v>0.158</v>
      </c>
      <c r="H56" s="22">
        <v>43466</v>
      </c>
      <c r="I56" s="23"/>
      <c r="J56" s="24" t="str">
        <f t="shared" si="0"/>
        <v>Wind</v>
      </c>
      <c r="K56" s="23"/>
      <c r="L56" s="23"/>
      <c r="M56" s="23"/>
      <c r="N56" s="23"/>
      <c r="O56" s="23"/>
      <c r="P56" s="150"/>
      <c r="Q56" s="150"/>
      <c r="R56" s="150"/>
      <c r="S56" s="150"/>
      <c r="T56" s="150"/>
      <c r="U56" s="150"/>
      <c r="V56" s="150"/>
    </row>
    <row r="57" spans="2:22" s="1" customFormat="1" ht="12" customHeight="1" x14ac:dyDescent="0.25">
      <c r="B57" s="17">
        <v>26</v>
      </c>
      <c r="C57" s="18" t="s">
        <v>72</v>
      </c>
      <c r="D57" s="19">
        <v>17.899999999999999</v>
      </c>
      <c r="E57" s="19">
        <v>30</v>
      </c>
      <c r="F57" s="20">
        <v>0.27404870624048705</v>
      </c>
      <c r="G57" s="21">
        <v>0.59699999999999998</v>
      </c>
      <c r="H57" s="22">
        <v>43831</v>
      </c>
      <c r="I57" s="23"/>
      <c r="J57" s="24" t="str">
        <f t="shared" si="0"/>
        <v>Solar</v>
      </c>
      <c r="K57" s="23"/>
      <c r="L57" s="23"/>
      <c r="M57" s="23"/>
      <c r="N57" s="23"/>
      <c r="O57" s="23"/>
      <c r="P57" s="150"/>
      <c r="Q57" s="150"/>
      <c r="R57" s="150"/>
      <c r="S57" s="150"/>
      <c r="T57" s="150"/>
      <c r="U57" s="150"/>
      <c r="V57" s="150"/>
    </row>
    <row r="58" spans="2:22" s="1" customFormat="1" ht="12" customHeight="1" x14ac:dyDescent="0.25">
      <c r="B58" s="17">
        <v>27</v>
      </c>
      <c r="C58" s="18" t="s">
        <v>73</v>
      </c>
      <c r="D58" s="19">
        <v>47.74</v>
      </c>
      <c r="E58" s="19">
        <v>80</v>
      </c>
      <c r="F58" s="20">
        <v>0.27414526255707761</v>
      </c>
      <c r="G58" s="21">
        <v>0.59699999999999998</v>
      </c>
      <c r="H58" s="22">
        <v>43831</v>
      </c>
      <c r="I58" s="23"/>
      <c r="J58" s="24" t="str">
        <f t="shared" si="0"/>
        <v>Solar</v>
      </c>
      <c r="K58" s="23"/>
      <c r="L58" s="23"/>
      <c r="M58" s="23"/>
      <c r="N58" s="23"/>
      <c r="O58" s="23"/>
      <c r="P58" s="150"/>
      <c r="Q58" s="150"/>
      <c r="R58" s="150"/>
      <c r="S58" s="150"/>
      <c r="T58" s="150"/>
      <c r="U58" s="150"/>
      <c r="V58" s="150"/>
    </row>
    <row r="59" spans="2:22" s="1" customFormat="1" ht="12" customHeight="1" x14ac:dyDescent="0.25">
      <c r="B59" s="17">
        <v>28</v>
      </c>
      <c r="C59" s="18" t="s">
        <v>74</v>
      </c>
      <c r="D59" s="19">
        <v>25.92</v>
      </c>
      <c r="E59" s="19">
        <v>40</v>
      </c>
      <c r="F59" s="20">
        <v>0.28310787671232879</v>
      </c>
      <c r="G59" s="21">
        <v>0.64800000000000002</v>
      </c>
      <c r="H59" s="22">
        <v>43830</v>
      </c>
      <c r="I59" s="23"/>
      <c r="J59" s="24" t="str">
        <f t="shared" si="0"/>
        <v>Solar</v>
      </c>
      <c r="K59" s="23"/>
      <c r="L59" s="23"/>
      <c r="M59" s="23"/>
      <c r="N59" s="23"/>
      <c r="O59" s="23"/>
      <c r="P59" s="150"/>
      <c r="Q59" s="150"/>
      <c r="R59" s="150"/>
      <c r="S59" s="150"/>
      <c r="T59" s="150"/>
      <c r="U59" s="150"/>
      <c r="V59" s="150"/>
    </row>
    <row r="60" spans="2:22" s="1" customFormat="1" ht="12" customHeight="1" x14ac:dyDescent="0.25">
      <c r="B60" s="17">
        <v>29</v>
      </c>
      <c r="C60" s="18" t="s">
        <v>75</v>
      </c>
      <c r="D60" s="19">
        <v>32.4</v>
      </c>
      <c r="E60" s="19">
        <v>50</v>
      </c>
      <c r="F60" s="20">
        <v>0.26696347031963469</v>
      </c>
      <c r="G60" s="21">
        <v>0.64800000000000002</v>
      </c>
      <c r="H60" s="22">
        <v>43830</v>
      </c>
      <c r="I60" s="23"/>
      <c r="J60" s="24" t="str">
        <f t="shared" si="0"/>
        <v>Solar</v>
      </c>
      <c r="K60" s="23"/>
      <c r="L60" s="23"/>
      <c r="M60" s="23"/>
      <c r="N60" s="23"/>
      <c r="O60" s="23"/>
      <c r="P60" s="150"/>
      <c r="Q60" s="150"/>
      <c r="R60" s="150"/>
      <c r="S60" s="150"/>
      <c r="T60" s="150"/>
      <c r="U60" s="150"/>
      <c r="V60" s="150"/>
    </row>
    <row r="61" spans="2:22" s="1" customFormat="1" ht="12" customHeight="1" x14ac:dyDescent="0.25">
      <c r="B61" s="17">
        <v>30</v>
      </c>
      <c r="C61" s="18" t="s">
        <v>76</v>
      </c>
      <c r="D61" s="19">
        <v>18.53</v>
      </c>
      <c r="E61" s="19">
        <v>28.6</v>
      </c>
      <c r="F61" s="20">
        <v>0.28899706229843219</v>
      </c>
      <c r="G61" s="21">
        <v>0.64800000000000002</v>
      </c>
      <c r="H61" s="22">
        <v>43678</v>
      </c>
      <c r="I61" s="23"/>
      <c r="J61" s="24" t="str">
        <f t="shared" si="0"/>
        <v>Solar</v>
      </c>
      <c r="K61" s="23"/>
      <c r="L61" s="23"/>
      <c r="M61" s="23"/>
      <c r="N61" s="23"/>
      <c r="O61" s="23"/>
      <c r="P61" s="150"/>
      <c r="Q61" s="150"/>
      <c r="R61" s="150"/>
      <c r="S61" s="150"/>
      <c r="T61" s="150"/>
      <c r="U61" s="150"/>
      <c r="V61" s="150"/>
    </row>
    <row r="62" spans="2:22" s="1" customFormat="1" ht="12" customHeight="1" x14ac:dyDescent="0.25">
      <c r="B62" s="17">
        <v>31</v>
      </c>
      <c r="C62" s="18" t="s">
        <v>47</v>
      </c>
      <c r="D62" s="19">
        <v>47.74</v>
      </c>
      <c r="E62" s="19">
        <v>80</v>
      </c>
      <c r="F62" s="20">
        <v>0.27895262557077627</v>
      </c>
      <c r="G62" s="21">
        <v>0.59699999999999998</v>
      </c>
      <c r="H62" s="22">
        <v>44075</v>
      </c>
      <c r="I62" s="23"/>
      <c r="J62" s="24" t="str">
        <f t="shared" si="0"/>
        <v>Solar</v>
      </c>
      <c r="K62" s="23"/>
      <c r="L62" s="23"/>
      <c r="M62" s="23"/>
      <c r="N62" s="23"/>
      <c r="O62" s="23"/>
      <c r="P62" s="150"/>
      <c r="Q62" s="150"/>
      <c r="R62" s="150"/>
      <c r="S62" s="150"/>
      <c r="T62" s="150"/>
      <c r="U62" s="150"/>
      <c r="V62" s="150"/>
    </row>
    <row r="63" spans="2:22" s="1" customFormat="1" ht="12" customHeight="1" x14ac:dyDescent="0.25">
      <c r="B63" s="17">
        <v>32</v>
      </c>
      <c r="C63" s="18" t="s">
        <v>116</v>
      </c>
      <c r="D63" s="19">
        <v>32.4</v>
      </c>
      <c r="E63" s="19">
        <v>50</v>
      </c>
      <c r="F63" s="20">
        <v>0.27110607498401817</v>
      </c>
      <c r="G63" s="21">
        <v>0.64800000000000002</v>
      </c>
      <c r="H63" s="22">
        <v>43800</v>
      </c>
      <c r="I63" s="23"/>
      <c r="J63" s="24" t="str">
        <f t="shared" si="0"/>
        <v>Solar</v>
      </c>
      <c r="K63" s="23"/>
      <c r="L63" s="23"/>
      <c r="M63" s="23"/>
      <c r="N63" s="23"/>
      <c r="O63" s="23"/>
      <c r="P63" s="150"/>
      <c r="Q63" s="150"/>
      <c r="R63" s="150"/>
      <c r="S63" s="150"/>
      <c r="T63" s="150"/>
      <c r="U63" s="150"/>
      <c r="V63" s="150"/>
    </row>
    <row r="64" spans="2:22" s="1" customFormat="1" ht="12" customHeight="1" outlineLevel="1" x14ac:dyDescent="0.25">
      <c r="B64" s="17">
        <v>33</v>
      </c>
      <c r="C64" s="18" t="s">
        <v>117</v>
      </c>
      <c r="D64" s="19">
        <v>51.84</v>
      </c>
      <c r="E64" s="19">
        <v>80</v>
      </c>
      <c r="F64" s="20">
        <v>0.27113087747859582</v>
      </c>
      <c r="G64" s="21">
        <v>0.64800000000000002</v>
      </c>
      <c r="H64" s="22">
        <v>43800</v>
      </c>
      <c r="I64" s="23"/>
      <c r="J64" s="24" t="str">
        <f t="shared" si="0"/>
        <v>Solar</v>
      </c>
      <c r="K64" s="23"/>
      <c r="L64" s="23"/>
      <c r="M64" s="23"/>
      <c r="N64" s="23"/>
      <c r="O64" s="23"/>
      <c r="P64" s="150"/>
      <c r="Q64" s="150"/>
      <c r="R64" s="150"/>
      <c r="S64" s="150"/>
      <c r="T64" s="150"/>
      <c r="U64" s="150"/>
      <c r="V64" s="150"/>
    </row>
    <row r="65" spans="2:22" s="1" customFormat="1" ht="12" customHeight="1" outlineLevel="1" x14ac:dyDescent="0.25">
      <c r="B65" s="17">
        <v>34</v>
      </c>
      <c r="C65" s="18" t="s">
        <v>118</v>
      </c>
      <c r="D65" s="19">
        <v>51.84</v>
      </c>
      <c r="E65" s="19">
        <v>80</v>
      </c>
      <c r="F65" s="20">
        <v>0.2711315639269406</v>
      </c>
      <c r="G65" s="21">
        <v>0.64800000000000002</v>
      </c>
      <c r="H65" s="22">
        <v>43800</v>
      </c>
      <c r="I65" s="23"/>
      <c r="J65" s="24" t="str">
        <f t="shared" si="0"/>
        <v>Solar</v>
      </c>
      <c r="K65" s="23"/>
      <c r="L65" s="23"/>
      <c r="M65" s="23"/>
      <c r="N65" s="23"/>
      <c r="O65" s="23"/>
      <c r="P65" s="150"/>
      <c r="Q65" s="150"/>
      <c r="R65" s="150"/>
      <c r="S65" s="150"/>
      <c r="T65" s="150"/>
      <c r="U65" s="150"/>
      <c r="V65" s="150"/>
    </row>
    <row r="66" spans="2:22" s="1" customFormat="1" ht="12" customHeight="1" outlineLevel="1" x14ac:dyDescent="0.25">
      <c r="B66" s="17">
        <v>35</v>
      </c>
      <c r="C66" s="18" t="s">
        <v>119</v>
      </c>
      <c r="D66" s="19">
        <v>51.84</v>
      </c>
      <c r="E66" s="19">
        <v>80</v>
      </c>
      <c r="F66" s="20">
        <v>0.26680729280108451</v>
      </c>
      <c r="G66" s="21">
        <v>0.64800000000000002</v>
      </c>
      <c r="H66" s="22">
        <v>43800</v>
      </c>
      <c r="I66" s="23"/>
      <c r="J66" s="24" t="str">
        <f t="shared" si="0"/>
        <v>Solar</v>
      </c>
      <c r="K66" s="23"/>
      <c r="L66" s="23"/>
      <c r="M66" s="23"/>
      <c r="N66" s="23"/>
      <c r="O66" s="23"/>
      <c r="P66" s="150"/>
      <c r="Q66" s="150"/>
      <c r="R66" s="150"/>
      <c r="S66" s="150"/>
      <c r="T66" s="150"/>
      <c r="U66" s="150"/>
      <c r="V66" s="150"/>
    </row>
    <row r="67" spans="2:22" s="1" customFormat="1" ht="12" customHeight="1" outlineLevel="1" x14ac:dyDescent="0.25">
      <c r="B67" s="17">
        <v>36</v>
      </c>
      <c r="C67" s="18" t="s">
        <v>120</v>
      </c>
      <c r="D67" s="19">
        <v>51.84</v>
      </c>
      <c r="E67" s="19">
        <v>80</v>
      </c>
      <c r="F67" s="20">
        <v>0.26680729280108451</v>
      </c>
      <c r="G67" s="21">
        <v>0.64800000000000002</v>
      </c>
      <c r="H67" s="22">
        <v>43800</v>
      </c>
      <c r="I67" s="23"/>
      <c r="J67" s="24" t="str">
        <f t="shared" si="0"/>
        <v>Solar</v>
      </c>
      <c r="K67" s="23"/>
      <c r="L67" s="23"/>
      <c r="M67" s="23"/>
      <c r="N67" s="23"/>
      <c r="O67" s="23"/>
      <c r="P67" s="150"/>
      <c r="Q67" s="150"/>
      <c r="R67" s="150"/>
      <c r="S67" s="150"/>
      <c r="T67" s="150"/>
      <c r="U67" s="150"/>
      <c r="V67" s="150"/>
    </row>
    <row r="68" spans="2:22" s="1" customFormat="1" ht="12" customHeight="1" outlineLevel="1" x14ac:dyDescent="0.25">
      <c r="B68" s="17">
        <v>37</v>
      </c>
      <c r="C68" s="18" t="s">
        <v>121</v>
      </c>
      <c r="D68" s="19">
        <v>51.84</v>
      </c>
      <c r="E68" s="19">
        <v>80</v>
      </c>
      <c r="F68" s="20">
        <v>0.26680729280108451</v>
      </c>
      <c r="G68" s="21">
        <v>0.64800000000000002</v>
      </c>
      <c r="H68" s="22">
        <v>43800</v>
      </c>
      <c r="I68" s="23"/>
      <c r="J68" s="24" t="str">
        <f t="shared" si="0"/>
        <v>Solar</v>
      </c>
      <c r="K68" s="23"/>
      <c r="L68" s="23"/>
      <c r="M68" s="23"/>
      <c r="N68" s="23"/>
      <c r="O68" s="23"/>
      <c r="P68" s="150"/>
      <c r="Q68" s="150"/>
      <c r="R68" s="150"/>
      <c r="S68" s="150"/>
      <c r="T68" s="150"/>
      <c r="U68" s="150"/>
      <c r="V68" s="150"/>
    </row>
    <row r="69" spans="2:22" s="1" customFormat="1" ht="12" customHeight="1" outlineLevel="1" x14ac:dyDescent="0.25">
      <c r="B69" s="17">
        <v>38</v>
      </c>
      <c r="C69" s="18" t="s">
        <v>122</v>
      </c>
      <c r="D69" s="19">
        <v>32.4</v>
      </c>
      <c r="E69" s="19">
        <v>50</v>
      </c>
      <c r="F69" s="20">
        <v>0.27470314400913243</v>
      </c>
      <c r="G69" s="21">
        <v>0.64800000000000002</v>
      </c>
      <c r="H69" s="22">
        <v>43800</v>
      </c>
      <c r="I69" s="23"/>
      <c r="J69" s="24" t="str">
        <f t="shared" si="0"/>
        <v>Solar</v>
      </c>
      <c r="K69" s="23"/>
      <c r="L69" s="23"/>
      <c r="M69" s="23"/>
      <c r="N69" s="23"/>
      <c r="O69" s="23"/>
      <c r="P69" s="150"/>
      <c r="Q69" s="150"/>
      <c r="R69" s="150"/>
      <c r="S69" s="150"/>
      <c r="T69" s="150"/>
      <c r="U69" s="150"/>
      <c r="V69" s="150"/>
    </row>
    <row r="70" spans="2:22" s="47" customFormat="1" ht="12" customHeight="1" x14ac:dyDescent="0.25">
      <c r="B70" s="17">
        <v>39</v>
      </c>
      <c r="C70" s="18" t="s">
        <v>123</v>
      </c>
      <c r="D70" s="19">
        <v>34.99</v>
      </c>
      <c r="E70" s="19">
        <v>54</v>
      </c>
      <c r="F70" s="20">
        <v>0.22745222391341113</v>
      </c>
      <c r="G70" s="21">
        <v>0.64800000000000002</v>
      </c>
      <c r="H70" s="22">
        <v>43617</v>
      </c>
      <c r="J70" s="24" t="str">
        <f t="shared" si="0"/>
        <v>Solar</v>
      </c>
      <c r="K70" s="23"/>
      <c r="L70" s="23"/>
      <c r="M70" s="44"/>
    </row>
    <row r="71" spans="2:22" s="1" customFormat="1" ht="12" customHeight="1" outlineLevel="1" x14ac:dyDescent="0.25">
      <c r="B71" s="17">
        <v>40</v>
      </c>
      <c r="C71" s="18" t="s">
        <v>124</v>
      </c>
      <c r="D71" s="19">
        <v>7.9</v>
      </c>
      <c r="E71" s="19">
        <v>50</v>
      </c>
      <c r="F71" s="20">
        <v>0.45366118721461191</v>
      </c>
      <c r="G71" s="21">
        <v>0.158</v>
      </c>
      <c r="H71" s="22">
        <v>43435</v>
      </c>
      <c r="I71" s="23"/>
      <c r="J71" s="24" t="str">
        <f t="shared" si="0"/>
        <v>Wind</v>
      </c>
      <c r="K71" s="23"/>
      <c r="L71" s="23"/>
      <c r="M71" s="23"/>
      <c r="N71" s="23"/>
      <c r="O71" s="23"/>
      <c r="P71" s="150"/>
      <c r="Q71" s="150"/>
      <c r="R71" s="150"/>
      <c r="S71" s="150"/>
      <c r="T71" s="150"/>
      <c r="U71" s="150"/>
      <c r="V71" s="150"/>
    </row>
    <row r="72" spans="2:22" s="1" customFormat="1" ht="12" customHeight="1" outlineLevel="1" x14ac:dyDescent="0.25">
      <c r="B72" s="17">
        <v>41</v>
      </c>
      <c r="C72" s="18" t="s">
        <v>125</v>
      </c>
      <c r="D72" s="19">
        <v>15.16</v>
      </c>
      <c r="E72" s="19">
        <v>40</v>
      </c>
      <c r="F72" s="20">
        <v>0.23629566210045663</v>
      </c>
      <c r="G72" s="21">
        <v>0.379</v>
      </c>
      <c r="H72" s="22">
        <v>43361</v>
      </c>
      <c r="I72" s="23"/>
      <c r="J72" s="24" t="str">
        <f t="shared" si="0"/>
        <v>Solar</v>
      </c>
      <c r="K72" s="23"/>
      <c r="L72" s="23"/>
      <c r="M72" s="23"/>
      <c r="N72" s="23"/>
      <c r="O72" s="23"/>
      <c r="P72" s="150"/>
      <c r="Q72" s="150"/>
      <c r="R72" s="150"/>
      <c r="S72" s="150"/>
      <c r="T72" s="150"/>
      <c r="U72" s="150"/>
      <c r="V72" s="150"/>
    </row>
    <row r="73" spans="2:22" s="1" customFormat="1" ht="12" customHeight="1" outlineLevel="1" x14ac:dyDescent="0.25">
      <c r="B73" s="17">
        <v>42</v>
      </c>
      <c r="C73" s="18" t="s">
        <v>126</v>
      </c>
      <c r="D73" s="19">
        <v>35.799999999999997</v>
      </c>
      <c r="E73" s="19">
        <v>60</v>
      </c>
      <c r="F73" s="20">
        <v>0.26310294389269401</v>
      </c>
      <c r="G73" s="159">
        <v>0.59699999999999998</v>
      </c>
      <c r="H73" s="22">
        <v>43435</v>
      </c>
      <c r="I73" s="23"/>
      <c r="J73" s="24" t="str">
        <f t="shared" si="0"/>
        <v>Solar</v>
      </c>
      <c r="K73" s="23"/>
      <c r="L73" s="23"/>
      <c r="M73" s="23"/>
      <c r="N73" s="23"/>
      <c r="O73" s="23"/>
      <c r="P73" s="150"/>
      <c r="Q73" s="150"/>
      <c r="R73" s="150"/>
      <c r="S73" s="150"/>
      <c r="T73" s="150"/>
      <c r="U73" s="150"/>
      <c r="V73" s="150"/>
    </row>
    <row r="74" spans="2:22" s="1" customFormat="1" ht="12" customHeight="1" outlineLevel="1" x14ac:dyDescent="0.25">
      <c r="B74" s="17">
        <v>43</v>
      </c>
      <c r="C74" s="18" t="s">
        <v>127</v>
      </c>
      <c r="D74" s="19">
        <v>7.6102779927357744</v>
      </c>
      <c r="E74" s="19">
        <v>55</v>
      </c>
      <c r="F74" s="20">
        <v>0.27260952522414483</v>
      </c>
      <c r="G74" s="159">
        <v>0.13800000000000001</v>
      </c>
      <c r="H74" s="22">
        <v>43435</v>
      </c>
      <c r="I74" s="23"/>
      <c r="J74" s="24" t="str">
        <f t="shared" si="0"/>
        <v>Wind</v>
      </c>
      <c r="K74" s="23"/>
      <c r="L74" s="23"/>
      <c r="M74" s="23"/>
      <c r="N74" s="23"/>
      <c r="O74" s="23"/>
      <c r="P74" s="150"/>
      <c r="Q74" s="150"/>
      <c r="R74" s="150"/>
      <c r="S74" s="150"/>
      <c r="T74" s="150"/>
      <c r="U74" s="150"/>
      <c r="V74" s="150"/>
    </row>
    <row r="75" spans="2:22" s="1" customFormat="1" ht="12" customHeight="1" outlineLevel="1" x14ac:dyDescent="0.25">
      <c r="B75" s="17">
        <v>44</v>
      </c>
      <c r="C75" s="18" t="s">
        <v>128</v>
      </c>
      <c r="D75" s="19">
        <v>12.64</v>
      </c>
      <c r="E75" s="19">
        <v>80</v>
      </c>
      <c r="F75" s="20">
        <v>0.46740011415525118</v>
      </c>
      <c r="G75" s="21">
        <v>0.158</v>
      </c>
      <c r="H75" s="22">
        <v>43709</v>
      </c>
      <c r="I75" s="23"/>
      <c r="J75" s="24" t="str">
        <f t="shared" si="0"/>
        <v>Wind</v>
      </c>
      <c r="K75" s="23"/>
      <c r="L75" s="23"/>
      <c r="M75" s="23"/>
      <c r="N75" s="23"/>
      <c r="O75" s="23"/>
      <c r="P75" s="150"/>
      <c r="Q75" s="150"/>
      <c r="R75" s="150"/>
      <c r="S75" s="150"/>
      <c r="T75" s="150"/>
      <c r="U75" s="150"/>
      <c r="V75" s="150"/>
    </row>
    <row r="76" spans="2:22" s="1" customFormat="1" ht="12" customHeight="1" outlineLevel="1" x14ac:dyDescent="0.25">
      <c r="B76" s="17">
        <v>45</v>
      </c>
      <c r="C76" s="18" t="s">
        <v>129</v>
      </c>
      <c r="D76" s="19">
        <v>58.02</v>
      </c>
      <c r="E76" s="19">
        <v>80</v>
      </c>
      <c r="F76" s="20">
        <v>0.2773043384258132</v>
      </c>
      <c r="G76" s="21">
        <v>0.72499999999999998</v>
      </c>
      <c r="H76" s="22">
        <v>43831</v>
      </c>
      <c r="I76" s="23"/>
      <c r="J76" s="24" t="str">
        <f t="shared" si="0"/>
        <v>Solar</v>
      </c>
      <c r="K76" s="23"/>
      <c r="L76" s="23"/>
      <c r="M76" s="23"/>
      <c r="N76" s="23"/>
      <c r="O76" s="23"/>
      <c r="P76" s="150"/>
      <c r="Q76" s="150"/>
      <c r="R76" s="150"/>
      <c r="S76" s="150"/>
      <c r="T76" s="150"/>
      <c r="U76" s="150"/>
      <c r="V76" s="150"/>
    </row>
    <row r="77" spans="2:22" s="1" customFormat="1" ht="12" customHeight="1" outlineLevel="1" x14ac:dyDescent="0.25">
      <c r="B77" s="17">
        <v>46</v>
      </c>
      <c r="C77" s="18" t="s">
        <v>130</v>
      </c>
      <c r="D77" s="19">
        <v>10.77</v>
      </c>
      <c r="E77" s="19">
        <v>20</v>
      </c>
      <c r="F77" s="20">
        <v>0.19329337899543378</v>
      </c>
      <c r="G77" s="21">
        <v>0.53900000000000003</v>
      </c>
      <c r="H77" s="22">
        <v>43405</v>
      </c>
      <c r="I77" s="23"/>
      <c r="J77" s="24" t="str">
        <f t="shared" si="0"/>
        <v>Solar</v>
      </c>
      <c r="K77" s="23"/>
      <c r="L77" s="23"/>
      <c r="M77" s="23"/>
      <c r="N77" s="23"/>
      <c r="O77" s="23"/>
      <c r="P77" s="150"/>
      <c r="Q77" s="150"/>
      <c r="R77" s="150"/>
      <c r="S77" s="150"/>
      <c r="T77" s="150"/>
      <c r="U77" s="150"/>
      <c r="V77" s="150"/>
    </row>
    <row r="78" spans="2:22" s="1" customFormat="1" ht="12" customHeight="1" outlineLevel="1" x14ac:dyDescent="0.25">
      <c r="B78" s="17">
        <v>47</v>
      </c>
      <c r="C78" s="18" t="s">
        <v>131</v>
      </c>
      <c r="D78" s="19">
        <v>19.39</v>
      </c>
      <c r="E78" s="19">
        <v>36</v>
      </c>
      <c r="F78" s="20">
        <v>0.20339611872146118</v>
      </c>
      <c r="G78" s="21">
        <v>0.53900000000000003</v>
      </c>
      <c r="H78" s="22">
        <v>43405</v>
      </c>
      <c r="I78" s="23"/>
      <c r="J78" s="24" t="str">
        <f t="shared" si="0"/>
        <v>Solar</v>
      </c>
      <c r="K78" s="23"/>
      <c r="L78" s="23"/>
      <c r="M78" s="23"/>
      <c r="N78" s="23"/>
      <c r="O78" s="23"/>
      <c r="P78" s="150"/>
      <c r="Q78" s="150"/>
      <c r="R78" s="150"/>
      <c r="S78" s="150"/>
      <c r="T78" s="150"/>
      <c r="U78" s="150"/>
      <c r="V78" s="150"/>
    </row>
    <row r="79" spans="2:22" s="1" customFormat="1" ht="12" customHeight="1" outlineLevel="1" x14ac:dyDescent="0.25">
      <c r="B79" s="17">
        <v>48</v>
      </c>
      <c r="C79" s="18" t="s">
        <v>132</v>
      </c>
      <c r="D79" s="19">
        <v>7</v>
      </c>
      <c r="E79" s="19">
        <v>13</v>
      </c>
      <c r="F79" s="20">
        <v>0.21932077625570776</v>
      </c>
      <c r="G79" s="21">
        <v>0.53800000000000003</v>
      </c>
      <c r="H79" s="22">
        <v>43405</v>
      </c>
      <c r="I79" s="23"/>
      <c r="J79" s="24" t="str">
        <f t="shared" si="0"/>
        <v>Solar</v>
      </c>
      <c r="K79" s="23"/>
      <c r="L79" s="23"/>
      <c r="M79" s="23"/>
      <c r="N79" s="23"/>
      <c r="O79" s="23"/>
      <c r="P79" s="150"/>
      <c r="Q79" s="150"/>
      <c r="R79" s="150"/>
      <c r="S79" s="150"/>
      <c r="T79" s="150"/>
      <c r="U79" s="150"/>
      <c r="V79" s="150"/>
    </row>
    <row r="80" spans="2:22" s="1" customFormat="1" ht="12" customHeight="1" outlineLevel="1" x14ac:dyDescent="0.25">
      <c r="B80" s="17">
        <v>49</v>
      </c>
      <c r="C80" s="18" t="s">
        <v>133</v>
      </c>
      <c r="D80" s="19">
        <v>20.89</v>
      </c>
      <c r="E80" s="19">
        <v>35</v>
      </c>
      <c r="F80" s="20">
        <v>0.28993150684931507</v>
      </c>
      <c r="G80" s="21">
        <v>0.59699999999999998</v>
      </c>
      <c r="H80" s="22">
        <v>43449</v>
      </c>
      <c r="I80" s="23"/>
      <c r="J80" s="24" t="str">
        <f t="shared" si="0"/>
        <v>Solar</v>
      </c>
      <c r="K80" s="23"/>
      <c r="L80" s="23"/>
      <c r="M80" s="23"/>
      <c r="N80" s="23"/>
      <c r="O80" s="23"/>
      <c r="P80" s="150"/>
      <c r="Q80" s="150"/>
      <c r="R80" s="150"/>
      <c r="S80" s="150"/>
      <c r="T80" s="150"/>
      <c r="U80" s="150"/>
      <c r="V80" s="150"/>
    </row>
    <row r="81" spans="2:22" s="1" customFormat="1" ht="12" customHeight="1" outlineLevel="1" x14ac:dyDescent="0.25">
      <c r="B81" s="17">
        <v>50</v>
      </c>
      <c r="C81" s="18" t="s">
        <v>134</v>
      </c>
      <c r="D81" s="19">
        <v>2.61</v>
      </c>
      <c r="E81" s="19">
        <v>16.5</v>
      </c>
      <c r="F81" s="20">
        <v>0.29492873944928738</v>
      </c>
      <c r="G81" s="21">
        <v>0.158</v>
      </c>
      <c r="H81" s="22">
        <v>43282</v>
      </c>
      <c r="I81" s="23"/>
      <c r="J81" s="24" t="str">
        <f t="shared" si="0"/>
        <v>Wind</v>
      </c>
      <c r="K81" s="23"/>
      <c r="L81" s="23"/>
      <c r="M81" s="23"/>
      <c r="N81" s="23"/>
      <c r="O81" s="23"/>
      <c r="P81" s="150"/>
      <c r="Q81" s="150"/>
      <c r="R81" s="150"/>
      <c r="S81" s="150"/>
      <c r="T81" s="150"/>
      <c r="U81" s="150"/>
      <c r="V81" s="150"/>
    </row>
    <row r="82" spans="2:22" s="1" customFormat="1" ht="12" customHeight="1" outlineLevel="1" x14ac:dyDescent="0.25">
      <c r="B82" s="17">
        <v>51</v>
      </c>
      <c r="C82" s="18" t="s">
        <v>135</v>
      </c>
      <c r="D82" s="19">
        <v>44.75</v>
      </c>
      <c r="E82" s="19">
        <v>75</v>
      </c>
      <c r="F82" s="20">
        <v>0.30569101978691021</v>
      </c>
      <c r="G82" s="21">
        <v>0.59699999999999998</v>
      </c>
      <c r="H82" s="22">
        <v>44013</v>
      </c>
      <c r="I82" s="23"/>
      <c r="J82" s="24" t="str">
        <f t="shared" si="0"/>
        <v>Solar</v>
      </c>
      <c r="K82" s="23"/>
      <c r="L82" s="23"/>
      <c r="M82" s="23"/>
      <c r="N82" s="23"/>
      <c r="O82" s="23"/>
      <c r="P82" s="150"/>
      <c r="Q82" s="150"/>
      <c r="R82" s="150"/>
      <c r="S82" s="150"/>
      <c r="T82" s="150"/>
      <c r="U82" s="150"/>
      <c r="V82" s="150"/>
    </row>
    <row r="83" spans="2:22" s="1" customFormat="1" ht="12" customHeight="1" outlineLevel="1" x14ac:dyDescent="0.25">
      <c r="B83" s="17">
        <v>52</v>
      </c>
      <c r="C83" s="18" t="s">
        <v>136</v>
      </c>
      <c r="D83" s="19">
        <v>2.98</v>
      </c>
      <c r="E83" s="19">
        <v>5</v>
      </c>
      <c r="F83" s="20">
        <v>0.27984018264840183</v>
      </c>
      <c r="G83" s="21">
        <v>0.59599999999999997</v>
      </c>
      <c r="H83" s="22">
        <v>43252</v>
      </c>
      <c r="I83" s="23"/>
      <c r="J83" s="24" t="str">
        <f t="shared" si="0"/>
        <v>Solar</v>
      </c>
      <c r="K83" s="23"/>
      <c r="L83" s="23"/>
      <c r="M83" s="23"/>
      <c r="N83" s="23"/>
      <c r="O83" s="23"/>
      <c r="P83" s="150"/>
      <c r="Q83" s="150"/>
      <c r="R83" s="150"/>
      <c r="S83" s="150"/>
      <c r="T83" s="150"/>
      <c r="U83" s="150"/>
      <c r="V83" s="150"/>
    </row>
    <row r="84" spans="2:22" s="1" customFormat="1" ht="12" customHeight="1" outlineLevel="1" x14ac:dyDescent="0.25">
      <c r="B84" s="17">
        <v>53</v>
      </c>
      <c r="C84" s="18" t="s">
        <v>137</v>
      </c>
      <c r="D84" s="19">
        <v>11.93</v>
      </c>
      <c r="E84" s="19">
        <v>20</v>
      </c>
      <c r="F84" s="20">
        <v>0.31573059360730593</v>
      </c>
      <c r="G84" s="21">
        <v>0.59699999999999998</v>
      </c>
      <c r="H84" s="22">
        <v>44105</v>
      </c>
      <c r="I84" s="23"/>
      <c r="J84" s="24" t="str">
        <f t="shared" si="0"/>
        <v>Solar</v>
      </c>
      <c r="K84" s="23"/>
      <c r="L84" s="23"/>
      <c r="M84" s="23"/>
      <c r="N84" s="23"/>
      <c r="O84" s="23"/>
      <c r="P84" s="150"/>
      <c r="Q84" s="150"/>
      <c r="R84" s="150"/>
      <c r="S84" s="150"/>
      <c r="T84" s="150"/>
      <c r="U84" s="150"/>
      <c r="V84" s="150"/>
    </row>
    <row r="85" spans="2:22" s="1" customFormat="1" ht="12" customHeight="1" outlineLevel="1" x14ac:dyDescent="0.25">
      <c r="B85" s="17">
        <v>54</v>
      </c>
      <c r="C85" s="18" t="s">
        <v>138</v>
      </c>
      <c r="D85" s="19">
        <v>11.93</v>
      </c>
      <c r="E85" s="19">
        <v>20</v>
      </c>
      <c r="F85" s="20">
        <v>0.31573059360730593</v>
      </c>
      <c r="G85" s="21">
        <v>0.59699999999999998</v>
      </c>
      <c r="H85" s="22">
        <v>44105</v>
      </c>
      <c r="I85" s="23"/>
      <c r="J85" s="24" t="str">
        <f t="shared" si="0"/>
        <v>Solar</v>
      </c>
      <c r="K85" s="23"/>
      <c r="L85" s="23"/>
      <c r="M85" s="23"/>
      <c r="N85" s="23"/>
      <c r="O85" s="23"/>
      <c r="P85" s="150"/>
      <c r="Q85" s="150"/>
      <c r="R85" s="150"/>
      <c r="S85" s="150"/>
      <c r="T85" s="150"/>
      <c r="U85" s="150"/>
      <c r="V85" s="150"/>
    </row>
    <row r="86" spans="2:22" s="1" customFormat="1" ht="12" customHeight="1" outlineLevel="1" x14ac:dyDescent="0.25">
      <c r="B86" s="17">
        <v>55</v>
      </c>
      <c r="C86" s="18" t="s">
        <v>139</v>
      </c>
      <c r="D86" s="19">
        <v>11.93</v>
      </c>
      <c r="E86" s="19">
        <v>20</v>
      </c>
      <c r="F86" s="20">
        <v>0.31573059360730593</v>
      </c>
      <c r="G86" s="21">
        <v>0.59699999999999998</v>
      </c>
      <c r="H86" s="22">
        <v>44105</v>
      </c>
      <c r="I86" s="23"/>
      <c r="J86" s="24" t="str">
        <f t="shared" si="0"/>
        <v>Solar</v>
      </c>
      <c r="K86" s="23"/>
      <c r="L86" s="23"/>
      <c r="M86" s="23"/>
      <c r="N86" s="23"/>
      <c r="O86" s="23"/>
      <c r="P86" s="150"/>
      <c r="Q86" s="150"/>
      <c r="R86" s="150"/>
      <c r="S86" s="150"/>
      <c r="T86" s="150"/>
      <c r="U86" s="150"/>
      <c r="V86" s="150"/>
    </row>
    <row r="87" spans="2:22" s="1" customFormat="1" ht="12" customHeight="1" outlineLevel="1" x14ac:dyDescent="0.25">
      <c r="B87" s="17">
        <v>56</v>
      </c>
      <c r="C87" s="18" t="s">
        <v>140</v>
      </c>
      <c r="D87" s="19">
        <v>11.93</v>
      </c>
      <c r="E87" s="19">
        <v>20</v>
      </c>
      <c r="F87" s="20">
        <v>0.31573059360730593</v>
      </c>
      <c r="G87" s="21">
        <v>0.59699999999999998</v>
      </c>
      <c r="H87" s="22">
        <v>44105</v>
      </c>
      <c r="I87" s="23"/>
      <c r="J87" s="24" t="str">
        <f t="shared" si="0"/>
        <v>Solar</v>
      </c>
      <c r="K87" s="23"/>
      <c r="L87" s="23"/>
      <c r="M87" s="23"/>
      <c r="N87" s="23"/>
      <c r="O87" s="23"/>
      <c r="P87" s="150"/>
      <c r="Q87" s="150"/>
      <c r="R87" s="150"/>
      <c r="S87" s="150"/>
      <c r="T87" s="150"/>
      <c r="U87" s="150"/>
      <c r="V87" s="150"/>
    </row>
    <row r="88" spans="2:22" s="1" customFormat="1" ht="12" customHeight="1" outlineLevel="1" x14ac:dyDescent="0.25">
      <c r="B88" s="17">
        <v>57</v>
      </c>
      <c r="C88" s="18" t="s">
        <v>141</v>
      </c>
      <c r="D88" s="19">
        <v>47.74</v>
      </c>
      <c r="E88" s="19">
        <v>80</v>
      </c>
      <c r="F88" s="20">
        <v>0.31573059360730593</v>
      </c>
      <c r="G88" s="21">
        <v>0.59699999999999998</v>
      </c>
      <c r="H88" s="22">
        <v>44105</v>
      </c>
      <c r="I88" s="23"/>
      <c r="J88" s="24" t="str">
        <f t="shared" si="0"/>
        <v>Solar</v>
      </c>
      <c r="K88" s="23"/>
      <c r="L88" s="23"/>
      <c r="M88" s="23"/>
      <c r="N88" s="23"/>
      <c r="O88" s="23"/>
      <c r="P88" s="150"/>
      <c r="Q88" s="150"/>
      <c r="R88" s="150"/>
      <c r="S88" s="150"/>
      <c r="T88" s="150"/>
      <c r="U88" s="150"/>
      <c r="V88" s="150"/>
    </row>
    <row r="89" spans="2:22" s="1" customFormat="1" ht="12" customHeight="1" outlineLevel="1" x14ac:dyDescent="0.25">
      <c r="B89" s="17">
        <v>58</v>
      </c>
      <c r="C89" s="18" t="s">
        <v>142</v>
      </c>
      <c r="D89" s="19">
        <v>23.87</v>
      </c>
      <c r="E89" s="19">
        <v>40</v>
      </c>
      <c r="F89" s="20">
        <v>0.30182077625570775</v>
      </c>
      <c r="G89" s="21">
        <v>0.59699999999999998</v>
      </c>
      <c r="H89" s="22">
        <v>43831</v>
      </c>
      <c r="I89" s="23"/>
      <c r="J89" s="24" t="str">
        <f t="shared" si="0"/>
        <v>Solar</v>
      </c>
      <c r="K89" s="23"/>
      <c r="L89" s="23"/>
      <c r="M89" s="23"/>
      <c r="N89" s="23"/>
      <c r="O89" s="23"/>
      <c r="P89" s="150"/>
      <c r="Q89" s="150"/>
      <c r="R89" s="150"/>
      <c r="S89" s="150"/>
      <c r="T89" s="150"/>
      <c r="U89" s="150"/>
      <c r="V89" s="150"/>
    </row>
    <row r="90" spans="2:22" s="1" customFormat="1" ht="12" customHeight="1" outlineLevel="1" x14ac:dyDescent="0.25">
      <c r="B90" s="17">
        <v>59</v>
      </c>
      <c r="C90" s="18" t="s">
        <v>143</v>
      </c>
      <c r="D90" s="19">
        <v>23.87</v>
      </c>
      <c r="E90" s="19">
        <v>40</v>
      </c>
      <c r="F90" s="20">
        <v>0.30182077625570775</v>
      </c>
      <c r="G90" s="21">
        <v>0.59699999999999998</v>
      </c>
      <c r="H90" s="22">
        <v>43831</v>
      </c>
      <c r="I90" s="23"/>
      <c r="J90" s="24" t="str">
        <f t="shared" si="0"/>
        <v>Solar</v>
      </c>
      <c r="K90" s="23"/>
      <c r="L90" s="23"/>
      <c r="M90" s="23"/>
      <c r="N90" s="23"/>
      <c r="O90" s="23"/>
      <c r="P90" s="150"/>
      <c r="Q90" s="150"/>
      <c r="R90" s="150"/>
      <c r="S90" s="150"/>
      <c r="T90" s="150"/>
      <c r="U90" s="150"/>
      <c r="V90" s="150"/>
    </row>
    <row r="91" spans="2:22" s="1" customFormat="1" ht="12" customHeight="1" outlineLevel="1" x14ac:dyDescent="0.25">
      <c r="B91" s="17">
        <v>60</v>
      </c>
      <c r="C91" s="18" t="s">
        <v>68</v>
      </c>
      <c r="D91" s="19">
        <v>32.4</v>
      </c>
      <c r="E91" s="19">
        <v>50</v>
      </c>
      <c r="F91" s="20">
        <v>0.28741780821917806</v>
      </c>
      <c r="G91" s="21">
        <v>0.64800000000000002</v>
      </c>
      <c r="H91" s="22">
        <v>43435</v>
      </c>
      <c r="I91" s="23"/>
      <c r="J91" s="24" t="str">
        <f t="shared" si="0"/>
        <v>Solar</v>
      </c>
      <c r="K91" s="23"/>
      <c r="L91" s="23"/>
      <c r="M91" s="23"/>
      <c r="N91" s="23"/>
      <c r="O91" s="23"/>
      <c r="P91" s="150"/>
      <c r="Q91" s="150"/>
      <c r="R91" s="150"/>
      <c r="S91" s="150"/>
      <c r="T91" s="150"/>
      <c r="U91" s="150"/>
      <c r="V91" s="150"/>
    </row>
    <row r="92" spans="2:22" s="1" customFormat="1" ht="12" customHeight="1" outlineLevel="1" x14ac:dyDescent="0.25">
      <c r="B92" s="17">
        <v>61</v>
      </c>
      <c r="C92" s="18" t="s">
        <v>144</v>
      </c>
      <c r="D92" s="19">
        <v>0</v>
      </c>
      <c r="E92" s="19">
        <v>31.8</v>
      </c>
      <c r="F92" s="20">
        <v>0.58176100628930816</v>
      </c>
      <c r="G92" s="21">
        <v>0</v>
      </c>
      <c r="H92" s="22">
        <v>43101</v>
      </c>
      <c r="I92" s="23"/>
      <c r="J92" s="24" t="str">
        <f t="shared" si="0"/>
        <v>Thermal</v>
      </c>
      <c r="K92" s="23"/>
      <c r="L92" s="23"/>
      <c r="M92" s="23"/>
      <c r="N92" s="23"/>
      <c r="O92" s="23"/>
      <c r="P92" s="150"/>
      <c r="Q92" s="150"/>
      <c r="R92" s="150"/>
      <c r="S92" s="150"/>
      <c r="T92" s="150"/>
      <c r="U92" s="150"/>
      <c r="V92" s="150"/>
    </row>
    <row r="93" spans="2:22" s="1" customFormat="1" ht="12" customHeight="1" outlineLevel="1" x14ac:dyDescent="0.25">
      <c r="B93" s="17">
        <v>62</v>
      </c>
      <c r="C93" s="18" t="s">
        <v>145</v>
      </c>
      <c r="D93" s="19">
        <v>0</v>
      </c>
      <c r="E93" s="19">
        <v>6.2</v>
      </c>
      <c r="F93" s="20">
        <v>0.85</v>
      </c>
      <c r="G93" s="21">
        <v>0</v>
      </c>
      <c r="H93" s="22">
        <v>43101</v>
      </c>
      <c r="I93" s="23"/>
      <c r="J93" s="24" t="str">
        <f t="shared" si="0"/>
        <v>Thermal</v>
      </c>
      <c r="K93" s="23"/>
      <c r="L93" s="23"/>
      <c r="M93" s="23"/>
      <c r="N93" s="23"/>
      <c r="O93" s="23"/>
      <c r="P93" s="150"/>
      <c r="Q93" s="150"/>
      <c r="R93" s="150"/>
      <c r="S93" s="150"/>
      <c r="T93" s="150"/>
      <c r="U93" s="150"/>
      <c r="V93" s="150"/>
    </row>
    <row r="94" spans="2:22" s="1" customFormat="1" ht="12" customHeight="1" outlineLevel="1" x14ac:dyDescent="0.25">
      <c r="B94" s="17">
        <v>63</v>
      </c>
      <c r="C94" s="18" t="s">
        <v>146</v>
      </c>
      <c r="D94" s="19">
        <v>0</v>
      </c>
      <c r="E94" s="19">
        <v>25</v>
      </c>
      <c r="F94" s="20">
        <v>0.85</v>
      </c>
      <c r="G94" s="21">
        <v>0</v>
      </c>
      <c r="H94" s="22">
        <v>43101</v>
      </c>
      <c r="I94" s="23"/>
      <c r="J94" s="24" t="str">
        <f t="shared" si="0"/>
        <v>Thermal</v>
      </c>
      <c r="K94" s="23"/>
      <c r="L94" s="23"/>
      <c r="M94" s="23"/>
      <c r="N94" s="23"/>
      <c r="O94" s="23"/>
      <c r="P94" s="150"/>
      <c r="Q94" s="150"/>
      <c r="R94" s="150"/>
      <c r="S94" s="150"/>
      <c r="T94" s="150"/>
      <c r="U94" s="150"/>
      <c r="V94" s="150"/>
    </row>
    <row r="95" spans="2:22" s="1" customFormat="1" ht="12" customHeight="1" outlineLevel="1" x14ac:dyDescent="0.25">
      <c r="B95" s="17">
        <v>64</v>
      </c>
      <c r="C95" s="18" t="s">
        <v>33</v>
      </c>
      <c r="D95" s="19">
        <v>12.64</v>
      </c>
      <c r="E95" s="19">
        <v>80</v>
      </c>
      <c r="F95" s="20">
        <v>0.46554223744292239</v>
      </c>
      <c r="G95" s="21">
        <v>0.158</v>
      </c>
      <c r="H95" s="22">
        <v>44136</v>
      </c>
      <c r="I95" s="23"/>
      <c r="J95" s="24" t="str">
        <f t="shared" si="0"/>
        <v>Wind</v>
      </c>
      <c r="K95" s="23"/>
      <c r="L95" s="23"/>
      <c r="M95" s="23"/>
      <c r="N95" s="23"/>
      <c r="O95" s="23"/>
      <c r="P95" s="150"/>
      <c r="Q95" s="150"/>
      <c r="R95" s="150"/>
      <c r="S95" s="150"/>
      <c r="T95" s="150"/>
      <c r="U95" s="150"/>
      <c r="V95" s="150"/>
    </row>
    <row r="96" spans="2:22" s="1" customFormat="1" ht="12" customHeight="1" outlineLevel="1" x14ac:dyDescent="0.25">
      <c r="B96" s="17">
        <v>65</v>
      </c>
      <c r="C96" s="18" t="s">
        <v>34</v>
      </c>
      <c r="D96" s="19">
        <v>12.64</v>
      </c>
      <c r="E96" s="19">
        <v>80</v>
      </c>
      <c r="F96" s="20">
        <v>0.46554223744292239</v>
      </c>
      <c r="G96" s="21">
        <v>0.158</v>
      </c>
      <c r="H96" s="22">
        <v>44136</v>
      </c>
      <c r="I96" s="23"/>
      <c r="J96" s="24" t="str">
        <f t="shared" si="0"/>
        <v>Wind</v>
      </c>
      <c r="K96" s="23"/>
      <c r="L96" s="23"/>
      <c r="M96" s="23"/>
      <c r="N96" s="23"/>
      <c r="O96" s="23"/>
      <c r="P96" s="150"/>
      <c r="Q96" s="150"/>
      <c r="R96" s="150"/>
      <c r="S96" s="150"/>
      <c r="T96" s="150"/>
      <c r="U96" s="150"/>
      <c r="V96" s="150"/>
    </row>
    <row r="97" spans="2:22" s="1" customFormat="1" ht="12" customHeight="1" outlineLevel="1" x14ac:dyDescent="0.25">
      <c r="B97" s="17">
        <v>66</v>
      </c>
      <c r="C97" s="18" t="s">
        <v>35</v>
      </c>
      <c r="D97" s="19">
        <v>12.64</v>
      </c>
      <c r="E97" s="19">
        <v>80</v>
      </c>
      <c r="F97" s="20">
        <v>0.46554223744292239</v>
      </c>
      <c r="G97" s="21">
        <v>0.158</v>
      </c>
      <c r="H97" s="22">
        <v>44136</v>
      </c>
      <c r="I97" s="23"/>
      <c r="J97" s="24" t="str">
        <f t="shared" si="0"/>
        <v>Wind</v>
      </c>
      <c r="K97" s="23"/>
      <c r="L97" s="23"/>
      <c r="M97" s="23"/>
      <c r="N97" s="23"/>
      <c r="O97" s="23"/>
      <c r="P97" s="150"/>
      <c r="Q97" s="150"/>
      <c r="R97" s="150"/>
      <c r="S97" s="150"/>
      <c r="T97" s="150"/>
      <c r="U97" s="150"/>
      <c r="V97" s="150"/>
    </row>
    <row r="98" spans="2:22" s="1" customFormat="1" ht="12" customHeight="1" outlineLevel="1" x14ac:dyDescent="0.25">
      <c r="B98" s="17">
        <v>67</v>
      </c>
      <c r="C98" s="18" t="s">
        <v>36</v>
      </c>
      <c r="D98" s="19">
        <v>6.32</v>
      </c>
      <c r="E98" s="19">
        <v>40</v>
      </c>
      <c r="F98" s="20">
        <v>0.46554223744292239</v>
      </c>
      <c r="G98" s="21">
        <v>0.158</v>
      </c>
      <c r="H98" s="22">
        <v>44136</v>
      </c>
      <c r="I98" s="23"/>
      <c r="J98" s="24" t="str">
        <f t="shared" ref="J98:J99" si="1">IF(ISNUMBER(FIND("Wind",$C98)),"Wind",IF(ISNUMBER(FIND("Solar",$C98)),"Solar",IF(ISNUMBER(FIND("Geothermal",$C98)),"Geothermal","Thermal")))</f>
        <v>Wind</v>
      </c>
      <c r="K98" s="23"/>
      <c r="L98" s="23"/>
      <c r="M98" s="23"/>
      <c r="N98" s="23"/>
      <c r="O98" s="23"/>
      <c r="P98" s="150"/>
      <c r="Q98" s="150"/>
      <c r="R98" s="150"/>
      <c r="S98" s="150"/>
      <c r="T98" s="150"/>
      <c r="U98" s="150"/>
      <c r="V98" s="150"/>
    </row>
    <row r="99" spans="2:22" s="1" customFormat="1" ht="12" customHeight="1" outlineLevel="1" x14ac:dyDescent="0.25">
      <c r="B99" s="17">
        <v>68</v>
      </c>
      <c r="C99" s="18" t="s">
        <v>37</v>
      </c>
      <c r="D99" s="19">
        <v>47.74</v>
      </c>
      <c r="E99" s="19">
        <v>80</v>
      </c>
      <c r="F99" s="20">
        <v>0.2962956621004566</v>
      </c>
      <c r="G99" s="21">
        <v>0.59699999999999998</v>
      </c>
      <c r="H99" s="22">
        <v>43800</v>
      </c>
      <c r="I99" s="23"/>
      <c r="J99" s="24" t="str">
        <f t="shared" si="1"/>
        <v>Solar</v>
      </c>
      <c r="K99" s="23"/>
      <c r="L99" s="23"/>
      <c r="M99" s="23"/>
      <c r="N99" s="23"/>
      <c r="O99" s="23"/>
      <c r="P99" s="150"/>
      <c r="Q99" s="150"/>
      <c r="R99" s="150"/>
      <c r="S99" s="150"/>
      <c r="T99" s="150"/>
      <c r="U99" s="150"/>
      <c r="V99" s="150"/>
    </row>
    <row r="100" spans="2:22" s="1" customFormat="1" ht="12" customHeight="1" outlineLevel="1" x14ac:dyDescent="0.25">
      <c r="B100" s="17">
        <v>69</v>
      </c>
      <c r="C100" s="18" t="s">
        <v>38</v>
      </c>
      <c r="D100" s="19">
        <v>47.74</v>
      </c>
      <c r="E100" s="19">
        <v>80</v>
      </c>
      <c r="F100" s="20">
        <v>0.2962956621004566</v>
      </c>
      <c r="G100" s="21">
        <v>0.59699999999999998</v>
      </c>
      <c r="H100" s="22">
        <v>43800</v>
      </c>
      <c r="I100" s="23"/>
      <c r="J100" s="24"/>
      <c r="K100" s="23"/>
      <c r="L100" s="23"/>
      <c r="M100" s="23"/>
      <c r="N100" s="23"/>
      <c r="O100" s="23"/>
      <c r="P100" s="150"/>
      <c r="Q100" s="150"/>
      <c r="R100" s="150"/>
      <c r="S100" s="150"/>
      <c r="T100" s="150"/>
      <c r="U100" s="150"/>
      <c r="V100" s="150"/>
    </row>
    <row r="101" spans="2:22" s="1" customFormat="1" ht="12" customHeight="1" outlineLevel="1" x14ac:dyDescent="0.25">
      <c r="B101" s="17">
        <v>70</v>
      </c>
      <c r="C101" s="18" t="s">
        <v>39</v>
      </c>
      <c r="D101" s="19">
        <v>47.74</v>
      </c>
      <c r="E101" s="19">
        <v>80</v>
      </c>
      <c r="F101" s="20">
        <v>0.2962956621004566</v>
      </c>
      <c r="G101" s="21">
        <v>0.59699999999999998</v>
      </c>
      <c r="H101" s="22">
        <v>43800</v>
      </c>
      <c r="I101" s="23"/>
      <c r="J101" s="24"/>
      <c r="K101" s="23"/>
      <c r="L101" s="23"/>
      <c r="M101" s="23"/>
      <c r="N101" s="23"/>
      <c r="O101" s="23"/>
      <c r="P101" s="150"/>
      <c r="Q101" s="150"/>
      <c r="R101" s="150"/>
      <c r="S101" s="150"/>
      <c r="T101" s="150"/>
      <c r="U101" s="150"/>
      <c r="V101" s="150"/>
    </row>
    <row r="102" spans="2:22" s="1" customFormat="1" ht="12" customHeight="1" outlineLevel="1" x14ac:dyDescent="0.25">
      <c r="B102" s="17">
        <v>71</v>
      </c>
      <c r="C102" s="18" t="s">
        <v>40</v>
      </c>
      <c r="D102" s="19">
        <v>47.74</v>
      </c>
      <c r="E102" s="19">
        <v>80</v>
      </c>
      <c r="F102" s="20">
        <v>0.2962956621004566</v>
      </c>
      <c r="G102" s="21">
        <v>0.59699999999999998</v>
      </c>
      <c r="H102" s="22">
        <v>43800</v>
      </c>
      <c r="I102" s="23"/>
      <c r="J102" s="24"/>
      <c r="K102" s="23"/>
      <c r="L102" s="23"/>
      <c r="M102" s="23"/>
      <c r="N102" s="23"/>
      <c r="O102" s="23"/>
      <c r="P102" s="150"/>
      <c r="Q102" s="150"/>
      <c r="R102" s="150"/>
      <c r="S102" s="150"/>
      <c r="T102" s="150"/>
      <c r="U102" s="150"/>
      <c r="V102" s="150"/>
    </row>
    <row r="103" spans="2:22" s="1" customFormat="1" ht="12" customHeight="1" outlineLevel="1" x14ac:dyDescent="0.25">
      <c r="B103" s="17">
        <v>72</v>
      </c>
      <c r="C103" s="18" t="s">
        <v>41</v>
      </c>
      <c r="D103" s="19">
        <v>47.74</v>
      </c>
      <c r="E103" s="19">
        <v>80</v>
      </c>
      <c r="F103" s="20">
        <v>0.2962956621004566</v>
      </c>
      <c r="G103" s="21">
        <v>0.59699999999999998</v>
      </c>
      <c r="H103" s="22">
        <v>43800</v>
      </c>
      <c r="I103" s="23"/>
      <c r="J103" s="24"/>
      <c r="K103" s="23"/>
      <c r="L103" s="23"/>
      <c r="M103" s="23"/>
      <c r="N103" s="23"/>
      <c r="O103" s="23"/>
      <c r="P103" s="150"/>
      <c r="Q103" s="150"/>
      <c r="R103" s="150"/>
      <c r="S103" s="150"/>
      <c r="T103" s="150"/>
      <c r="U103" s="150"/>
      <c r="V103" s="150"/>
    </row>
    <row r="104" spans="2:22" s="1" customFormat="1" ht="12" customHeight="1" outlineLevel="1" x14ac:dyDescent="0.25">
      <c r="B104" s="17">
        <v>73</v>
      </c>
      <c r="C104" s="18" t="s">
        <v>42</v>
      </c>
      <c r="D104" s="19">
        <v>47.74</v>
      </c>
      <c r="E104" s="19">
        <v>80</v>
      </c>
      <c r="F104" s="20">
        <v>0.2962956621004566</v>
      </c>
      <c r="G104" s="21">
        <v>0.59699999999999998</v>
      </c>
      <c r="H104" s="22">
        <v>43800</v>
      </c>
      <c r="I104" s="23"/>
      <c r="J104" s="24"/>
      <c r="K104" s="23"/>
      <c r="L104" s="23"/>
      <c r="M104" s="23"/>
      <c r="N104" s="23"/>
      <c r="O104" s="23"/>
      <c r="P104" s="150"/>
      <c r="Q104" s="150"/>
      <c r="R104" s="150"/>
      <c r="S104" s="150"/>
      <c r="T104" s="150"/>
      <c r="U104" s="150"/>
      <c r="V104" s="150"/>
    </row>
    <row r="105" spans="2:22" s="1" customFormat="1" ht="12" customHeight="1" outlineLevel="1" x14ac:dyDescent="0.25">
      <c r="B105" s="17">
        <v>74</v>
      </c>
      <c r="C105" s="18" t="s">
        <v>43</v>
      </c>
      <c r="D105" s="19">
        <v>47.74</v>
      </c>
      <c r="E105" s="19">
        <v>80</v>
      </c>
      <c r="F105" s="20">
        <v>0.2962956621004566</v>
      </c>
      <c r="G105" s="21">
        <v>0.59699999999999998</v>
      </c>
      <c r="H105" s="22">
        <v>43800</v>
      </c>
      <c r="I105" s="23"/>
      <c r="J105" s="24"/>
      <c r="K105" s="23"/>
      <c r="L105" s="23"/>
      <c r="M105" s="23"/>
      <c r="N105" s="23"/>
      <c r="O105" s="23"/>
      <c r="P105" s="150"/>
      <c r="Q105" s="150"/>
      <c r="R105" s="150"/>
      <c r="S105" s="150"/>
      <c r="T105" s="150"/>
      <c r="U105" s="150"/>
      <c r="V105" s="150"/>
    </row>
    <row r="106" spans="2:22" s="1" customFormat="1" ht="12" customHeight="1" outlineLevel="1" x14ac:dyDescent="0.25">
      <c r="B106" s="17">
        <v>75</v>
      </c>
      <c r="C106" s="18" t="s">
        <v>48</v>
      </c>
      <c r="D106" s="19">
        <v>47.74</v>
      </c>
      <c r="E106" s="19">
        <v>80</v>
      </c>
      <c r="F106" s="20">
        <v>0.2965884703196347</v>
      </c>
      <c r="G106" s="21">
        <v>0.59699999999999998</v>
      </c>
      <c r="H106" s="22">
        <v>43800</v>
      </c>
      <c r="I106" s="23"/>
      <c r="J106" s="24"/>
      <c r="K106" s="23"/>
      <c r="L106" s="23"/>
      <c r="M106" s="23"/>
      <c r="N106" s="23"/>
      <c r="O106" s="23"/>
      <c r="P106" s="150"/>
      <c r="Q106" s="150"/>
      <c r="R106" s="150"/>
      <c r="S106" s="150"/>
      <c r="T106" s="150"/>
      <c r="U106" s="150"/>
      <c r="V106" s="150"/>
    </row>
    <row r="107" spans="2:22" s="1" customFormat="1" ht="12" customHeight="1" outlineLevel="1" x14ac:dyDescent="0.25">
      <c r="B107" s="17">
        <v>76</v>
      </c>
      <c r="C107" s="18" t="s">
        <v>49</v>
      </c>
      <c r="D107" s="19">
        <v>47.74</v>
      </c>
      <c r="E107" s="19">
        <v>80</v>
      </c>
      <c r="F107" s="20">
        <v>0.2965884703196347</v>
      </c>
      <c r="G107" s="21">
        <v>0.59699999999999998</v>
      </c>
      <c r="H107" s="22">
        <v>43800</v>
      </c>
      <c r="I107" s="23"/>
      <c r="J107" s="24"/>
      <c r="K107" s="23"/>
      <c r="L107" s="23"/>
      <c r="M107" s="23"/>
      <c r="N107" s="23"/>
      <c r="O107" s="23"/>
      <c r="P107" s="150"/>
      <c r="Q107" s="150"/>
      <c r="R107" s="150"/>
      <c r="S107" s="150"/>
      <c r="T107" s="150"/>
      <c r="U107" s="150"/>
      <c r="V107" s="150"/>
    </row>
    <row r="108" spans="2:22" s="1" customFormat="1" ht="12" customHeight="1" outlineLevel="1" x14ac:dyDescent="0.25">
      <c r="B108" s="17">
        <v>77</v>
      </c>
      <c r="C108" s="18" t="s">
        <v>50</v>
      </c>
      <c r="D108" s="19">
        <v>47.74</v>
      </c>
      <c r="E108" s="19">
        <v>80</v>
      </c>
      <c r="F108" s="20">
        <v>0.2965884703196347</v>
      </c>
      <c r="G108" s="21">
        <v>0.59699999999999998</v>
      </c>
      <c r="H108" s="22">
        <v>43800</v>
      </c>
      <c r="I108" s="23"/>
      <c r="J108" s="24"/>
      <c r="K108" s="23"/>
      <c r="L108" s="23"/>
      <c r="M108" s="23"/>
      <c r="N108" s="23"/>
      <c r="O108" s="23"/>
      <c r="P108" s="150"/>
      <c r="Q108" s="150"/>
      <c r="R108" s="150"/>
      <c r="S108" s="150"/>
      <c r="T108" s="150"/>
      <c r="U108" s="150"/>
      <c r="V108" s="150"/>
    </row>
    <row r="109" spans="2:22" s="1" customFormat="1" ht="12" customHeight="1" outlineLevel="1" x14ac:dyDescent="0.25">
      <c r="B109" s="17">
        <v>78</v>
      </c>
      <c r="C109" s="18" t="s">
        <v>51</v>
      </c>
      <c r="D109" s="19">
        <v>47.74</v>
      </c>
      <c r="E109" s="19">
        <v>80</v>
      </c>
      <c r="F109" s="20">
        <v>0.2965884703196347</v>
      </c>
      <c r="G109" s="21">
        <v>0.59699999999999998</v>
      </c>
      <c r="H109" s="22">
        <v>43800</v>
      </c>
      <c r="I109" s="23"/>
      <c r="J109" s="24"/>
      <c r="K109" s="23"/>
      <c r="L109" s="23"/>
      <c r="M109" s="23"/>
      <c r="N109" s="23"/>
      <c r="O109" s="23"/>
      <c r="P109" s="150"/>
      <c r="Q109" s="150"/>
      <c r="R109" s="150"/>
      <c r="S109" s="150"/>
      <c r="T109" s="150"/>
      <c r="U109" s="150"/>
      <c r="V109" s="150"/>
    </row>
    <row r="110" spans="2:22" s="1" customFormat="1" ht="12" customHeight="1" outlineLevel="1" x14ac:dyDescent="0.25">
      <c r="B110" s="17">
        <v>79</v>
      </c>
      <c r="C110" s="18" t="s">
        <v>52</v>
      </c>
      <c r="D110" s="19">
        <v>47.74</v>
      </c>
      <c r="E110" s="19">
        <v>80</v>
      </c>
      <c r="F110" s="20">
        <v>0.2965884703196347</v>
      </c>
      <c r="G110" s="21">
        <v>0.59699999999999998</v>
      </c>
      <c r="H110" s="22">
        <v>43800</v>
      </c>
      <c r="I110" s="23"/>
      <c r="J110" s="24"/>
      <c r="K110" s="23"/>
      <c r="L110" s="23"/>
      <c r="M110" s="23"/>
      <c r="N110" s="23"/>
      <c r="O110" s="23"/>
      <c r="P110" s="150"/>
      <c r="Q110" s="150"/>
      <c r="R110" s="150"/>
      <c r="S110" s="150"/>
      <c r="T110" s="150"/>
      <c r="U110" s="150"/>
      <c r="V110" s="150"/>
    </row>
    <row r="111" spans="2:22" s="1" customFormat="1" ht="12" customHeight="1" outlineLevel="1" x14ac:dyDescent="0.25">
      <c r="B111" s="17">
        <v>80</v>
      </c>
      <c r="C111" s="18" t="s">
        <v>53</v>
      </c>
      <c r="D111" s="19">
        <v>47.74</v>
      </c>
      <c r="E111" s="19">
        <v>80</v>
      </c>
      <c r="F111" s="20">
        <v>0.2965884703196347</v>
      </c>
      <c r="G111" s="21">
        <v>0.59699999999999998</v>
      </c>
      <c r="H111" s="22">
        <v>43800</v>
      </c>
      <c r="I111" s="23"/>
      <c r="J111" s="24"/>
      <c r="K111" s="23"/>
      <c r="L111" s="23"/>
      <c r="M111" s="23"/>
      <c r="N111" s="23"/>
      <c r="O111" s="23"/>
      <c r="P111" s="150"/>
      <c r="Q111" s="150"/>
      <c r="R111" s="150"/>
      <c r="S111" s="150"/>
      <c r="T111" s="150"/>
      <c r="U111" s="150"/>
      <c r="V111" s="150"/>
    </row>
    <row r="112" spans="2:22" s="1" customFormat="1" ht="12" customHeight="1" outlineLevel="1" x14ac:dyDescent="0.25">
      <c r="B112" s="17">
        <v>81</v>
      </c>
      <c r="C112" s="18" t="s">
        <v>54</v>
      </c>
      <c r="D112" s="19">
        <v>47.74</v>
      </c>
      <c r="E112" s="19">
        <v>80</v>
      </c>
      <c r="F112" s="20">
        <v>0.2965884703196347</v>
      </c>
      <c r="G112" s="21">
        <v>0.59699999999999998</v>
      </c>
      <c r="H112" s="22">
        <v>43800</v>
      </c>
      <c r="I112" s="23"/>
      <c r="J112" s="24"/>
      <c r="K112" s="23"/>
      <c r="L112" s="23"/>
      <c r="M112" s="23"/>
      <c r="N112" s="23"/>
      <c r="O112" s="23"/>
      <c r="P112" s="150"/>
      <c r="Q112" s="150"/>
      <c r="R112" s="150"/>
      <c r="S112" s="150"/>
      <c r="T112" s="150"/>
      <c r="U112" s="150"/>
      <c r="V112" s="150"/>
    </row>
    <row r="113" spans="2:22" s="1" customFormat="1" ht="12" customHeight="1" outlineLevel="1" x14ac:dyDescent="0.25">
      <c r="B113" s="17">
        <v>82</v>
      </c>
      <c r="C113" s="18" t="s">
        <v>147</v>
      </c>
      <c r="D113" s="19">
        <v>47.74</v>
      </c>
      <c r="E113" s="19">
        <v>80</v>
      </c>
      <c r="F113" s="20">
        <v>0.2962956621004566</v>
      </c>
      <c r="G113" s="21">
        <v>0.59699999999999998</v>
      </c>
      <c r="H113" s="22">
        <v>43983</v>
      </c>
      <c r="I113" s="23"/>
      <c r="J113" s="24"/>
      <c r="K113" s="23"/>
      <c r="L113" s="23"/>
      <c r="M113" s="23"/>
      <c r="N113" s="23"/>
      <c r="O113" s="23"/>
      <c r="P113" s="150"/>
      <c r="Q113" s="150"/>
      <c r="R113" s="150"/>
      <c r="S113" s="150"/>
      <c r="T113" s="150"/>
      <c r="U113" s="150"/>
      <c r="V113" s="150"/>
    </row>
    <row r="114" spans="2:22" s="1" customFormat="1" ht="12" customHeight="1" outlineLevel="1" x14ac:dyDescent="0.25">
      <c r="B114" s="17">
        <v>83</v>
      </c>
      <c r="C114" s="18" t="s">
        <v>148</v>
      </c>
      <c r="D114" s="19">
        <v>47.31</v>
      </c>
      <c r="E114" s="19">
        <v>73</v>
      </c>
      <c r="F114" s="20">
        <v>0.30642240570463503</v>
      </c>
      <c r="G114" s="21">
        <v>0.64800000000000002</v>
      </c>
      <c r="H114" s="22">
        <v>44197</v>
      </c>
      <c r="I114" s="23"/>
      <c r="J114" s="24"/>
      <c r="K114" s="23"/>
      <c r="L114" s="23"/>
      <c r="M114" s="23"/>
      <c r="N114" s="23"/>
      <c r="O114" s="23"/>
      <c r="P114" s="150"/>
      <c r="Q114" s="150"/>
      <c r="R114" s="150"/>
      <c r="S114" s="150"/>
      <c r="T114" s="150"/>
      <c r="U114" s="150"/>
      <c r="V114" s="150"/>
    </row>
    <row r="115" spans="2:22" s="1" customFormat="1" ht="12" customHeight="1" outlineLevel="1" x14ac:dyDescent="0.25">
      <c r="B115" s="17">
        <v>84</v>
      </c>
      <c r="C115" s="18" t="s">
        <v>149</v>
      </c>
      <c r="D115" s="19">
        <v>47.31</v>
      </c>
      <c r="E115" s="19">
        <v>73</v>
      </c>
      <c r="F115" s="20">
        <v>0.30642240570463503</v>
      </c>
      <c r="G115" s="21">
        <v>0.64800000000000002</v>
      </c>
      <c r="H115" s="22">
        <v>44197</v>
      </c>
      <c r="I115" s="23"/>
      <c r="J115" s="24"/>
      <c r="K115" s="23"/>
      <c r="L115" s="23"/>
      <c r="M115" s="23"/>
      <c r="N115" s="23"/>
      <c r="O115" s="23"/>
      <c r="P115" s="150"/>
      <c r="Q115" s="150"/>
      <c r="R115" s="150"/>
      <c r="S115" s="150"/>
      <c r="T115" s="150"/>
      <c r="U115" s="150"/>
      <c r="V115" s="150"/>
    </row>
    <row r="116" spans="2:22" s="1" customFormat="1" ht="12" customHeight="1" outlineLevel="1" x14ac:dyDescent="0.25">
      <c r="B116" s="17">
        <v>85</v>
      </c>
      <c r="C116" s="18" t="s">
        <v>150</v>
      </c>
      <c r="D116" s="19">
        <v>47.31</v>
      </c>
      <c r="E116" s="19">
        <v>73</v>
      </c>
      <c r="F116" s="20">
        <v>0.30642240570463503</v>
      </c>
      <c r="G116" s="21">
        <v>0.64800000000000002</v>
      </c>
      <c r="H116" s="22">
        <v>44197</v>
      </c>
      <c r="I116" s="23"/>
      <c r="J116" s="24"/>
      <c r="K116" s="23"/>
      <c r="L116" s="23"/>
      <c r="M116" s="23"/>
      <c r="N116" s="23"/>
      <c r="O116" s="23"/>
      <c r="P116" s="150"/>
      <c r="Q116" s="150"/>
      <c r="R116" s="150"/>
      <c r="S116" s="150"/>
      <c r="T116" s="150"/>
      <c r="U116" s="150"/>
      <c r="V116" s="150"/>
    </row>
    <row r="117" spans="2:22" s="1" customFormat="1" ht="12" customHeight="1" outlineLevel="1" x14ac:dyDescent="0.25">
      <c r="B117" s="17">
        <v>86</v>
      </c>
      <c r="C117" s="18" t="s">
        <v>151</v>
      </c>
      <c r="D117" s="19">
        <v>47.31</v>
      </c>
      <c r="E117" s="19">
        <v>73</v>
      </c>
      <c r="F117" s="20">
        <v>0.30642240570463503</v>
      </c>
      <c r="G117" s="21">
        <v>0.64800000000000002</v>
      </c>
      <c r="H117" s="22">
        <v>44197</v>
      </c>
      <c r="I117" s="23"/>
      <c r="J117" s="24"/>
      <c r="K117" s="23"/>
      <c r="L117" s="23"/>
      <c r="M117" s="23"/>
      <c r="N117" s="23"/>
      <c r="O117" s="23"/>
      <c r="P117" s="150"/>
      <c r="Q117" s="150"/>
      <c r="R117" s="150"/>
      <c r="S117" s="150"/>
      <c r="T117" s="150"/>
      <c r="U117" s="150"/>
      <c r="V117" s="150"/>
    </row>
    <row r="118" spans="2:22" s="1" customFormat="1" ht="12" customHeight="1" outlineLevel="1" x14ac:dyDescent="0.25">
      <c r="B118" s="17">
        <v>87</v>
      </c>
      <c r="C118" s="18" t="s">
        <v>152</v>
      </c>
      <c r="D118" s="19">
        <v>47.31</v>
      </c>
      <c r="E118" s="19">
        <v>73</v>
      </c>
      <c r="F118" s="20">
        <v>0.30642240570463503</v>
      </c>
      <c r="G118" s="21">
        <v>0.64800000000000002</v>
      </c>
      <c r="H118" s="22">
        <v>44197</v>
      </c>
      <c r="I118" s="23"/>
      <c r="J118" s="24"/>
      <c r="K118" s="23"/>
      <c r="L118" s="23"/>
      <c r="M118" s="23"/>
      <c r="N118" s="23"/>
      <c r="O118" s="23"/>
      <c r="P118" s="150"/>
      <c r="Q118" s="150"/>
      <c r="R118" s="150"/>
      <c r="S118" s="150"/>
      <c r="T118" s="150"/>
      <c r="U118" s="150"/>
      <c r="V118" s="150"/>
    </row>
    <row r="119" spans="2:22" s="1" customFormat="1" ht="12" customHeight="1" outlineLevel="1" x14ac:dyDescent="0.25">
      <c r="B119" s="17">
        <v>88</v>
      </c>
      <c r="C119" s="18" t="s">
        <v>153</v>
      </c>
      <c r="D119" s="19">
        <v>47.31</v>
      </c>
      <c r="E119" s="19">
        <v>73</v>
      </c>
      <c r="F119" s="20">
        <v>0.30642240570463503</v>
      </c>
      <c r="G119" s="21">
        <v>0.64800000000000002</v>
      </c>
      <c r="H119" s="22">
        <v>44197</v>
      </c>
      <c r="I119" s="23"/>
      <c r="J119" s="24"/>
      <c r="K119" s="23"/>
      <c r="L119" s="23"/>
      <c r="M119" s="23"/>
      <c r="N119" s="23"/>
      <c r="O119" s="23"/>
      <c r="P119" s="150"/>
      <c r="Q119" s="150"/>
      <c r="R119" s="150"/>
      <c r="S119" s="150"/>
      <c r="T119" s="150"/>
      <c r="U119" s="150"/>
      <c r="V119" s="150"/>
    </row>
    <row r="120" spans="2:22" s="1" customFormat="1" ht="12" customHeight="1" outlineLevel="1" x14ac:dyDescent="0.25">
      <c r="B120" s="17">
        <v>89</v>
      </c>
      <c r="C120" s="18" t="s">
        <v>154</v>
      </c>
      <c r="D120" s="19">
        <v>17.899999999999999</v>
      </c>
      <c r="E120" s="19">
        <v>30</v>
      </c>
      <c r="F120" s="20">
        <v>0.26825712328767121</v>
      </c>
      <c r="G120" s="21">
        <v>0.59699999999999998</v>
      </c>
      <c r="H120" s="22">
        <v>43831</v>
      </c>
      <c r="I120" s="23"/>
      <c r="J120" s="24"/>
      <c r="K120" s="23"/>
      <c r="L120" s="23"/>
      <c r="M120" s="23"/>
      <c r="N120" s="23"/>
      <c r="O120" s="23"/>
      <c r="P120" s="150"/>
      <c r="Q120" s="150"/>
      <c r="R120" s="150"/>
      <c r="S120" s="150"/>
      <c r="T120" s="150"/>
      <c r="U120" s="150"/>
      <c r="V120" s="150"/>
    </row>
    <row r="121" spans="2:22" s="1" customFormat="1" ht="12" customHeight="1" outlineLevel="1" x14ac:dyDescent="0.25">
      <c r="B121" s="17">
        <v>90</v>
      </c>
      <c r="C121" s="18" t="s">
        <v>155</v>
      </c>
      <c r="D121" s="19">
        <v>47.74</v>
      </c>
      <c r="E121" s="19">
        <v>80</v>
      </c>
      <c r="F121" s="20">
        <v>0.29026768978310502</v>
      </c>
      <c r="G121" s="21">
        <v>0.59699999999999998</v>
      </c>
      <c r="H121" s="22">
        <v>43831</v>
      </c>
      <c r="I121" s="23"/>
      <c r="J121" s="24"/>
      <c r="K121" s="23"/>
      <c r="L121" s="23"/>
      <c r="M121" s="23"/>
      <c r="N121" s="23"/>
      <c r="O121" s="23"/>
      <c r="P121" s="150"/>
      <c r="Q121" s="150"/>
      <c r="R121" s="150"/>
      <c r="S121" s="150"/>
      <c r="T121" s="150"/>
      <c r="U121" s="150"/>
      <c r="V121" s="150"/>
    </row>
    <row r="122" spans="2:22" s="1" customFormat="1" ht="12" customHeight="1" outlineLevel="1" x14ac:dyDescent="0.25">
      <c r="B122" s="17">
        <v>91</v>
      </c>
      <c r="C122" s="18" t="s">
        <v>44</v>
      </c>
      <c r="D122" s="19">
        <v>29.81</v>
      </c>
      <c r="E122" s="19">
        <v>46</v>
      </c>
      <c r="F122" s="20">
        <v>0.28746024171133611</v>
      </c>
      <c r="G122" s="21">
        <v>0.64800000000000002</v>
      </c>
      <c r="H122" s="22">
        <v>43617</v>
      </c>
      <c r="I122" s="23"/>
      <c r="J122" s="24"/>
      <c r="K122" s="23"/>
      <c r="L122" s="23"/>
      <c r="M122" s="23"/>
      <c r="N122" s="23"/>
      <c r="O122" s="23"/>
      <c r="P122" s="150"/>
      <c r="Q122" s="150"/>
      <c r="R122" s="150"/>
      <c r="S122" s="150"/>
      <c r="T122" s="150"/>
      <c r="U122" s="150"/>
      <c r="V122" s="150"/>
    </row>
    <row r="123" spans="2:22" s="1" customFormat="1" ht="12" customHeight="1" outlineLevel="1" x14ac:dyDescent="0.25">
      <c r="B123" s="17"/>
      <c r="C123" s="18"/>
      <c r="D123" s="19"/>
      <c r="E123" s="19"/>
      <c r="F123" s="20"/>
      <c r="G123" s="21"/>
      <c r="H123" s="22"/>
      <c r="I123" s="23"/>
      <c r="J123" s="24"/>
      <c r="K123" s="23"/>
      <c r="L123" s="23"/>
      <c r="M123" s="23"/>
      <c r="N123" s="23"/>
      <c r="O123" s="23"/>
      <c r="P123" s="150"/>
      <c r="Q123" s="150"/>
      <c r="R123" s="150"/>
      <c r="S123" s="150"/>
      <c r="T123" s="150"/>
      <c r="U123" s="150"/>
      <c r="V123" s="150"/>
    </row>
    <row r="124" spans="2:22" s="1" customFormat="1" ht="12" hidden="1" customHeight="1" outlineLevel="1" x14ac:dyDescent="0.25">
      <c r="B124" s="17"/>
      <c r="C124" s="18"/>
      <c r="D124" s="19"/>
      <c r="E124" s="19"/>
      <c r="F124" s="20"/>
      <c r="G124" s="21"/>
      <c r="H124" s="22"/>
      <c r="I124" s="23"/>
      <c r="J124" s="24"/>
      <c r="K124" s="23"/>
      <c r="L124" s="23"/>
      <c r="M124" s="23"/>
      <c r="N124" s="23"/>
      <c r="O124" s="23"/>
      <c r="P124" s="150"/>
      <c r="Q124" s="150"/>
      <c r="R124" s="150"/>
      <c r="S124" s="150"/>
      <c r="T124" s="150"/>
      <c r="U124" s="150"/>
      <c r="V124" s="150"/>
    </row>
    <row r="125" spans="2:22" s="1" customFormat="1" ht="12" hidden="1" customHeight="1" outlineLevel="1" x14ac:dyDescent="0.25">
      <c r="B125" s="17"/>
      <c r="C125" s="18"/>
      <c r="D125" s="19"/>
      <c r="E125" s="19"/>
      <c r="F125" s="20"/>
      <c r="G125" s="21"/>
      <c r="H125" s="22"/>
      <c r="I125" s="23"/>
      <c r="J125" s="24"/>
      <c r="K125" s="23"/>
      <c r="L125" s="23"/>
      <c r="M125" s="23"/>
      <c r="N125" s="23"/>
      <c r="O125" s="23"/>
      <c r="P125" s="150"/>
      <c r="Q125" s="150"/>
      <c r="R125" s="150"/>
      <c r="S125" s="150"/>
      <c r="T125" s="150"/>
      <c r="U125" s="150"/>
      <c r="V125" s="150"/>
    </row>
    <row r="126" spans="2:22" s="1" customFormat="1" ht="12" hidden="1" customHeight="1" outlineLevel="1" x14ac:dyDescent="0.25">
      <c r="B126" s="17"/>
      <c r="C126" s="18"/>
      <c r="D126"/>
      <c r="E126" s="19"/>
      <c r="F126"/>
      <c r="G126" s="21"/>
      <c r="H126" s="22"/>
      <c r="I126" s="23"/>
      <c r="J126" s="24"/>
      <c r="K126" s="23"/>
      <c r="L126" s="23"/>
      <c r="M126" s="23"/>
      <c r="N126" s="23"/>
      <c r="O126" s="23"/>
      <c r="P126" s="150"/>
      <c r="Q126" s="150"/>
      <c r="R126" s="150"/>
      <c r="S126" s="150"/>
      <c r="T126" s="150"/>
      <c r="U126" s="150"/>
      <c r="V126" s="150"/>
    </row>
    <row r="127" spans="2:22" s="1" customFormat="1" ht="12" hidden="1" customHeight="1" outlineLevel="1" x14ac:dyDescent="0.25">
      <c r="B127" s="17"/>
      <c r="C127" s="18"/>
      <c r="D127"/>
      <c r="E127" s="19"/>
      <c r="F127" s="20"/>
      <c r="G127" s="21"/>
      <c r="H127" s="22"/>
      <c r="I127" s="23"/>
      <c r="J127" s="24"/>
      <c r="K127" s="23"/>
      <c r="L127" s="23"/>
      <c r="M127" s="23"/>
      <c r="N127" s="23"/>
      <c r="O127" s="23"/>
      <c r="P127" s="150"/>
      <c r="Q127" s="150"/>
      <c r="R127" s="150"/>
      <c r="S127" s="150"/>
      <c r="T127" s="150"/>
      <c r="U127" s="150"/>
      <c r="V127" s="150"/>
    </row>
    <row r="128" spans="2:22" s="1" customFormat="1" ht="12" hidden="1" customHeight="1" outlineLevel="1" x14ac:dyDescent="0.25">
      <c r="B128" s="17"/>
      <c r="C128" s="18"/>
      <c r="D128"/>
      <c r="E128" s="19"/>
      <c r="F128" s="20"/>
      <c r="G128" s="21"/>
      <c r="H128" s="22"/>
      <c r="I128" s="23"/>
      <c r="J128" s="24"/>
      <c r="K128" s="23"/>
      <c r="L128" s="23"/>
      <c r="M128" s="23"/>
      <c r="N128" s="23"/>
      <c r="O128" s="23"/>
      <c r="P128" s="150"/>
      <c r="Q128" s="150"/>
      <c r="R128" s="150"/>
      <c r="S128" s="150"/>
      <c r="T128" s="150"/>
      <c r="U128" s="150"/>
      <c r="V128" s="150"/>
    </row>
    <row r="129" spans="2:22" s="1" customFormat="1" ht="12" hidden="1" customHeight="1" outlineLevel="1" x14ac:dyDescent="0.25">
      <c r="B129" s="17"/>
      <c r="C129" s="18"/>
      <c r="D129"/>
      <c r="E129" s="19"/>
      <c r="F129" s="20"/>
      <c r="G129" s="21"/>
      <c r="H129" s="22"/>
      <c r="I129" s="23"/>
      <c r="J129" s="24"/>
      <c r="K129" s="23"/>
      <c r="L129" s="23"/>
      <c r="M129" s="23"/>
      <c r="N129" s="23"/>
      <c r="O129" s="23"/>
      <c r="P129" s="150"/>
      <c r="Q129" s="150"/>
      <c r="R129" s="150"/>
      <c r="S129" s="150"/>
      <c r="T129" s="150"/>
      <c r="U129" s="150"/>
      <c r="V129" s="150"/>
    </row>
    <row r="130" spans="2:22" s="1" customFormat="1" ht="12" hidden="1" customHeight="1" outlineLevel="1" x14ac:dyDescent="0.25">
      <c r="B130" s="17"/>
      <c r="C130" s="18"/>
      <c r="D130" s="19"/>
      <c r="E130" s="19"/>
      <c r="F130" s="20"/>
      <c r="G130" s="21"/>
      <c r="H130" s="22"/>
      <c r="I130" s="23"/>
      <c r="J130" s="24"/>
      <c r="K130" s="23"/>
      <c r="L130" s="23"/>
      <c r="M130" s="23"/>
      <c r="N130" s="23"/>
      <c r="O130" s="23"/>
      <c r="P130" s="150"/>
      <c r="Q130" s="150"/>
      <c r="R130" s="150"/>
      <c r="S130" s="150"/>
      <c r="T130" s="150"/>
      <c r="U130" s="150"/>
      <c r="V130" s="150"/>
    </row>
    <row r="131" spans="2:22" s="1" customFormat="1" ht="12" hidden="1" customHeight="1" outlineLevel="1" x14ac:dyDescent="0.25">
      <c r="B131" s="17"/>
      <c r="C131" s="18"/>
      <c r="D131" s="19"/>
      <c r="E131" s="19"/>
      <c r="F131" s="20"/>
      <c r="G131" s="21"/>
      <c r="H131" s="22"/>
      <c r="I131" s="23"/>
      <c r="J131" s="24"/>
      <c r="K131" s="23"/>
      <c r="L131" s="23"/>
      <c r="M131" s="23"/>
      <c r="N131" s="23"/>
      <c r="O131" s="23"/>
      <c r="P131" s="150"/>
      <c r="Q131" s="150"/>
      <c r="R131" s="150"/>
      <c r="S131" s="150"/>
      <c r="T131" s="150"/>
      <c r="U131" s="150"/>
      <c r="V131" s="150"/>
    </row>
    <row r="132" spans="2:22" s="1" customFormat="1" ht="12" hidden="1" customHeight="1" outlineLevel="1" x14ac:dyDescent="0.25">
      <c r="B132" s="17"/>
      <c r="C132" s="18"/>
      <c r="D132" s="19"/>
      <c r="E132" s="19"/>
      <c r="F132" s="20"/>
      <c r="G132" s="21"/>
      <c r="H132" s="22"/>
      <c r="I132" s="23"/>
      <c r="J132" s="24"/>
      <c r="K132" s="23"/>
      <c r="L132" s="23"/>
      <c r="M132" s="23"/>
      <c r="N132" s="23"/>
      <c r="O132" s="23"/>
      <c r="P132" s="150"/>
      <c r="Q132" s="150"/>
      <c r="R132" s="150"/>
      <c r="S132" s="150"/>
      <c r="T132" s="150"/>
      <c r="U132" s="150"/>
      <c r="V132" s="150"/>
    </row>
    <row r="133" spans="2:22" s="1" customFormat="1" ht="12" hidden="1" customHeight="1" outlineLevel="1" x14ac:dyDescent="0.25">
      <c r="B133" s="17"/>
      <c r="C133" s="18"/>
      <c r="D133" s="19"/>
      <c r="E133" s="19"/>
      <c r="F133" s="20"/>
      <c r="G133" s="21"/>
      <c r="H133" s="22"/>
      <c r="I133" s="23"/>
      <c r="J133" s="24"/>
      <c r="K133" s="23"/>
      <c r="L133" s="23"/>
      <c r="M133" s="23"/>
      <c r="N133" s="23"/>
      <c r="O133" s="23"/>
      <c r="P133" s="150"/>
      <c r="Q133" s="150"/>
      <c r="R133" s="150"/>
      <c r="S133" s="150"/>
      <c r="T133" s="150"/>
      <c r="U133" s="150"/>
      <c r="V133" s="150"/>
    </row>
    <row r="134" spans="2:22" s="1" customFormat="1" ht="12" hidden="1" customHeight="1" outlineLevel="1" x14ac:dyDescent="0.25">
      <c r="B134" s="17"/>
      <c r="C134" s="18"/>
      <c r="D134" s="19"/>
      <c r="E134" s="19"/>
      <c r="F134" s="20"/>
      <c r="G134" s="21"/>
      <c r="H134" s="22"/>
      <c r="I134" s="23"/>
      <c r="J134" s="24"/>
      <c r="K134" s="23"/>
      <c r="L134" s="23"/>
      <c r="M134" s="23"/>
      <c r="N134" s="23"/>
      <c r="O134" s="23"/>
      <c r="P134" s="150"/>
      <c r="Q134" s="150"/>
      <c r="R134" s="150"/>
      <c r="S134" s="150"/>
      <c r="T134" s="150"/>
      <c r="U134" s="150"/>
      <c r="V134" s="150"/>
    </row>
    <row r="135" spans="2:22" s="1" customFormat="1" ht="12" hidden="1" customHeight="1" outlineLevel="1" x14ac:dyDescent="0.25">
      <c r="B135" s="17"/>
      <c r="C135" s="18"/>
      <c r="D135" s="19"/>
      <c r="E135" s="19"/>
      <c r="F135" s="20"/>
      <c r="G135" s="21"/>
      <c r="H135" s="22"/>
      <c r="I135" s="23"/>
      <c r="J135" s="24"/>
      <c r="K135" s="23"/>
      <c r="L135" s="23"/>
      <c r="M135" s="23"/>
      <c r="N135" s="23"/>
      <c r="O135" s="23"/>
      <c r="P135" s="150"/>
      <c r="Q135" s="150"/>
      <c r="R135" s="150"/>
      <c r="S135" s="150"/>
      <c r="T135" s="150"/>
      <c r="U135" s="150"/>
      <c r="V135" s="150"/>
    </row>
    <row r="136" spans="2:22" s="1" customFormat="1" ht="12" hidden="1" customHeight="1" outlineLevel="1" x14ac:dyDescent="0.25">
      <c r="B136" s="17"/>
      <c r="C136" s="18"/>
      <c r="D136" s="19"/>
      <c r="E136" s="19"/>
      <c r="F136" s="20"/>
      <c r="G136" s="21"/>
      <c r="H136" s="22"/>
      <c r="I136" s="23"/>
      <c r="J136" s="24"/>
      <c r="K136" s="23"/>
      <c r="L136" s="23"/>
      <c r="M136" s="23"/>
      <c r="N136" s="23"/>
      <c r="O136" s="23"/>
      <c r="P136" s="150"/>
      <c r="Q136" s="150"/>
      <c r="R136" s="150"/>
      <c r="S136" s="150"/>
      <c r="T136" s="150"/>
      <c r="U136" s="150"/>
      <c r="V136" s="150"/>
    </row>
    <row r="137" spans="2:22" s="1" customFormat="1" ht="12" hidden="1" customHeight="1" outlineLevel="1" x14ac:dyDescent="0.25">
      <c r="B137" s="17"/>
      <c r="C137" s="18"/>
      <c r="D137" s="19"/>
      <c r="E137" s="19"/>
      <c r="F137" s="20"/>
      <c r="G137" s="21"/>
      <c r="H137" s="22"/>
      <c r="I137" s="23"/>
      <c r="J137" s="24"/>
      <c r="K137" s="23"/>
      <c r="L137" s="23"/>
      <c r="M137" s="23"/>
      <c r="N137" s="23"/>
      <c r="O137" s="23"/>
      <c r="P137" s="150"/>
      <c r="Q137" s="150"/>
      <c r="R137" s="150"/>
      <c r="S137" s="150"/>
      <c r="T137" s="150"/>
      <c r="U137" s="150"/>
      <c r="V137" s="150"/>
    </row>
    <row r="138" spans="2:22" s="1" customFormat="1" ht="12" hidden="1" customHeight="1" outlineLevel="1" x14ac:dyDescent="0.25">
      <c r="B138" s="17"/>
      <c r="C138" s="18"/>
      <c r="D138" s="19"/>
      <c r="E138" s="19"/>
      <c r="F138" s="20"/>
      <c r="G138" s="21"/>
      <c r="H138" s="22"/>
      <c r="I138" s="23"/>
      <c r="J138" s="24"/>
      <c r="K138" s="23"/>
      <c r="L138" s="23"/>
      <c r="M138" s="23"/>
      <c r="N138" s="23"/>
      <c r="O138" s="23"/>
      <c r="P138" s="150"/>
      <c r="Q138" s="150"/>
      <c r="R138" s="150"/>
      <c r="S138" s="150"/>
      <c r="T138" s="150"/>
      <c r="U138" s="150"/>
      <c r="V138" s="150"/>
    </row>
    <row r="139" spans="2:22" s="1" customFormat="1" ht="12" hidden="1" customHeight="1" outlineLevel="1" x14ac:dyDescent="0.25">
      <c r="B139" s="17"/>
      <c r="C139" s="18"/>
      <c r="D139" s="19"/>
      <c r="E139" s="19"/>
      <c r="F139" s="20"/>
      <c r="G139" s="21"/>
      <c r="H139" s="22"/>
      <c r="I139" s="23"/>
      <c r="J139" s="24"/>
      <c r="K139" s="23"/>
      <c r="L139" s="23"/>
      <c r="M139" s="23"/>
      <c r="N139" s="23"/>
      <c r="O139" s="23"/>
      <c r="P139" s="150"/>
      <c r="Q139" s="150"/>
      <c r="R139" s="150"/>
      <c r="S139" s="150"/>
      <c r="T139" s="150"/>
      <c r="U139" s="150"/>
      <c r="V139" s="150"/>
    </row>
    <row r="140" spans="2:22" s="1" customFormat="1" ht="12" hidden="1" customHeight="1" outlineLevel="1" x14ac:dyDescent="0.25">
      <c r="B140" s="17"/>
      <c r="C140" s="18"/>
      <c r="D140" s="19"/>
      <c r="E140" s="19"/>
      <c r="F140" s="20"/>
      <c r="G140" s="21"/>
      <c r="H140" s="22"/>
      <c r="I140" s="23"/>
      <c r="J140" s="24"/>
      <c r="K140" s="23"/>
      <c r="L140" s="23"/>
      <c r="M140" s="23"/>
      <c r="N140" s="23"/>
      <c r="O140" s="23"/>
      <c r="P140" s="150"/>
      <c r="Q140" s="150"/>
      <c r="R140" s="150"/>
      <c r="S140" s="150"/>
      <c r="T140" s="150"/>
      <c r="U140" s="150"/>
      <c r="V140" s="150"/>
    </row>
    <row r="141" spans="2:22" s="1" customFormat="1" ht="12" hidden="1" customHeight="1" outlineLevel="1" x14ac:dyDescent="0.25">
      <c r="B141" s="17"/>
      <c r="C141" s="40"/>
      <c r="D141" s="19"/>
      <c r="E141" s="19"/>
      <c r="F141" s="20"/>
      <c r="G141" s="160"/>
      <c r="H141" s="22"/>
      <c r="I141" s="23"/>
      <c r="J141" s="24"/>
      <c r="K141" s="23"/>
      <c r="L141" s="23"/>
      <c r="M141" s="23"/>
      <c r="N141" s="23"/>
      <c r="O141" s="23"/>
      <c r="P141" s="150"/>
      <c r="Q141" s="150"/>
      <c r="R141" s="150"/>
      <c r="S141" s="150"/>
      <c r="T141" s="150"/>
      <c r="U141" s="150"/>
      <c r="V141" s="150"/>
    </row>
    <row r="142" spans="2:22" s="1" customFormat="1" ht="12" hidden="1" customHeight="1" outlineLevel="1" x14ac:dyDescent="0.25">
      <c r="B142" s="48"/>
      <c r="C142" s="49"/>
      <c r="D142" s="50"/>
      <c r="E142" s="50"/>
      <c r="F142" s="51"/>
      <c r="G142" s="52"/>
      <c r="H142" s="33"/>
      <c r="I142" s="23"/>
      <c r="J142" s="24"/>
      <c r="K142" s="23"/>
      <c r="L142" s="23"/>
      <c r="M142" s="23"/>
      <c r="N142" s="23"/>
      <c r="O142" s="23"/>
      <c r="P142" s="150"/>
      <c r="Q142" s="150"/>
      <c r="R142" s="150"/>
      <c r="S142" s="150"/>
      <c r="T142" s="150"/>
      <c r="U142" s="150"/>
      <c r="V142" s="150"/>
    </row>
    <row r="143" spans="2:22" s="1" customFormat="1" ht="11.25" customHeight="1" collapsed="1" x14ac:dyDescent="0.25">
      <c r="B143" s="165" t="s">
        <v>77</v>
      </c>
      <c r="C143" s="166"/>
      <c r="D143" s="34">
        <f>SUM(D31:D142)</f>
        <v>2777.0502779927342</v>
      </c>
      <c r="E143" s="34">
        <f>SUM(E31:E142)</f>
        <v>5301.73</v>
      </c>
      <c r="F143" s="35"/>
      <c r="G143" s="53"/>
      <c r="H143" s="37"/>
      <c r="P143" s="150"/>
      <c r="Q143" s="150"/>
      <c r="R143" s="150"/>
      <c r="S143" s="150"/>
      <c r="T143" s="150"/>
      <c r="U143" s="150"/>
      <c r="V143" s="150"/>
    </row>
    <row r="144" spans="2:22" s="1" customFormat="1" ht="7.5" customHeight="1" x14ac:dyDescent="0.25">
      <c r="B144" s="2"/>
      <c r="C144" s="2"/>
      <c r="D144" s="54"/>
      <c r="E144" s="55"/>
      <c r="F144" s="2"/>
      <c r="G144" s="43"/>
      <c r="H144" s="2"/>
      <c r="P144" s="150"/>
      <c r="Q144" s="150"/>
      <c r="R144" s="150"/>
      <c r="S144" s="150"/>
      <c r="T144" s="150"/>
      <c r="U144" s="150"/>
      <c r="V144" s="150"/>
    </row>
    <row r="145" spans="1:22" s="1" customFormat="1" ht="12" customHeight="1" x14ac:dyDescent="0.25">
      <c r="B145" s="167" t="s">
        <v>78</v>
      </c>
      <c r="C145" s="168"/>
      <c r="D145" s="56">
        <f>ROUND(D29+D143,2)</f>
        <v>2919.62</v>
      </c>
      <c r="E145" s="56">
        <f>E29+E143</f>
        <v>5774.9299999999994</v>
      </c>
      <c r="F145" s="57"/>
      <c r="G145" s="58"/>
      <c r="H145" s="59"/>
      <c r="P145" s="150"/>
      <c r="Q145" s="150"/>
      <c r="R145" s="150"/>
      <c r="S145" s="150"/>
      <c r="T145" s="150"/>
      <c r="U145" s="150"/>
      <c r="V145" s="150"/>
    </row>
    <row r="146" spans="1:22" s="1" customFormat="1" ht="6" customHeight="1" x14ac:dyDescent="0.25">
      <c r="B146" s="60"/>
      <c r="C146" s="60"/>
      <c r="D146" s="61"/>
      <c r="E146" s="62"/>
      <c r="F146" s="60"/>
      <c r="G146" s="63"/>
      <c r="H146" s="60"/>
      <c r="P146" s="150"/>
      <c r="Q146" s="150"/>
      <c r="R146" s="150"/>
      <c r="S146" s="150"/>
      <c r="T146" s="150"/>
      <c r="U146" s="150"/>
      <c r="V146" s="150"/>
    </row>
    <row r="147" spans="1:22" s="1" customFormat="1" x14ac:dyDescent="0.25">
      <c r="B147" s="64">
        <f>MAX(B12:B143)+1</f>
        <v>92</v>
      </c>
      <c r="C147" s="65" t="s">
        <v>115</v>
      </c>
      <c r="D147" s="66">
        <f>ROUND(E147*IF(RIGHT(C147,4)="Wind",CC_E_Wind,IF(RIGHT(C147,5)="Solar",CC_E_Tracking,IF(RIGHT(C147,3)="Gas",CC_E_Gas,CC_E_Hydro))),2)</f>
        <v>100</v>
      </c>
      <c r="E147" s="66">
        <v>100</v>
      </c>
      <c r="F147" s="67">
        <v>0.85</v>
      </c>
      <c r="G147" s="68">
        <f t="shared" ref="G147" si="2">ROUND(D147/E147,3)</f>
        <v>1</v>
      </c>
      <c r="H147" s="37">
        <v>43101</v>
      </c>
      <c r="I147" s="23"/>
      <c r="J147" s="69"/>
      <c r="P147" s="150"/>
      <c r="Q147" s="150"/>
      <c r="R147" s="150"/>
      <c r="S147" s="150"/>
      <c r="T147" s="150"/>
      <c r="U147" s="150"/>
      <c r="V147" s="150"/>
    </row>
    <row r="148" spans="1:22" s="1" customFormat="1" x14ac:dyDescent="0.25">
      <c r="B148" s="167" t="s">
        <v>79</v>
      </c>
      <c r="C148" s="169"/>
      <c r="D148" s="56">
        <f>ROUND(D145+D147,2)</f>
        <v>3019.62</v>
      </c>
      <c r="E148" s="70"/>
      <c r="F148" s="57"/>
      <c r="G148" s="71"/>
      <c r="H148" s="59"/>
      <c r="P148" s="150"/>
      <c r="Q148" s="150"/>
      <c r="R148" s="150"/>
      <c r="S148" s="150"/>
      <c r="T148" s="150"/>
      <c r="U148" s="150"/>
      <c r="V148" s="150"/>
    </row>
    <row r="149" spans="1:22" s="1" customFormat="1" ht="7.5" customHeight="1" x14ac:dyDescent="0.25">
      <c r="A149" s="150"/>
      <c r="B149" s="60"/>
      <c r="C149" s="60"/>
      <c r="D149" s="72"/>
      <c r="E149" s="62"/>
      <c r="F149" s="60"/>
      <c r="G149" s="63"/>
      <c r="H149" s="6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</row>
    <row r="151" spans="1:22" s="1" customFormat="1" hidden="1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</row>
    <row r="152" spans="1:22" s="1" customFormat="1" hidden="1" x14ac:dyDescent="0.2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</row>
    <row r="153" spans="1:22" s="1" customFormat="1" hidden="1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</row>
    <row r="154" spans="1:22" s="1" customFormat="1" hidden="1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</row>
    <row r="155" spans="1:22" s="1" customFormat="1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</row>
  </sheetData>
  <autoFilter ref="A3:O3"/>
  <mergeCells count="5">
    <mergeCell ref="B2:H2"/>
    <mergeCell ref="B29:C29"/>
    <mergeCell ref="B143:C143"/>
    <mergeCell ref="B145:C145"/>
    <mergeCell ref="B148:C148"/>
  </mergeCells>
  <conditionalFormatting sqref="H12:H13">
    <cfRule type="expression" dxfId="157" priority="191">
      <formula>AND(ISLOGICAL(J12),J12=FALSE)</formula>
    </cfRule>
  </conditionalFormatting>
  <conditionalFormatting sqref="H12:H13">
    <cfRule type="expression" dxfId="156" priority="190">
      <formula>AND(ISLOGICAL(J12),J12=FALSE)</formula>
    </cfRule>
  </conditionalFormatting>
  <conditionalFormatting sqref="H12">
    <cfRule type="expression" dxfId="155" priority="189">
      <formula>AND(ISLOGICAL(J12),J12=FALSE)</formula>
    </cfRule>
  </conditionalFormatting>
  <conditionalFormatting sqref="H12">
    <cfRule type="expression" dxfId="154" priority="188">
      <formula>AND(ISLOGICAL(J12),J12=FALSE)</formula>
    </cfRule>
  </conditionalFormatting>
  <conditionalFormatting sqref="H13">
    <cfRule type="expression" dxfId="153" priority="187">
      <formula>AND(ISLOGICAL(J13),J13=FALSE)</formula>
    </cfRule>
  </conditionalFormatting>
  <conditionalFormatting sqref="H13">
    <cfRule type="expression" dxfId="152" priority="186">
      <formula>AND(ISLOGICAL(J13),J13=FALSE)</formula>
    </cfRule>
  </conditionalFormatting>
  <conditionalFormatting sqref="E14">
    <cfRule type="expression" dxfId="151" priority="185">
      <formula>AND(ISLOGICAL(#REF!),#REF!=FALSE)</formula>
    </cfRule>
  </conditionalFormatting>
  <conditionalFormatting sqref="H14">
    <cfRule type="expression" dxfId="150" priority="184">
      <formula>AND(ISLOGICAL(J14),J14=FALSE)</formula>
    </cfRule>
  </conditionalFormatting>
  <conditionalFormatting sqref="H14">
    <cfRule type="expression" dxfId="149" priority="183">
      <formula>AND(ISLOGICAL(J14),J14=FALSE)</formula>
    </cfRule>
  </conditionalFormatting>
  <conditionalFormatting sqref="H15">
    <cfRule type="expression" dxfId="148" priority="182">
      <formula>AND(ISLOGICAL(#REF!),#REF!=FALSE)</formula>
    </cfRule>
  </conditionalFormatting>
  <conditionalFormatting sqref="H15">
    <cfRule type="expression" dxfId="147" priority="181">
      <formula>AND(ISLOGICAL(#REF!),#REF!=FALSE)</formula>
    </cfRule>
  </conditionalFormatting>
  <conditionalFormatting sqref="E11">
    <cfRule type="expression" dxfId="146" priority="179">
      <formula>AND(ISLOGICAL(#REF!),#REF!=FALSE)</formula>
    </cfRule>
  </conditionalFormatting>
  <conditionalFormatting sqref="H11">
    <cfRule type="expression" dxfId="145" priority="180">
      <formula>AND(ISLOGICAL(#REF!),#REF!=FALSE)</formula>
    </cfRule>
  </conditionalFormatting>
  <conditionalFormatting sqref="M70">
    <cfRule type="expression" dxfId="144" priority="156">
      <formula>AND(ISLOGICAL(#REF!),#REF!=FALSE)</formula>
    </cfRule>
  </conditionalFormatting>
  <conditionalFormatting sqref="M70">
    <cfRule type="expression" dxfId="143" priority="154">
      <formula>AND(ISLOGICAL(#REF!),#REF!=FALSE)</formula>
    </cfRule>
  </conditionalFormatting>
  <conditionalFormatting sqref="M70">
    <cfRule type="expression" dxfId="142" priority="153">
      <formula>AND(ISLOGICAL(#REF!),#REF!=FALSE)</formula>
    </cfRule>
  </conditionalFormatting>
  <conditionalFormatting sqref="J70">
    <cfRule type="expression" dxfId="141" priority="157">
      <formula>AND(ISLOGICAL(#REF!),#REF!=FALSE)</formula>
    </cfRule>
  </conditionalFormatting>
  <conditionalFormatting sqref="M70">
    <cfRule type="expression" dxfId="140" priority="195">
      <formula>AND(ISLOGICAL(AB46),AB46=FALSE)</formula>
    </cfRule>
  </conditionalFormatting>
  <conditionalFormatting sqref="J9:J10 J32:J73 J75:J80">
    <cfRule type="expression" dxfId="139" priority="196">
      <formula>J$7899&lt;&gt;"OK"</formula>
    </cfRule>
  </conditionalFormatting>
  <conditionalFormatting sqref="J147">
    <cfRule type="expression" dxfId="138" priority="146">
      <formula>J$7899&lt;&gt;"OK"</formula>
    </cfRule>
  </conditionalFormatting>
  <conditionalFormatting sqref="J5:J8">
    <cfRule type="expression" dxfId="137" priority="144">
      <formula>J$7904&lt;&gt;"OK"</formula>
    </cfRule>
  </conditionalFormatting>
  <conditionalFormatting sqref="J80">
    <cfRule type="expression" dxfId="136" priority="143">
      <formula>J$7899&lt;&gt;"OK"</formula>
    </cfRule>
  </conditionalFormatting>
  <conditionalFormatting sqref="E9">
    <cfRule type="expression" dxfId="135" priority="142">
      <formula>AND(ISLOGICAL(#REF!),#REF!=FALSE)</formula>
    </cfRule>
  </conditionalFormatting>
  <conditionalFormatting sqref="E9">
    <cfRule type="expression" dxfId="134" priority="141">
      <formula>AND(ISLOGICAL(#REF!),#REF!=FALSE)</formula>
    </cfRule>
  </conditionalFormatting>
  <conditionalFormatting sqref="M70">
    <cfRule type="expression" dxfId="133" priority="198">
      <formula>AND(ISLOGICAL(#REF!),#REF!=FALSE)</formula>
    </cfRule>
  </conditionalFormatting>
  <conditionalFormatting sqref="J81:J98">
    <cfRule type="expression" dxfId="132" priority="137">
      <formula>J$7899&lt;&gt;"OK"</formula>
    </cfRule>
  </conditionalFormatting>
  <conditionalFormatting sqref="J81:J98">
    <cfRule type="expression" dxfId="131" priority="136">
      <formula>J$7899&lt;&gt;"OK"</formula>
    </cfRule>
  </conditionalFormatting>
  <conditionalFormatting sqref="J99:J142">
    <cfRule type="expression" dxfId="130" priority="132">
      <formula>J$7899&lt;&gt;"OK"</formula>
    </cfRule>
  </conditionalFormatting>
  <conditionalFormatting sqref="J99:J142">
    <cfRule type="expression" dxfId="129" priority="131">
      <formula>J$7899&lt;&gt;"OK"</formula>
    </cfRule>
  </conditionalFormatting>
  <conditionalFormatting sqref="J74">
    <cfRule type="expression" dxfId="128" priority="130">
      <formula>J$7899&lt;&gt;"OK"</formula>
    </cfRule>
  </conditionalFormatting>
  <conditionalFormatting sqref="B5:B10">
    <cfRule type="expression" dxfId="127" priority="199">
      <formula>AND($E5&gt;0,#REF!=1)</formula>
    </cfRule>
  </conditionalFormatting>
  <conditionalFormatting sqref="B59:B87 B32:B52 B113:B119 B122">
    <cfRule type="expression" dxfId="126" priority="127">
      <formula>AND($E32&gt;0,$P32=1)</formula>
    </cfRule>
  </conditionalFormatting>
  <conditionalFormatting sqref="B53">
    <cfRule type="expression" dxfId="125" priority="126">
      <formula>AND($E53&gt;0,$P53=1)</formula>
    </cfRule>
  </conditionalFormatting>
  <conditionalFormatting sqref="B53">
    <cfRule type="expression" dxfId="124" priority="125">
      <formula>AND($E53&gt;0,$P53=1)</formula>
    </cfRule>
  </conditionalFormatting>
  <conditionalFormatting sqref="B54">
    <cfRule type="expression" dxfId="123" priority="124">
      <formula>AND($E54&gt;0,$P54=1)</formula>
    </cfRule>
  </conditionalFormatting>
  <conditionalFormatting sqref="B54">
    <cfRule type="expression" dxfId="122" priority="123">
      <formula>AND($E54&gt;0,$P54=1)</formula>
    </cfRule>
  </conditionalFormatting>
  <conditionalFormatting sqref="B55">
    <cfRule type="expression" dxfId="121" priority="122">
      <formula>AND($E55&gt;0,$P55=1)</formula>
    </cfRule>
  </conditionalFormatting>
  <conditionalFormatting sqref="B55">
    <cfRule type="expression" dxfId="120" priority="121">
      <formula>AND($E55&gt;0,$P55=1)</formula>
    </cfRule>
  </conditionalFormatting>
  <conditionalFormatting sqref="B56">
    <cfRule type="expression" dxfId="119" priority="120">
      <formula>AND($E56&gt;0,$P56=1)</formula>
    </cfRule>
  </conditionalFormatting>
  <conditionalFormatting sqref="B56">
    <cfRule type="expression" dxfId="118" priority="119">
      <formula>AND($E56&gt;0,$P56=1)</formula>
    </cfRule>
  </conditionalFormatting>
  <conditionalFormatting sqref="B57">
    <cfRule type="expression" dxfId="117" priority="118">
      <formula>AND($E57&gt;0,$P57=1)</formula>
    </cfRule>
  </conditionalFormatting>
  <conditionalFormatting sqref="B57">
    <cfRule type="expression" dxfId="116" priority="117">
      <formula>AND($E57&gt;0,$P57=1)</formula>
    </cfRule>
  </conditionalFormatting>
  <conditionalFormatting sqref="B58">
    <cfRule type="expression" dxfId="115" priority="116">
      <formula>AND($E58&gt;0,$P58=1)</formula>
    </cfRule>
  </conditionalFormatting>
  <conditionalFormatting sqref="B58">
    <cfRule type="expression" dxfId="114" priority="115">
      <formula>AND($E58&gt;0,$P58=1)</formula>
    </cfRule>
  </conditionalFormatting>
  <conditionalFormatting sqref="B59">
    <cfRule type="expression" dxfId="113" priority="114">
      <formula>AND($E59&gt;0,$P59=1)</formula>
    </cfRule>
  </conditionalFormatting>
  <conditionalFormatting sqref="B59">
    <cfRule type="expression" dxfId="112" priority="113">
      <formula>AND($E59&gt;0,$P59=1)</formula>
    </cfRule>
  </conditionalFormatting>
  <conditionalFormatting sqref="B60">
    <cfRule type="expression" dxfId="111" priority="112">
      <formula>AND($E60&gt;0,$P60=1)</formula>
    </cfRule>
  </conditionalFormatting>
  <conditionalFormatting sqref="B60">
    <cfRule type="expression" dxfId="110" priority="111">
      <formula>AND($E60&gt;0,$P60=1)</formula>
    </cfRule>
  </conditionalFormatting>
  <conditionalFormatting sqref="B78:B87">
    <cfRule type="expression" dxfId="109" priority="110">
      <formula>AND($E78&gt;0,$P78=1)</formula>
    </cfRule>
  </conditionalFormatting>
  <conditionalFormatting sqref="B78:B87">
    <cfRule type="expression" dxfId="108" priority="109">
      <formula>AND($E78&gt;0,$P78=1)</formula>
    </cfRule>
  </conditionalFormatting>
  <conditionalFormatting sqref="B78:B87">
    <cfRule type="expression" dxfId="107" priority="108">
      <formula>AND($E78&gt;0,$P78=1)</formula>
    </cfRule>
  </conditionalFormatting>
  <conditionalFormatting sqref="B88">
    <cfRule type="expression" dxfId="106" priority="107">
      <formula>AND($E88&gt;0,$P88=1)</formula>
    </cfRule>
  </conditionalFormatting>
  <conditionalFormatting sqref="B88">
    <cfRule type="expression" dxfId="105" priority="106">
      <formula>AND($E88&gt;0,$P88=1)</formula>
    </cfRule>
  </conditionalFormatting>
  <conditionalFormatting sqref="B86:B91">
    <cfRule type="expression" dxfId="104" priority="105">
      <formula>AND($E86&gt;0,$P86=1)</formula>
    </cfRule>
  </conditionalFormatting>
  <conditionalFormatting sqref="B86:B91">
    <cfRule type="expression" dxfId="103" priority="104">
      <formula>AND($E86&gt;0,$P86=1)</formula>
    </cfRule>
  </conditionalFormatting>
  <conditionalFormatting sqref="B86:B91">
    <cfRule type="expression" dxfId="102" priority="103">
      <formula>AND($E86&gt;0,$P86=1)</formula>
    </cfRule>
  </conditionalFormatting>
  <conditionalFormatting sqref="B86:B91">
    <cfRule type="expression" dxfId="101" priority="102">
      <formula>AND($E86&gt;0,$P86=1)</formula>
    </cfRule>
  </conditionalFormatting>
  <conditionalFormatting sqref="B139:B141">
    <cfRule type="expression" dxfId="100" priority="101">
      <formula>AND($E139&gt;0,$P139=1)</formula>
    </cfRule>
  </conditionalFormatting>
  <conditionalFormatting sqref="B139:B141">
    <cfRule type="expression" dxfId="99" priority="100">
      <formula>AND($E139&gt;0,$P139=1)</formula>
    </cfRule>
  </conditionalFormatting>
  <conditionalFormatting sqref="B139:B141">
    <cfRule type="expression" dxfId="98" priority="99">
      <formula>AND($E139&gt;0,$P139=1)</formula>
    </cfRule>
  </conditionalFormatting>
  <conditionalFormatting sqref="B139:B141">
    <cfRule type="expression" dxfId="97" priority="98">
      <formula>AND($E139&gt;0,$P139=1)</formula>
    </cfRule>
  </conditionalFormatting>
  <conditionalFormatting sqref="B125:B140 B123">
    <cfRule type="expression" dxfId="96" priority="97">
      <formula>AND($E123&gt;0,$P123=1)</formula>
    </cfRule>
  </conditionalFormatting>
  <conditionalFormatting sqref="B125:B140 B123">
    <cfRule type="expression" dxfId="95" priority="96">
      <formula>AND($E123&gt;0,$P123=1)</formula>
    </cfRule>
  </conditionalFormatting>
  <conditionalFormatting sqref="B125:B140 B123">
    <cfRule type="expression" dxfId="94" priority="95">
      <formula>AND($E123&gt;0,$P123=1)</formula>
    </cfRule>
  </conditionalFormatting>
  <conditionalFormatting sqref="B125:B140 B123">
    <cfRule type="expression" dxfId="93" priority="94">
      <formula>AND($E123&gt;0,$P123=1)</formula>
    </cfRule>
  </conditionalFormatting>
  <conditionalFormatting sqref="B125:B140 B123">
    <cfRule type="expression" dxfId="92" priority="93">
      <formula>AND($E123&gt;0,$P123=1)</formula>
    </cfRule>
  </conditionalFormatting>
  <conditionalFormatting sqref="B125:B140 B123">
    <cfRule type="expression" dxfId="91" priority="92">
      <formula>AND($E123&gt;0,$P123=1)</formula>
    </cfRule>
  </conditionalFormatting>
  <conditionalFormatting sqref="B125:B140 B123">
    <cfRule type="expression" dxfId="90" priority="91">
      <formula>AND($E123&gt;0,$P123=1)</formula>
    </cfRule>
  </conditionalFormatting>
  <conditionalFormatting sqref="B125:B140 B123">
    <cfRule type="expression" dxfId="89" priority="90">
      <formula>AND($E123&gt;0,$P123=1)</formula>
    </cfRule>
  </conditionalFormatting>
  <conditionalFormatting sqref="B53">
    <cfRule type="expression" dxfId="88" priority="89">
      <formula>AND($E53&gt;0,$P53=1)</formula>
    </cfRule>
  </conditionalFormatting>
  <conditionalFormatting sqref="B53">
    <cfRule type="expression" dxfId="87" priority="88">
      <formula>AND($E53&gt;0,$P53=1)</formula>
    </cfRule>
  </conditionalFormatting>
  <conditionalFormatting sqref="B54">
    <cfRule type="expression" dxfId="86" priority="87">
      <formula>AND($E54&gt;0,$P54=1)</formula>
    </cfRule>
  </conditionalFormatting>
  <conditionalFormatting sqref="B54">
    <cfRule type="expression" dxfId="85" priority="86">
      <formula>AND($E54&gt;0,$P54=1)</formula>
    </cfRule>
  </conditionalFormatting>
  <conditionalFormatting sqref="B55">
    <cfRule type="expression" dxfId="84" priority="85">
      <formula>AND($E55&gt;0,$P55=1)</formula>
    </cfRule>
  </conditionalFormatting>
  <conditionalFormatting sqref="B55">
    <cfRule type="expression" dxfId="83" priority="84">
      <formula>AND($E55&gt;0,$P55=1)</formula>
    </cfRule>
  </conditionalFormatting>
  <conditionalFormatting sqref="B56">
    <cfRule type="expression" dxfId="82" priority="83">
      <formula>AND($E56&gt;0,$P56=1)</formula>
    </cfRule>
  </conditionalFormatting>
  <conditionalFormatting sqref="B56">
    <cfRule type="expression" dxfId="81" priority="82">
      <formula>AND($E56&gt;0,$P56=1)</formula>
    </cfRule>
  </conditionalFormatting>
  <conditionalFormatting sqref="B57">
    <cfRule type="expression" dxfId="80" priority="81">
      <formula>AND($E57&gt;0,$P57=1)</formula>
    </cfRule>
  </conditionalFormatting>
  <conditionalFormatting sqref="B57">
    <cfRule type="expression" dxfId="79" priority="80">
      <formula>AND($E57&gt;0,$P57=1)</formula>
    </cfRule>
  </conditionalFormatting>
  <conditionalFormatting sqref="B58">
    <cfRule type="expression" dxfId="78" priority="79">
      <formula>AND($E58&gt;0,$P58=1)</formula>
    </cfRule>
  </conditionalFormatting>
  <conditionalFormatting sqref="B58">
    <cfRule type="expression" dxfId="77" priority="78">
      <formula>AND($E58&gt;0,$P58=1)</formula>
    </cfRule>
  </conditionalFormatting>
  <conditionalFormatting sqref="B59">
    <cfRule type="expression" dxfId="76" priority="77">
      <formula>AND($E59&gt;0,$P59=1)</formula>
    </cfRule>
  </conditionalFormatting>
  <conditionalFormatting sqref="B59">
    <cfRule type="expression" dxfId="75" priority="76">
      <formula>AND($E59&gt;0,$P59=1)</formula>
    </cfRule>
  </conditionalFormatting>
  <conditionalFormatting sqref="B87">
    <cfRule type="expression" dxfId="74" priority="75">
      <formula>AND($E87&gt;0,$P87=1)</formula>
    </cfRule>
  </conditionalFormatting>
  <conditionalFormatting sqref="B87">
    <cfRule type="expression" dxfId="73" priority="74">
      <formula>AND($E87&gt;0,$P87=1)</formula>
    </cfRule>
  </conditionalFormatting>
  <conditionalFormatting sqref="B87">
    <cfRule type="expression" dxfId="72" priority="73">
      <formula>AND($E87&gt;0,$P87=1)</formula>
    </cfRule>
  </conditionalFormatting>
  <conditionalFormatting sqref="B87">
    <cfRule type="expression" dxfId="71" priority="72">
      <formula>AND($E87&gt;0,$P87=1)</formula>
    </cfRule>
  </conditionalFormatting>
  <conditionalFormatting sqref="B86">
    <cfRule type="expression" dxfId="70" priority="71">
      <formula>AND($E86&gt;0,$P86=1)</formula>
    </cfRule>
  </conditionalFormatting>
  <conditionalFormatting sqref="B86">
    <cfRule type="expression" dxfId="69" priority="70">
      <formula>AND($E86&gt;0,$P86=1)</formula>
    </cfRule>
  </conditionalFormatting>
  <conditionalFormatting sqref="B124">
    <cfRule type="expression" dxfId="68" priority="69">
      <formula>AND($E124&gt;0,$P124=1)</formula>
    </cfRule>
  </conditionalFormatting>
  <conditionalFormatting sqref="B124">
    <cfRule type="expression" dxfId="67" priority="68">
      <formula>AND($E124&gt;0,$P124=1)</formula>
    </cfRule>
  </conditionalFormatting>
  <conditionalFormatting sqref="B124">
    <cfRule type="expression" dxfId="66" priority="67">
      <formula>AND($E124&gt;0,$P124=1)</formula>
    </cfRule>
  </conditionalFormatting>
  <conditionalFormatting sqref="B124">
    <cfRule type="expression" dxfId="65" priority="66">
      <formula>AND($E124&gt;0,$P124=1)</formula>
    </cfRule>
  </conditionalFormatting>
  <conditionalFormatting sqref="B124">
    <cfRule type="expression" dxfId="64" priority="65">
      <formula>AND($E124&gt;0,$P124=1)</formula>
    </cfRule>
  </conditionalFormatting>
  <conditionalFormatting sqref="B124">
    <cfRule type="expression" dxfId="63" priority="64">
      <formula>AND($E124&gt;0,$P124=1)</formula>
    </cfRule>
  </conditionalFormatting>
  <conditionalFormatting sqref="B124">
    <cfRule type="expression" dxfId="62" priority="63">
      <formula>AND($E124&gt;0,$P124=1)</formula>
    </cfRule>
  </conditionalFormatting>
  <conditionalFormatting sqref="B124">
    <cfRule type="expression" dxfId="61" priority="62">
      <formula>AND($E124&gt;0,$P124=1)</formula>
    </cfRule>
  </conditionalFormatting>
  <conditionalFormatting sqref="B53">
    <cfRule type="expression" dxfId="60" priority="61">
      <formula>AND($E53&gt;0,$P53=1)</formula>
    </cfRule>
  </conditionalFormatting>
  <conditionalFormatting sqref="B53">
    <cfRule type="expression" dxfId="59" priority="60">
      <formula>AND($E53&gt;0,$P53=1)</formula>
    </cfRule>
  </conditionalFormatting>
  <conditionalFormatting sqref="B54">
    <cfRule type="expression" dxfId="58" priority="59">
      <formula>AND($E54&gt;0,$P54=1)</formula>
    </cfRule>
  </conditionalFormatting>
  <conditionalFormatting sqref="B54">
    <cfRule type="expression" dxfId="57" priority="58">
      <formula>AND($E54&gt;0,$P54=1)</formula>
    </cfRule>
  </conditionalFormatting>
  <conditionalFormatting sqref="B55">
    <cfRule type="expression" dxfId="56" priority="57">
      <formula>AND($E55&gt;0,$P55=1)</formula>
    </cfRule>
  </conditionalFormatting>
  <conditionalFormatting sqref="B55">
    <cfRule type="expression" dxfId="55" priority="56">
      <formula>AND($E55&gt;0,$P55=1)</formula>
    </cfRule>
  </conditionalFormatting>
  <conditionalFormatting sqref="B56">
    <cfRule type="expression" dxfId="54" priority="55">
      <formula>AND($E56&gt;0,$P56=1)</formula>
    </cfRule>
  </conditionalFormatting>
  <conditionalFormatting sqref="B56">
    <cfRule type="expression" dxfId="53" priority="54">
      <formula>AND($E56&gt;0,$P56=1)</formula>
    </cfRule>
  </conditionalFormatting>
  <conditionalFormatting sqref="B57">
    <cfRule type="expression" dxfId="52" priority="53">
      <formula>AND($E57&gt;0,$P57=1)</formula>
    </cfRule>
  </conditionalFormatting>
  <conditionalFormatting sqref="B57">
    <cfRule type="expression" dxfId="51" priority="52">
      <formula>AND($E57&gt;0,$P57=1)</formula>
    </cfRule>
  </conditionalFormatting>
  <conditionalFormatting sqref="B58">
    <cfRule type="expression" dxfId="50" priority="51">
      <formula>AND($E58&gt;0,$P58=1)</formula>
    </cfRule>
  </conditionalFormatting>
  <conditionalFormatting sqref="B58">
    <cfRule type="expression" dxfId="49" priority="50">
      <formula>AND($E58&gt;0,$P58=1)</formula>
    </cfRule>
  </conditionalFormatting>
  <conditionalFormatting sqref="B59">
    <cfRule type="expression" dxfId="48" priority="49">
      <formula>AND($E59&gt;0,$P59=1)</formula>
    </cfRule>
  </conditionalFormatting>
  <conditionalFormatting sqref="B59">
    <cfRule type="expression" dxfId="47" priority="48">
      <formula>AND($E59&gt;0,$P59=1)</formula>
    </cfRule>
  </conditionalFormatting>
  <conditionalFormatting sqref="B87">
    <cfRule type="expression" dxfId="46" priority="47">
      <formula>AND($E87&gt;0,$P87=1)</formula>
    </cfRule>
  </conditionalFormatting>
  <conditionalFormatting sqref="B87">
    <cfRule type="expression" dxfId="45" priority="46">
      <formula>AND($E87&gt;0,$P87=1)</formula>
    </cfRule>
  </conditionalFormatting>
  <conditionalFormatting sqref="B52">
    <cfRule type="expression" dxfId="44" priority="45">
      <formula>AND($E52&gt;0,$P52=1)</formula>
    </cfRule>
  </conditionalFormatting>
  <conditionalFormatting sqref="B52">
    <cfRule type="expression" dxfId="43" priority="44">
      <formula>AND($E52&gt;0,$P52=1)</formula>
    </cfRule>
  </conditionalFormatting>
  <conditionalFormatting sqref="B53">
    <cfRule type="expression" dxfId="42" priority="43">
      <formula>AND($E53&gt;0,$P53=1)</formula>
    </cfRule>
  </conditionalFormatting>
  <conditionalFormatting sqref="B53">
    <cfRule type="expression" dxfId="41" priority="42">
      <formula>AND($E53&gt;0,$P53=1)</formula>
    </cfRule>
  </conditionalFormatting>
  <conditionalFormatting sqref="B54">
    <cfRule type="expression" dxfId="40" priority="41">
      <formula>AND($E54&gt;0,$P54=1)</formula>
    </cfRule>
  </conditionalFormatting>
  <conditionalFormatting sqref="B54">
    <cfRule type="expression" dxfId="39" priority="40">
      <formula>AND($E54&gt;0,$P54=1)</formula>
    </cfRule>
  </conditionalFormatting>
  <conditionalFormatting sqref="B55">
    <cfRule type="expression" dxfId="38" priority="39">
      <formula>AND($E55&gt;0,$P55=1)</formula>
    </cfRule>
  </conditionalFormatting>
  <conditionalFormatting sqref="B55">
    <cfRule type="expression" dxfId="37" priority="38">
      <formula>AND($E55&gt;0,$P55=1)</formula>
    </cfRule>
  </conditionalFormatting>
  <conditionalFormatting sqref="B56">
    <cfRule type="expression" dxfId="36" priority="37">
      <formula>AND($E56&gt;0,$P56=1)</formula>
    </cfRule>
  </conditionalFormatting>
  <conditionalFormatting sqref="B56">
    <cfRule type="expression" dxfId="35" priority="36">
      <formula>AND($E56&gt;0,$P56=1)</formula>
    </cfRule>
  </conditionalFormatting>
  <conditionalFormatting sqref="B57">
    <cfRule type="expression" dxfId="34" priority="35">
      <formula>AND($E57&gt;0,$P57=1)</formula>
    </cfRule>
  </conditionalFormatting>
  <conditionalFormatting sqref="B57">
    <cfRule type="expression" dxfId="33" priority="34">
      <formula>AND($E57&gt;0,$P57=1)</formula>
    </cfRule>
  </conditionalFormatting>
  <conditionalFormatting sqref="B58">
    <cfRule type="expression" dxfId="32" priority="33">
      <formula>AND($E58&gt;0,$P58=1)</formula>
    </cfRule>
  </conditionalFormatting>
  <conditionalFormatting sqref="B58">
    <cfRule type="expression" dxfId="31" priority="32">
      <formula>AND($E58&gt;0,$P58=1)</formula>
    </cfRule>
  </conditionalFormatting>
  <conditionalFormatting sqref="B86">
    <cfRule type="expression" dxfId="30" priority="31">
      <formula>AND($E86&gt;0,$P86=1)</formula>
    </cfRule>
  </conditionalFormatting>
  <conditionalFormatting sqref="B86">
    <cfRule type="expression" dxfId="29" priority="30">
      <formula>AND($E86&gt;0,$P86=1)</formula>
    </cfRule>
  </conditionalFormatting>
  <conditionalFormatting sqref="B86">
    <cfRule type="expression" dxfId="28" priority="29">
      <formula>AND($E86&gt;0,$P86=1)</formula>
    </cfRule>
  </conditionalFormatting>
  <conditionalFormatting sqref="B86">
    <cfRule type="expression" dxfId="27" priority="28">
      <formula>AND($E86&gt;0,$P86=1)</formula>
    </cfRule>
  </conditionalFormatting>
  <conditionalFormatting sqref="B61">
    <cfRule type="expression" dxfId="26" priority="27">
      <formula>AND($E61&gt;0,$P61=1)</formula>
    </cfRule>
  </conditionalFormatting>
  <conditionalFormatting sqref="B85">
    <cfRule type="expression" dxfId="25" priority="26">
      <formula>AND($E85&gt;0,$P85=1)</formula>
    </cfRule>
  </conditionalFormatting>
  <conditionalFormatting sqref="B85">
    <cfRule type="expression" dxfId="24" priority="25">
      <formula>AND($E85&gt;0,$P85=1)</formula>
    </cfRule>
  </conditionalFormatting>
  <conditionalFormatting sqref="E74 H74">
    <cfRule type="expression" dxfId="23" priority="24">
      <formula>AND(ISLOGICAL(#REF!),#REF!=FALSE)</formula>
    </cfRule>
  </conditionalFormatting>
  <conditionalFormatting sqref="E74 H74">
    <cfRule type="expression" dxfId="22" priority="23">
      <formula>AND(ISLOGICAL(#REF!),#REF!=FALSE)</formula>
    </cfRule>
  </conditionalFormatting>
  <conditionalFormatting sqref="E74 H74">
    <cfRule type="expression" dxfId="21" priority="22">
      <formula>AND(ISLOGICAL(#REF!),#REF!=FALSE)</formula>
    </cfRule>
  </conditionalFormatting>
  <conditionalFormatting sqref="E73 H73">
    <cfRule type="expression" dxfId="20" priority="21">
      <formula>AND(ISLOGICAL(#REF!),#REF!=FALSE)</formula>
    </cfRule>
  </conditionalFormatting>
  <conditionalFormatting sqref="E73 H73">
    <cfRule type="expression" dxfId="19" priority="20">
      <formula>AND(ISLOGICAL(#REF!),#REF!=FALSE)</formula>
    </cfRule>
  </conditionalFormatting>
  <conditionalFormatting sqref="E73 H73">
    <cfRule type="expression" dxfId="18" priority="19">
      <formula>AND(ISLOGICAL(#REF!),#REF!=FALSE)</formula>
    </cfRule>
  </conditionalFormatting>
  <conditionalFormatting sqref="B92">
    <cfRule type="expression" dxfId="17" priority="18">
      <formula>AND($E92&gt;0,$P92=1)</formula>
    </cfRule>
  </conditionalFormatting>
  <conditionalFormatting sqref="B92">
    <cfRule type="expression" dxfId="16" priority="17">
      <formula>AND($E92&gt;0,$P92=1)</formula>
    </cfRule>
  </conditionalFormatting>
  <conditionalFormatting sqref="B92">
    <cfRule type="expression" dxfId="15" priority="16">
      <formula>AND($E92&gt;0,$P92=1)</formula>
    </cfRule>
  </conditionalFormatting>
  <conditionalFormatting sqref="B92">
    <cfRule type="expression" dxfId="14" priority="15">
      <formula>AND($E92&gt;0,$P92=1)</formula>
    </cfRule>
  </conditionalFormatting>
  <conditionalFormatting sqref="B93">
    <cfRule type="expression" dxfId="13" priority="14">
      <formula>AND($E93&gt;0,$P93=1)</formula>
    </cfRule>
  </conditionalFormatting>
  <conditionalFormatting sqref="B93">
    <cfRule type="expression" dxfId="12" priority="13">
      <formula>AND($E93&gt;0,$P93=1)</formula>
    </cfRule>
  </conditionalFormatting>
  <conditionalFormatting sqref="B93">
    <cfRule type="expression" dxfId="11" priority="12">
      <formula>AND($E93&gt;0,$P93=1)</formula>
    </cfRule>
  </conditionalFormatting>
  <conditionalFormatting sqref="B93">
    <cfRule type="expression" dxfId="10" priority="11">
      <formula>AND($E93&gt;0,$P93=1)</formula>
    </cfRule>
  </conditionalFormatting>
  <conditionalFormatting sqref="B94:B112">
    <cfRule type="expression" dxfId="9" priority="10">
      <formula>AND($E94&gt;0,$P94=1)</formula>
    </cfRule>
  </conditionalFormatting>
  <conditionalFormatting sqref="B94:B112">
    <cfRule type="expression" dxfId="8" priority="9">
      <formula>AND($E94&gt;0,$P94=1)</formula>
    </cfRule>
  </conditionalFormatting>
  <conditionalFormatting sqref="B94:B112">
    <cfRule type="expression" dxfId="7" priority="8">
      <formula>AND($E94&gt;0,$P94=1)</formula>
    </cfRule>
  </conditionalFormatting>
  <conditionalFormatting sqref="B94:B112">
    <cfRule type="expression" dxfId="6" priority="7">
      <formula>AND($E94&gt;0,$P94=1)</formula>
    </cfRule>
  </conditionalFormatting>
  <conditionalFormatting sqref="B106:B112">
    <cfRule type="expression" dxfId="5" priority="6">
      <formula>AND($E106&gt;0,$P106=1)</formula>
    </cfRule>
  </conditionalFormatting>
  <conditionalFormatting sqref="B106:B112">
    <cfRule type="expression" dxfId="4" priority="5">
      <formula>AND($E106&gt;0,$P106=1)</formula>
    </cfRule>
  </conditionalFormatting>
  <conditionalFormatting sqref="B106:B112">
    <cfRule type="expression" dxfId="3" priority="4">
      <formula>AND($E106&gt;0,$P106=1)</formula>
    </cfRule>
  </conditionalFormatting>
  <conditionalFormatting sqref="B106:B112">
    <cfRule type="expression" dxfId="2" priority="3">
      <formula>AND($E106&gt;0,$P106=1)</formula>
    </cfRule>
  </conditionalFormatting>
  <conditionalFormatting sqref="B120">
    <cfRule type="expression" dxfId="1" priority="2">
      <formula>AND($E120&gt;0,$P120=1)</formula>
    </cfRule>
  </conditionalFormatting>
  <conditionalFormatting sqref="B121">
    <cfRule type="expression" dxfId="0" priority="1">
      <formula>AND($E121&gt;0,$P121=1)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view="pageBreakPreview" topLeftCell="B1" zoomScale="70" zoomScaleNormal="70" zoomScaleSheetLayoutView="70" workbookViewId="0">
      <selection activeCell="B1" sqref="B1"/>
    </sheetView>
  </sheetViews>
  <sheetFormatPr defaultRowHeight="15" x14ac:dyDescent="0.25"/>
  <cols>
    <col min="1" max="1" width="9.140625" style="73"/>
    <col min="2" max="2" width="9.140625" style="74"/>
    <col min="3" max="3" width="11" style="74" customWidth="1"/>
    <col min="4" max="4" width="12.28515625" style="74" customWidth="1"/>
    <col min="5" max="5" width="10" style="74" customWidth="1"/>
    <col min="6" max="6" width="10.5703125" style="74" customWidth="1"/>
    <col min="7" max="7" width="10" style="74" customWidth="1"/>
    <col min="8" max="8" width="11.7109375" style="76" customWidth="1"/>
    <col min="9" max="9" width="11.140625" style="74" customWidth="1"/>
    <col min="10" max="10" width="11.85546875" style="74" customWidth="1"/>
    <col min="11" max="11" width="16.7109375" style="74" customWidth="1"/>
    <col min="12" max="12" width="12.7109375" style="74" customWidth="1"/>
    <col min="13" max="13" width="9.7109375" style="74" customWidth="1"/>
    <col min="14" max="14" width="9.28515625" style="74" customWidth="1"/>
    <col min="15" max="15" width="15.42578125" style="74" customWidth="1"/>
    <col min="16" max="16" width="14.28515625" style="74" customWidth="1"/>
    <col min="17" max="17" width="9.42578125" style="74" customWidth="1"/>
    <col min="18" max="19" width="12.140625" style="74" customWidth="1"/>
    <col min="20" max="21" width="10.7109375" style="74" customWidth="1"/>
    <col min="22" max="22" width="11.28515625" style="74" customWidth="1"/>
    <col min="23" max="23" width="13.140625" style="74" customWidth="1"/>
    <col min="24" max="24" width="11.85546875" style="74" customWidth="1"/>
    <col min="25" max="25" width="9.5703125" style="74" customWidth="1"/>
    <col min="26" max="26" width="9.85546875" style="74" customWidth="1"/>
    <col min="27" max="27" width="9.42578125" style="74" customWidth="1"/>
    <col min="28" max="29" width="9.85546875" style="74" customWidth="1"/>
    <col min="30" max="30" width="11.140625" style="74" customWidth="1"/>
    <col min="31" max="31" width="3.42578125" style="74" customWidth="1"/>
    <col min="32" max="32" width="2.85546875" style="74" customWidth="1"/>
    <col min="33" max="16384" width="9.140625" style="74"/>
  </cols>
  <sheetData>
    <row r="1" spans="1:30" x14ac:dyDescent="0.25">
      <c r="C1" s="75" t="s">
        <v>9</v>
      </c>
      <c r="D1" s="161" t="s">
        <v>94</v>
      </c>
    </row>
    <row r="2" spans="1:30" x14ac:dyDescent="0.25">
      <c r="B2" s="77" t="s">
        <v>80</v>
      </c>
      <c r="C2" s="78"/>
      <c r="D2" s="78"/>
      <c r="E2" s="78"/>
      <c r="F2" s="78"/>
      <c r="G2" s="78"/>
      <c r="H2" s="79"/>
      <c r="I2" s="78"/>
      <c r="J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x14ac:dyDescent="0.25">
      <c r="B3" s="77" t="s">
        <v>81</v>
      </c>
      <c r="C3" s="78"/>
      <c r="D3" s="78"/>
      <c r="E3" s="78"/>
      <c r="F3" s="78"/>
      <c r="G3" s="78"/>
      <c r="H3" s="79"/>
      <c r="I3" s="78"/>
      <c r="J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x14ac:dyDescent="0.25">
      <c r="B4" s="78"/>
      <c r="C4" s="78"/>
      <c r="D4" s="78"/>
      <c r="E4" s="78"/>
      <c r="F4" s="78"/>
      <c r="G4" s="78"/>
      <c r="H4" s="79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x14ac:dyDescent="0.25">
      <c r="C5" s="80"/>
      <c r="D5" s="80"/>
      <c r="E5" s="80"/>
      <c r="F5" s="80"/>
      <c r="G5" s="80"/>
      <c r="H5" s="81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ht="15" customHeight="1" x14ac:dyDescent="0.25">
      <c r="B6" s="82"/>
      <c r="C6" s="83" t="s">
        <v>82</v>
      </c>
      <c r="D6" s="84"/>
      <c r="E6" s="84"/>
      <c r="F6" s="84"/>
      <c r="G6" s="84"/>
      <c r="H6" s="84"/>
      <c r="I6" s="85" t="s">
        <v>83</v>
      </c>
      <c r="J6" s="86"/>
      <c r="K6" s="86"/>
      <c r="L6" s="87"/>
      <c r="M6" s="86"/>
      <c r="N6" s="88"/>
      <c r="O6" s="85" t="s">
        <v>84</v>
      </c>
      <c r="P6" s="86"/>
      <c r="Q6" s="86"/>
      <c r="R6" s="87"/>
      <c r="S6" s="86"/>
      <c r="T6" s="88"/>
      <c r="U6" s="89"/>
    </row>
    <row r="7" spans="1:30" ht="15" customHeight="1" x14ac:dyDescent="0.25">
      <c r="B7" s="90" t="s">
        <v>85</v>
      </c>
      <c r="C7" s="91" t="s">
        <v>86</v>
      </c>
      <c r="D7" s="92"/>
      <c r="E7" s="92"/>
      <c r="F7" s="92"/>
      <c r="G7" s="92"/>
      <c r="H7" s="92"/>
      <c r="I7" s="93" t="s">
        <v>87</v>
      </c>
      <c r="J7" s="94"/>
      <c r="K7" s="94"/>
      <c r="L7" s="95"/>
      <c r="M7" s="94"/>
      <c r="N7" s="96"/>
      <c r="O7" s="93"/>
      <c r="P7" s="97"/>
      <c r="Q7" s="94" t="s">
        <v>87</v>
      </c>
      <c r="R7" s="95"/>
      <c r="S7" s="94"/>
      <c r="T7" s="96"/>
      <c r="U7" s="89"/>
    </row>
    <row r="8" spans="1:30" s="105" customFormat="1" ht="57" customHeight="1" x14ac:dyDescent="0.25">
      <c r="A8" s="98"/>
      <c r="B8" s="99"/>
      <c r="C8" s="100" t="s">
        <v>88</v>
      </c>
      <c r="D8" s="101" t="s">
        <v>89</v>
      </c>
      <c r="E8" s="101" t="s">
        <v>90</v>
      </c>
      <c r="F8" s="101" t="s">
        <v>91</v>
      </c>
      <c r="G8" s="101" t="s">
        <v>92</v>
      </c>
      <c r="H8" s="101" t="s">
        <v>93</v>
      </c>
      <c r="I8" s="101" t="s">
        <v>94</v>
      </c>
      <c r="J8" s="101" t="s">
        <v>22</v>
      </c>
      <c r="K8" s="101" t="s">
        <v>13</v>
      </c>
      <c r="L8" s="102" t="s">
        <v>95</v>
      </c>
      <c r="M8" s="100" t="s">
        <v>96</v>
      </c>
      <c r="N8" s="100" t="s">
        <v>97</v>
      </c>
      <c r="O8" s="103" t="s">
        <v>98</v>
      </c>
      <c r="P8" s="101" t="s">
        <v>94</v>
      </c>
      <c r="Q8" s="104" t="s">
        <v>22</v>
      </c>
      <c r="R8" s="104" t="s">
        <v>13</v>
      </c>
      <c r="S8" s="102" t="s">
        <v>95</v>
      </c>
      <c r="T8" s="103" t="s">
        <v>96</v>
      </c>
      <c r="U8" s="103" t="s">
        <v>97</v>
      </c>
    </row>
    <row r="9" spans="1:30" x14ac:dyDescent="0.25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30" ht="6" customHeight="1" x14ac:dyDescent="0.25">
      <c r="H10" s="74"/>
      <c r="I10" s="107"/>
      <c r="P10" s="107"/>
    </row>
    <row r="11" spans="1:30" x14ac:dyDescent="0.25">
      <c r="B11" s="108">
        <v>2017</v>
      </c>
      <c r="C11" s="109">
        <v>0</v>
      </c>
      <c r="D11" s="109">
        <v>0</v>
      </c>
      <c r="E11" s="112">
        <v>0</v>
      </c>
      <c r="F11" s="116">
        <v>0</v>
      </c>
      <c r="G11" s="116">
        <v>500</v>
      </c>
      <c r="H11" s="116">
        <v>281</v>
      </c>
      <c r="I11" s="120">
        <v>0</v>
      </c>
      <c r="J11" s="120">
        <v>0</v>
      </c>
      <c r="K11" s="120">
        <v>0</v>
      </c>
      <c r="L11" s="120">
        <v>-3.24</v>
      </c>
      <c r="M11" s="121">
        <f t="shared" ref="M11:M36" si="0">MIN($G11,$L11)</f>
        <v>-3.24</v>
      </c>
      <c r="N11" s="122">
        <f t="shared" ref="N11:N36" si="1">MIN($H11,$L11)</f>
        <v>-3.24</v>
      </c>
      <c r="O11" s="120">
        <v>0</v>
      </c>
      <c r="P11" s="120">
        <v>0</v>
      </c>
      <c r="Q11" s="120">
        <v>0</v>
      </c>
      <c r="R11" s="120">
        <v>0</v>
      </c>
      <c r="S11" s="120">
        <v>-3.24</v>
      </c>
      <c r="T11" s="121">
        <f t="shared" ref="T11:T36" si="2">MIN($G11,$S11)</f>
        <v>-3.24</v>
      </c>
      <c r="U11" s="121">
        <f t="shared" ref="U11:U36" si="3">MIN($H11,$S11)</f>
        <v>-3.24</v>
      </c>
    </row>
    <row r="12" spans="1:30" x14ac:dyDescent="0.25">
      <c r="B12" s="123">
        <f t="shared" ref="B12:B36" si="4">B11+1</f>
        <v>2018</v>
      </c>
      <c r="C12" s="110">
        <v>0</v>
      </c>
      <c r="D12" s="110">
        <v>0</v>
      </c>
      <c r="E12" s="113">
        <v>0</v>
      </c>
      <c r="F12" s="117">
        <v>0</v>
      </c>
      <c r="G12" s="117">
        <v>521.1</v>
      </c>
      <c r="H12" s="124">
        <v>332.2</v>
      </c>
      <c r="I12" s="125">
        <v>0</v>
      </c>
      <c r="J12" s="125">
        <v>0</v>
      </c>
      <c r="K12" s="125">
        <v>0</v>
      </c>
      <c r="L12" s="126">
        <v>93.030079999999998</v>
      </c>
      <c r="M12" s="125">
        <f t="shared" si="0"/>
        <v>93.030079999999998</v>
      </c>
      <c r="N12" s="126">
        <f t="shared" si="1"/>
        <v>93.030079999999998</v>
      </c>
      <c r="O12" s="126">
        <v>100</v>
      </c>
      <c r="P12" s="125">
        <v>0</v>
      </c>
      <c r="Q12" s="125">
        <v>0</v>
      </c>
      <c r="R12" s="125">
        <v>0</v>
      </c>
      <c r="S12" s="126">
        <v>193.03008</v>
      </c>
      <c r="T12" s="125">
        <f t="shared" si="2"/>
        <v>193.03008</v>
      </c>
      <c r="U12" s="126">
        <f t="shared" si="3"/>
        <v>193.03008</v>
      </c>
    </row>
    <row r="13" spans="1:30" x14ac:dyDescent="0.25">
      <c r="B13" s="123">
        <f t="shared" si="4"/>
        <v>2019</v>
      </c>
      <c r="C13" s="110">
        <v>0</v>
      </c>
      <c r="D13" s="110">
        <v>0</v>
      </c>
      <c r="E13" s="114">
        <v>0</v>
      </c>
      <c r="F13" s="118">
        <v>0</v>
      </c>
      <c r="G13" s="118">
        <v>877.9</v>
      </c>
      <c r="H13" s="118">
        <v>272.7</v>
      </c>
      <c r="I13" s="125">
        <v>0</v>
      </c>
      <c r="J13" s="125">
        <v>0</v>
      </c>
      <c r="K13" s="125">
        <v>0</v>
      </c>
      <c r="L13" s="126">
        <v>514.4907292327357</v>
      </c>
      <c r="M13" s="125">
        <f t="shared" si="0"/>
        <v>514.4907292327357</v>
      </c>
      <c r="N13" s="126">
        <f t="shared" si="1"/>
        <v>272.7</v>
      </c>
      <c r="O13" s="126">
        <v>100</v>
      </c>
      <c r="P13" s="125">
        <v>0</v>
      </c>
      <c r="Q13" s="125">
        <v>0</v>
      </c>
      <c r="R13" s="125">
        <v>0</v>
      </c>
      <c r="S13" s="126">
        <v>614.4907292327357</v>
      </c>
      <c r="T13" s="125">
        <f t="shared" si="2"/>
        <v>614.4907292327357</v>
      </c>
      <c r="U13" s="126">
        <f t="shared" si="3"/>
        <v>272.7</v>
      </c>
    </row>
    <row r="14" spans="1:30" x14ac:dyDescent="0.25">
      <c r="B14" s="123">
        <f t="shared" si="4"/>
        <v>2020</v>
      </c>
      <c r="C14" s="110">
        <v>0</v>
      </c>
      <c r="D14" s="110">
        <v>0</v>
      </c>
      <c r="E14" s="114">
        <v>0</v>
      </c>
      <c r="F14" s="118">
        <v>0</v>
      </c>
      <c r="G14" s="118">
        <v>807.4</v>
      </c>
      <c r="H14" s="118">
        <v>307.3</v>
      </c>
      <c r="I14" s="125">
        <v>0</v>
      </c>
      <c r="J14" s="125">
        <v>0</v>
      </c>
      <c r="K14" s="125">
        <v>0</v>
      </c>
      <c r="L14" s="126">
        <v>2257.4177882184358</v>
      </c>
      <c r="M14" s="125">
        <f t="shared" si="0"/>
        <v>807.4</v>
      </c>
      <c r="N14" s="126">
        <f t="shared" si="1"/>
        <v>307.3</v>
      </c>
      <c r="O14" s="126">
        <v>100</v>
      </c>
      <c r="P14" s="125">
        <v>0</v>
      </c>
      <c r="Q14" s="125">
        <v>0</v>
      </c>
      <c r="R14" s="125">
        <v>0</v>
      </c>
      <c r="S14" s="126">
        <v>2357.4177882184358</v>
      </c>
      <c r="T14" s="125">
        <f t="shared" si="2"/>
        <v>807.4</v>
      </c>
      <c r="U14" s="126">
        <f t="shared" si="3"/>
        <v>307.3</v>
      </c>
    </row>
    <row r="15" spans="1:30" x14ac:dyDescent="0.25">
      <c r="B15" s="123">
        <f t="shared" si="4"/>
        <v>2021</v>
      </c>
      <c r="C15" s="110">
        <v>0</v>
      </c>
      <c r="D15" s="110">
        <v>0</v>
      </c>
      <c r="E15" s="114">
        <v>0</v>
      </c>
      <c r="F15" s="118">
        <v>1100</v>
      </c>
      <c r="G15" s="118">
        <v>799.1</v>
      </c>
      <c r="H15" s="118">
        <v>319.3</v>
      </c>
      <c r="I15" s="125">
        <v>0</v>
      </c>
      <c r="J15" s="125">
        <v>0</v>
      </c>
      <c r="K15" s="125">
        <v>50.56</v>
      </c>
      <c r="L15" s="126">
        <v>2803.015017632702</v>
      </c>
      <c r="M15" s="125">
        <f t="shared" si="0"/>
        <v>799.1</v>
      </c>
      <c r="N15" s="126">
        <f t="shared" si="1"/>
        <v>319.3</v>
      </c>
      <c r="O15" s="126">
        <v>100</v>
      </c>
      <c r="P15" s="125">
        <v>0</v>
      </c>
      <c r="Q15" s="125">
        <v>0</v>
      </c>
      <c r="R15" s="125">
        <v>50.56</v>
      </c>
      <c r="S15" s="126">
        <v>2903.015017632702</v>
      </c>
      <c r="T15" s="125">
        <f t="shared" si="2"/>
        <v>799.1</v>
      </c>
      <c r="U15" s="126">
        <f t="shared" si="3"/>
        <v>319.3</v>
      </c>
    </row>
    <row r="16" spans="1:30" x14ac:dyDescent="0.25">
      <c r="B16" s="123">
        <f t="shared" si="4"/>
        <v>2022</v>
      </c>
      <c r="C16" s="110">
        <v>0</v>
      </c>
      <c r="D16" s="110">
        <v>0</v>
      </c>
      <c r="E16" s="114">
        <v>0</v>
      </c>
      <c r="F16" s="118">
        <v>1100</v>
      </c>
      <c r="G16" s="118">
        <v>915.6</v>
      </c>
      <c r="H16" s="118">
        <v>307.60000000000002</v>
      </c>
      <c r="I16" s="125">
        <v>0</v>
      </c>
      <c r="J16" s="125">
        <v>0</v>
      </c>
      <c r="K16" s="125">
        <v>50.56</v>
      </c>
      <c r="L16" s="126">
        <v>2789.6766425286705</v>
      </c>
      <c r="M16" s="125">
        <f t="shared" si="0"/>
        <v>915.6</v>
      </c>
      <c r="N16" s="126">
        <f t="shared" si="1"/>
        <v>307.60000000000002</v>
      </c>
      <c r="O16" s="126">
        <v>100</v>
      </c>
      <c r="P16" s="125">
        <v>0</v>
      </c>
      <c r="Q16" s="125">
        <v>0</v>
      </c>
      <c r="R16" s="125">
        <v>50.56</v>
      </c>
      <c r="S16" s="126">
        <v>2889.6766425286705</v>
      </c>
      <c r="T16" s="125">
        <f t="shared" si="2"/>
        <v>915.6</v>
      </c>
      <c r="U16" s="126">
        <f t="shared" si="3"/>
        <v>307.60000000000002</v>
      </c>
    </row>
    <row r="17" spans="2:21" x14ac:dyDescent="0.25">
      <c r="B17" s="123">
        <f t="shared" si="4"/>
        <v>2023</v>
      </c>
      <c r="C17" s="110">
        <v>0</v>
      </c>
      <c r="D17" s="110">
        <v>0</v>
      </c>
      <c r="E17" s="114">
        <v>0</v>
      </c>
      <c r="F17" s="118">
        <v>1100</v>
      </c>
      <c r="G17" s="118">
        <v>844.2</v>
      </c>
      <c r="H17" s="118">
        <v>305.89999999999998</v>
      </c>
      <c r="I17" s="125">
        <v>0</v>
      </c>
      <c r="J17" s="125">
        <v>0</v>
      </c>
      <c r="K17" s="125">
        <v>50.56</v>
      </c>
      <c r="L17" s="126">
        <v>2776.4013260030715</v>
      </c>
      <c r="M17" s="125">
        <f t="shared" si="0"/>
        <v>844.2</v>
      </c>
      <c r="N17" s="126">
        <f t="shared" si="1"/>
        <v>305.89999999999998</v>
      </c>
      <c r="O17" s="126">
        <v>100</v>
      </c>
      <c r="P17" s="125">
        <v>0</v>
      </c>
      <c r="Q17" s="125">
        <v>0</v>
      </c>
      <c r="R17" s="125">
        <v>50.56</v>
      </c>
      <c r="S17" s="126">
        <v>2876.4013260030715</v>
      </c>
      <c r="T17" s="125">
        <f t="shared" si="2"/>
        <v>844.2</v>
      </c>
      <c r="U17" s="126">
        <f t="shared" si="3"/>
        <v>305.89999999999998</v>
      </c>
    </row>
    <row r="18" spans="2:21" x14ac:dyDescent="0.25">
      <c r="B18" s="123">
        <f t="shared" si="4"/>
        <v>2024</v>
      </c>
      <c r="C18" s="110">
        <v>0</v>
      </c>
      <c r="D18" s="110">
        <v>0</v>
      </c>
      <c r="E18" s="114">
        <v>0</v>
      </c>
      <c r="F18" s="118">
        <v>1100</v>
      </c>
      <c r="G18" s="118">
        <v>884.8</v>
      </c>
      <c r="H18" s="118">
        <v>287</v>
      </c>
      <c r="I18" s="125">
        <v>0</v>
      </c>
      <c r="J18" s="125">
        <v>0</v>
      </c>
      <c r="K18" s="125">
        <v>50.56</v>
      </c>
      <c r="L18" s="126">
        <v>2763.1887445417915</v>
      </c>
      <c r="M18" s="125">
        <f t="shared" si="0"/>
        <v>884.8</v>
      </c>
      <c r="N18" s="126">
        <f t="shared" si="1"/>
        <v>287</v>
      </c>
      <c r="O18" s="126">
        <v>100</v>
      </c>
      <c r="P18" s="125">
        <v>0</v>
      </c>
      <c r="Q18" s="125">
        <v>0</v>
      </c>
      <c r="R18" s="125">
        <v>50.56</v>
      </c>
      <c r="S18" s="126">
        <v>2863.1887445417915</v>
      </c>
      <c r="T18" s="125">
        <f t="shared" si="2"/>
        <v>884.8</v>
      </c>
      <c r="U18" s="126">
        <f t="shared" si="3"/>
        <v>287</v>
      </c>
    </row>
    <row r="19" spans="2:21" x14ac:dyDescent="0.25">
      <c r="B19" s="123">
        <f t="shared" si="4"/>
        <v>2025</v>
      </c>
      <c r="C19" s="110">
        <v>0</v>
      </c>
      <c r="D19" s="110">
        <v>0</v>
      </c>
      <c r="E19" s="114">
        <v>0</v>
      </c>
      <c r="F19" s="118">
        <v>1100</v>
      </c>
      <c r="G19" s="118">
        <v>1042.0999999999999</v>
      </c>
      <c r="H19" s="118">
        <v>347.5</v>
      </c>
      <c r="I19" s="125">
        <v>0</v>
      </c>
      <c r="J19" s="125">
        <v>0</v>
      </c>
      <c r="K19" s="125">
        <v>50.56</v>
      </c>
      <c r="L19" s="126">
        <v>2750.0385763059912</v>
      </c>
      <c r="M19" s="125">
        <f t="shared" si="0"/>
        <v>1042.0999999999999</v>
      </c>
      <c r="N19" s="126">
        <f t="shared" si="1"/>
        <v>347.5</v>
      </c>
      <c r="O19" s="126">
        <v>100</v>
      </c>
      <c r="P19" s="125">
        <v>0</v>
      </c>
      <c r="Q19" s="125">
        <v>0</v>
      </c>
      <c r="R19" s="125">
        <v>50.56</v>
      </c>
      <c r="S19" s="126">
        <v>2850.0385763059912</v>
      </c>
      <c r="T19" s="125">
        <f t="shared" si="2"/>
        <v>1042.0999999999999</v>
      </c>
      <c r="U19" s="126">
        <f t="shared" si="3"/>
        <v>347.5</v>
      </c>
    </row>
    <row r="20" spans="2:21" x14ac:dyDescent="0.25">
      <c r="B20" s="123">
        <f t="shared" si="4"/>
        <v>2026</v>
      </c>
      <c r="C20" s="110">
        <v>0</v>
      </c>
      <c r="D20" s="110">
        <v>0</v>
      </c>
      <c r="E20" s="114">
        <v>0</v>
      </c>
      <c r="F20" s="118">
        <v>1100</v>
      </c>
      <c r="G20" s="118">
        <v>978.1</v>
      </c>
      <c r="H20" s="118">
        <v>351.1</v>
      </c>
      <c r="I20" s="125">
        <v>0</v>
      </c>
      <c r="J20" s="125">
        <v>0</v>
      </c>
      <c r="K20" s="125">
        <v>50.56</v>
      </c>
      <c r="L20" s="126">
        <v>2736.9505011233359</v>
      </c>
      <c r="M20" s="125">
        <f t="shared" si="0"/>
        <v>978.1</v>
      </c>
      <c r="N20" s="126">
        <f t="shared" si="1"/>
        <v>351.1</v>
      </c>
      <c r="O20" s="126">
        <v>100</v>
      </c>
      <c r="P20" s="125">
        <v>0</v>
      </c>
      <c r="Q20" s="125">
        <v>0</v>
      </c>
      <c r="R20" s="125">
        <v>50.56</v>
      </c>
      <c r="S20" s="126">
        <v>2836.9505011233359</v>
      </c>
      <c r="T20" s="125">
        <f t="shared" si="2"/>
        <v>978.1</v>
      </c>
      <c r="U20" s="126">
        <f t="shared" si="3"/>
        <v>351.1</v>
      </c>
    </row>
    <row r="21" spans="2:21" x14ac:dyDescent="0.25">
      <c r="B21" s="123">
        <f t="shared" si="4"/>
        <v>2027</v>
      </c>
      <c r="C21" s="110">
        <v>0</v>
      </c>
      <c r="D21" s="110">
        <v>0</v>
      </c>
      <c r="E21" s="114">
        <v>0</v>
      </c>
      <c r="F21" s="118">
        <v>1100</v>
      </c>
      <c r="G21" s="118">
        <v>1039.5</v>
      </c>
      <c r="H21" s="118">
        <v>296.7</v>
      </c>
      <c r="I21" s="125">
        <v>0</v>
      </c>
      <c r="J21" s="125">
        <v>0</v>
      </c>
      <c r="K21" s="125">
        <v>50.56</v>
      </c>
      <c r="L21" s="126">
        <v>2723.9242004792677</v>
      </c>
      <c r="M21" s="125">
        <f t="shared" si="0"/>
        <v>1039.5</v>
      </c>
      <c r="N21" s="126">
        <f t="shared" si="1"/>
        <v>296.7</v>
      </c>
      <c r="O21" s="126">
        <v>100</v>
      </c>
      <c r="P21" s="125">
        <v>0</v>
      </c>
      <c r="Q21" s="125">
        <v>0</v>
      </c>
      <c r="R21" s="125">
        <v>50.56</v>
      </c>
      <c r="S21" s="126">
        <v>2823.9242004792677</v>
      </c>
      <c r="T21" s="125">
        <f t="shared" si="2"/>
        <v>1039.5</v>
      </c>
      <c r="U21" s="126">
        <f t="shared" si="3"/>
        <v>296.7</v>
      </c>
    </row>
    <row r="22" spans="2:21" x14ac:dyDescent="0.25">
      <c r="B22" s="123">
        <f t="shared" si="4"/>
        <v>2028</v>
      </c>
      <c r="C22" s="110">
        <v>0</v>
      </c>
      <c r="D22" s="110">
        <v>0</v>
      </c>
      <c r="E22" s="114">
        <v>11.44</v>
      </c>
      <c r="F22" s="118">
        <v>1100</v>
      </c>
      <c r="G22" s="118">
        <v>1575</v>
      </c>
      <c r="H22" s="118">
        <v>412.5</v>
      </c>
      <c r="I22" s="125">
        <v>0</v>
      </c>
      <c r="J22" s="125">
        <v>6.161744062342871</v>
      </c>
      <c r="K22" s="125">
        <v>50.56</v>
      </c>
      <c r="L22" s="126">
        <v>2704.7976134459705</v>
      </c>
      <c r="M22" s="125">
        <f t="shared" si="0"/>
        <v>1575</v>
      </c>
      <c r="N22" s="126">
        <f t="shared" si="1"/>
        <v>412.5</v>
      </c>
      <c r="O22" s="126">
        <v>100</v>
      </c>
      <c r="P22" s="125">
        <v>0</v>
      </c>
      <c r="Q22" s="125">
        <v>6.161744062342871</v>
      </c>
      <c r="R22" s="125">
        <v>50.56</v>
      </c>
      <c r="S22" s="126">
        <v>2804.7976134459705</v>
      </c>
      <c r="T22" s="125">
        <f t="shared" si="2"/>
        <v>1575</v>
      </c>
      <c r="U22" s="126">
        <f t="shared" si="3"/>
        <v>412.5</v>
      </c>
    </row>
    <row r="23" spans="2:21" x14ac:dyDescent="0.25">
      <c r="B23" s="123">
        <f t="shared" si="4"/>
        <v>2029</v>
      </c>
      <c r="C23" s="110">
        <v>200</v>
      </c>
      <c r="D23" s="110">
        <v>30</v>
      </c>
      <c r="E23" s="114">
        <v>108.315</v>
      </c>
      <c r="F23" s="118">
        <v>1100</v>
      </c>
      <c r="G23" s="118">
        <v>1575</v>
      </c>
      <c r="H23" s="118">
        <v>550.6</v>
      </c>
      <c r="I23" s="125">
        <v>200</v>
      </c>
      <c r="J23" s="125">
        <v>58.339974485373084</v>
      </c>
      <c r="K23" s="125">
        <v>50.56</v>
      </c>
      <c r="L23" s="126">
        <v>2439.7464912203927</v>
      </c>
      <c r="M23" s="125">
        <f t="shared" si="0"/>
        <v>1575</v>
      </c>
      <c r="N23" s="126">
        <f t="shared" si="1"/>
        <v>550.6</v>
      </c>
      <c r="O23" s="126">
        <v>100</v>
      </c>
      <c r="P23" s="125">
        <v>200</v>
      </c>
      <c r="Q23" s="125">
        <v>58.339974485373084</v>
      </c>
      <c r="R23" s="125">
        <v>50.56</v>
      </c>
      <c r="S23" s="126">
        <v>2539.7464912203927</v>
      </c>
      <c r="T23" s="125">
        <f t="shared" si="2"/>
        <v>1575</v>
      </c>
      <c r="U23" s="126">
        <f t="shared" si="3"/>
        <v>550.6</v>
      </c>
    </row>
    <row r="24" spans="2:21" x14ac:dyDescent="0.25">
      <c r="B24" s="123">
        <f t="shared" si="4"/>
        <v>2030</v>
      </c>
      <c r="C24" s="110">
        <v>636</v>
      </c>
      <c r="D24" s="110">
        <v>30</v>
      </c>
      <c r="E24" s="114">
        <v>108.315</v>
      </c>
      <c r="F24" s="118">
        <v>1100</v>
      </c>
      <c r="G24" s="118">
        <v>1565.7</v>
      </c>
      <c r="H24" s="118">
        <v>515.6</v>
      </c>
      <c r="I24" s="125">
        <v>636</v>
      </c>
      <c r="J24" s="125">
        <v>58.339974485373084</v>
      </c>
      <c r="K24" s="125">
        <v>50.56</v>
      </c>
      <c r="L24" s="126">
        <v>1992.1697519396528</v>
      </c>
      <c r="M24" s="125">
        <f t="shared" si="0"/>
        <v>1565.7</v>
      </c>
      <c r="N24" s="126">
        <f t="shared" si="1"/>
        <v>515.6</v>
      </c>
      <c r="O24" s="126">
        <v>100</v>
      </c>
      <c r="P24" s="125">
        <v>636</v>
      </c>
      <c r="Q24" s="125">
        <v>58.339974485373084</v>
      </c>
      <c r="R24" s="125">
        <v>50.56</v>
      </c>
      <c r="S24" s="126">
        <v>2092.169751939653</v>
      </c>
      <c r="T24" s="125">
        <f t="shared" si="2"/>
        <v>1565.7</v>
      </c>
      <c r="U24" s="126">
        <f t="shared" si="3"/>
        <v>515.6</v>
      </c>
    </row>
    <row r="25" spans="2:21" x14ac:dyDescent="0.25">
      <c r="B25" s="123">
        <f t="shared" si="4"/>
        <v>2031</v>
      </c>
      <c r="C25" s="110">
        <v>636</v>
      </c>
      <c r="D25" s="110">
        <v>30</v>
      </c>
      <c r="E25" s="114">
        <v>226.24099999999999</v>
      </c>
      <c r="F25" s="118">
        <v>1185.499</v>
      </c>
      <c r="G25" s="118">
        <v>1575</v>
      </c>
      <c r="H25" s="118">
        <v>490.2</v>
      </c>
      <c r="I25" s="125">
        <v>636</v>
      </c>
      <c r="J25" s="125">
        <v>126.47280937609462</v>
      </c>
      <c r="K25" s="125">
        <v>64.068842000000004</v>
      </c>
      <c r="L25" s="126">
        <v>1901.1162597164239</v>
      </c>
      <c r="M25" s="125">
        <f t="shared" si="0"/>
        <v>1575</v>
      </c>
      <c r="N25" s="126">
        <f t="shared" si="1"/>
        <v>490.2</v>
      </c>
      <c r="O25" s="126">
        <v>100</v>
      </c>
      <c r="P25" s="125">
        <v>636</v>
      </c>
      <c r="Q25" s="125">
        <v>126.47280937609462</v>
      </c>
      <c r="R25" s="125">
        <v>64.068842000000004</v>
      </c>
      <c r="S25" s="126">
        <v>2001.1162597164239</v>
      </c>
      <c r="T25" s="125">
        <f t="shared" si="2"/>
        <v>1575</v>
      </c>
      <c r="U25" s="126">
        <f t="shared" si="3"/>
        <v>490.2</v>
      </c>
    </row>
    <row r="26" spans="2:21" x14ac:dyDescent="0.25">
      <c r="B26" s="123">
        <f t="shared" si="4"/>
        <v>2032</v>
      </c>
      <c r="C26" s="110">
        <v>636</v>
      </c>
      <c r="D26" s="110">
        <v>30</v>
      </c>
      <c r="E26" s="114">
        <v>462.87099999999998</v>
      </c>
      <c r="F26" s="118">
        <v>1185.499</v>
      </c>
      <c r="G26" s="118">
        <v>1575</v>
      </c>
      <c r="H26" s="118">
        <v>450.7</v>
      </c>
      <c r="I26" s="125">
        <v>636.00000000000011</v>
      </c>
      <c r="J26" s="125">
        <v>263.60758112898799</v>
      </c>
      <c r="K26" s="125">
        <v>64.068842000000004</v>
      </c>
      <c r="L26" s="126">
        <v>1754.9651974913902</v>
      </c>
      <c r="M26" s="125">
        <f t="shared" si="0"/>
        <v>1575</v>
      </c>
      <c r="N26" s="126">
        <f t="shared" si="1"/>
        <v>450.7</v>
      </c>
      <c r="O26" s="126">
        <v>100</v>
      </c>
      <c r="P26" s="125">
        <v>636.00000000000011</v>
      </c>
      <c r="Q26" s="125">
        <v>263.60758112898799</v>
      </c>
      <c r="R26" s="125">
        <v>64.068842000000004</v>
      </c>
      <c r="S26" s="126">
        <v>1854.9651974913902</v>
      </c>
      <c r="T26" s="125">
        <f t="shared" si="2"/>
        <v>1575</v>
      </c>
      <c r="U26" s="126">
        <f t="shared" si="3"/>
        <v>450.7</v>
      </c>
    </row>
    <row r="27" spans="2:21" x14ac:dyDescent="0.25">
      <c r="B27" s="123">
        <f t="shared" si="4"/>
        <v>2033</v>
      </c>
      <c r="C27" s="110">
        <v>1313</v>
      </c>
      <c r="D27" s="110">
        <v>30</v>
      </c>
      <c r="E27" s="114">
        <v>688.71600000000001</v>
      </c>
      <c r="F27" s="118">
        <v>1185.499</v>
      </c>
      <c r="G27" s="118">
        <v>1575</v>
      </c>
      <c r="H27" s="118">
        <v>436.6</v>
      </c>
      <c r="I27" s="125">
        <v>1313</v>
      </c>
      <c r="J27" s="125">
        <v>397.45338992734963</v>
      </c>
      <c r="K27" s="125">
        <v>64.068842000000004</v>
      </c>
      <c r="L27" s="126">
        <v>936.0611272734302</v>
      </c>
      <c r="M27" s="125">
        <f t="shared" si="0"/>
        <v>936.0611272734302</v>
      </c>
      <c r="N27" s="126">
        <f t="shared" si="1"/>
        <v>436.6</v>
      </c>
      <c r="O27" s="126">
        <v>100</v>
      </c>
      <c r="P27" s="125">
        <v>1313</v>
      </c>
      <c r="Q27" s="125">
        <v>397.45338992734963</v>
      </c>
      <c r="R27" s="125">
        <v>64.068842000000004</v>
      </c>
      <c r="S27" s="126">
        <v>1036.0611272734302</v>
      </c>
      <c r="T27" s="125">
        <f t="shared" si="2"/>
        <v>1036.0611272734302</v>
      </c>
      <c r="U27" s="126">
        <f t="shared" si="3"/>
        <v>436.6</v>
      </c>
    </row>
    <row r="28" spans="2:21" x14ac:dyDescent="0.25">
      <c r="B28" s="123">
        <f t="shared" si="4"/>
        <v>2034</v>
      </c>
      <c r="C28" s="110">
        <v>1313</v>
      </c>
      <c r="D28" s="110">
        <v>30</v>
      </c>
      <c r="E28" s="114">
        <v>737.00700000000006</v>
      </c>
      <c r="F28" s="118">
        <v>1185.499</v>
      </c>
      <c r="G28" s="118">
        <v>1575</v>
      </c>
      <c r="H28" s="118">
        <v>477</v>
      </c>
      <c r="I28" s="125">
        <v>1313</v>
      </c>
      <c r="J28" s="125">
        <v>425.83325711829974</v>
      </c>
      <c r="K28" s="125">
        <v>64.068842000000004</v>
      </c>
      <c r="L28" s="126">
        <v>903.44482456151673</v>
      </c>
      <c r="M28" s="125">
        <f t="shared" si="0"/>
        <v>903.44482456151673</v>
      </c>
      <c r="N28" s="126">
        <f t="shared" si="1"/>
        <v>477</v>
      </c>
      <c r="O28" s="126">
        <v>100</v>
      </c>
      <c r="P28" s="125">
        <v>1313</v>
      </c>
      <c r="Q28" s="125">
        <v>425.83325711829974</v>
      </c>
      <c r="R28" s="125">
        <v>64.068842000000004</v>
      </c>
      <c r="S28" s="126">
        <v>1003.4448245615167</v>
      </c>
      <c r="T28" s="125">
        <f t="shared" si="2"/>
        <v>1003.4448245615167</v>
      </c>
      <c r="U28" s="126">
        <f t="shared" si="3"/>
        <v>477</v>
      </c>
    </row>
    <row r="29" spans="2:21" x14ac:dyDescent="0.25">
      <c r="B29" s="123">
        <f t="shared" si="4"/>
        <v>2035</v>
      </c>
      <c r="C29" s="110">
        <v>1313</v>
      </c>
      <c r="D29" s="110">
        <v>30</v>
      </c>
      <c r="E29" s="114">
        <v>1027.5830000000001</v>
      </c>
      <c r="F29" s="118">
        <v>1185.499</v>
      </c>
      <c r="G29" s="118">
        <v>1575</v>
      </c>
      <c r="H29" s="118">
        <v>479.4</v>
      </c>
      <c r="I29" s="125">
        <v>1313</v>
      </c>
      <c r="J29" s="125">
        <v>436.60232473322935</v>
      </c>
      <c r="K29" s="125">
        <v>64.068842000000004</v>
      </c>
      <c r="L29" s="126">
        <v>451.82195332259471</v>
      </c>
      <c r="M29" s="125">
        <f t="shared" si="0"/>
        <v>451.82195332259471</v>
      </c>
      <c r="N29" s="126">
        <f t="shared" si="1"/>
        <v>451.82195332259471</v>
      </c>
      <c r="O29" s="126">
        <v>100</v>
      </c>
      <c r="P29" s="125">
        <v>1313</v>
      </c>
      <c r="Q29" s="125">
        <v>436.60232473322935</v>
      </c>
      <c r="R29" s="125">
        <v>64.068842000000004</v>
      </c>
      <c r="S29" s="126">
        <v>551.82195332259471</v>
      </c>
      <c r="T29" s="125">
        <f t="shared" si="2"/>
        <v>551.82195332259471</v>
      </c>
      <c r="U29" s="126">
        <f t="shared" si="3"/>
        <v>479.4</v>
      </c>
    </row>
    <row r="30" spans="2:21" x14ac:dyDescent="0.25">
      <c r="B30" s="123">
        <f t="shared" si="4"/>
        <v>2036</v>
      </c>
      <c r="C30" s="110">
        <v>1313</v>
      </c>
      <c r="D30" s="110">
        <v>30</v>
      </c>
      <c r="E30" s="114">
        <v>1040.172</v>
      </c>
      <c r="F30" s="118">
        <v>1959.4870000000001</v>
      </c>
      <c r="G30" s="118">
        <v>1538.6</v>
      </c>
      <c r="H30" s="118">
        <v>766.4</v>
      </c>
      <c r="I30" s="125">
        <v>1313</v>
      </c>
      <c r="J30" s="125">
        <v>436.60232473322935</v>
      </c>
      <c r="K30" s="125">
        <v>162.88587029001951</v>
      </c>
      <c r="L30" s="126">
        <v>87.98206420009501</v>
      </c>
      <c r="M30" s="125">
        <f t="shared" si="0"/>
        <v>87.98206420009501</v>
      </c>
      <c r="N30" s="126">
        <f t="shared" si="1"/>
        <v>87.98206420009501</v>
      </c>
      <c r="O30" s="126">
        <v>100</v>
      </c>
      <c r="P30" s="125">
        <v>1313</v>
      </c>
      <c r="Q30" s="125">
        <v>436.60232473322935</v>
      </c>
      <c r="R30" s="125">
        <v>162.88587029001951</v>
      </c>
      <c r="S30" s="126">
        <v>187.98206420009501</v>
      </c>
      <c r="T30" s="125">
        <f t="shared" si="2"/>
        <v>187.98206420009501</v>
      </c>
      <c r="U30" s="126">
        <f t="shared" si="3"/>
        <v>187.98206420009501</v>
      </c>
    </row>
    <row r="31" spans="2:21" x14ac:dyDescent="0.25">
      <c r="B31" s="123">
        <f t="shared" si="4"/>
        <v>2037</v>
      </c>
      <c r="C31" s="110">
        <v>1313</v>
      </c>
      <c r="D31" s="110">
        <v>30</v>
      </c>
      <c r="E31" s="114">
        <v>1040.172</v>
      </c>
      <c r="F31" s="118">
        <v>1959.4870000000001</v>
      </c>
      <c r="G31" s="118">
        <v>0</v>
      </c>
      <c r="H31" s="118">
        <v>0</v>
      </c>
      <c r="I31" s="125">
        <v>1313</v>
      </c>
      <c r="J31" s="125">
        <v>436.60232473322935</v>
      </c>
      <c r="K31" s="125">
        <v>162.88587029001951</v>
      </c>
      <c r="L31" s="126">
        <v>87.550652677670385</v>
      </c>
      <c r="M31" s="125">
        <f t="shared" si="0"/>
        <v>0</v>
      </c>
      <c r="N31" s="126">
        <f t="shared" si="1"/>
        <v>0</v>
      </c>
      <c r="O31" s="126">
        <v>100</v>
      </c>
      <c r="P31" s="125">
        <v>1313</v>
      </c>
      <c r="Q31" s="125">
        <v>436.60232473322935</v>
      </c>
      <c r="R31" s="125">
        <v>162.88587029001951</v>
      </c>
      <c r="S31" s="126">
        <v>187.5506526776704</v>
      </c>
      <c r="T31" s="125">
        <f t="shared" si="2"/>
        <v>0</v>
      </c>
      <c r="U31" s="126">
        <f t="shared" si="3"/>
        <v>0</v>
      </c>
    </row>
    <row r="32" spans="2:21" x14ac:dyDescent="0.25">
      <c r="B32" s="123">
        <f t="shared" si="4"/>
        <v>2038</v>
      </c>
      <c r="C32" s="110">
        <v>1313</v>
      </c>
      <c r="D32" s="110">
        <v>30</v>
      </c>
      <c r="E32" s="114">
        <v>1040.172</v>
      </c>
      <c r="F32" s="118">
        <v>1959.4870000000001</v>
      </c>
      <c r="G32" s="118">
        <v>0</v>
      </c>
      <c r="H32" s="118">
        <v>0</v>
      </c>
      <c r="I32" s="125">
        <v>1313</v>
      </c>
      <c r="J32" s="125">
        <v>436.60232473322935</v>
      </c>
      <c r="K32" s="125">
        <v>162.88587029001951</v>
      </c>
      <c r="L32" s="126">
        <v>87.121398212857869</v>
      </c>
      <c r="M32" s="125">
        <f t="shared" si="0"/>
        <v>0</v>
      </c>
      <c r="N32" s="126">
        <f t="shared" si="1"/>
        <v>0</v>
      </c>
      <c r="O32" s="126">
        <v>100</v>
      </c>
      <c r="P32" s="125">
        <v>1313</v>
      </c>
      <c r="Q32" s="125">
        <v>436.60232473322935</v>
      </c>
      <c r="R32" s="125">
        <v>162.88587029001951</v>
      </c>
      <c r="S32" s="126">
        <v>87.121398212857869</v>
      </c>
      <c r="T32" s="125">
        <f t="shared" si="2"/>
        <v>0</v>
      </c>
      <c r="U32" s="126">
        <f t="shared" si="3"/>
        <v>0</v>
      </c>
    </row>
    <row r="33" spans="1:21" x14ac:dyDescent="0.25">
      <c r="B33" s="123">
        <f t="shared" si="4"/>
        <v>2039</v>
      </c>
      <c r="C33" s="110">
        <v>1313</v>
      </c>
      <c r="D33" s="110">
        <v>30</v>
      </c>
      <c r="E33" s="114">
        <v>1040.172</v>
      </c>
      <c r="F33" s="118">
        <v>1959.4870000000001</v>
      </c>
      <c r="G33" s="118">
        <v>0</v>
      </c>
      <c r="H33" s="118">
        <v>0</v>
      </c>
      <c r="I33" s="125">
        <v>1313</v>
      </c>
      <c r="J33" s="125">
        <v>436.60232473322935</v>
      </c>
      <c r="K33" s="125">
        <v>162.88587029001951</v>
      </c>
      <c r="L33" s="126">
        <v>59.704291698124763</v>
      </c>
      <c r="M33" s="125">
        <f t="shared" si="0"/>
        <v>0</v>
      </c>
      <c r="N33" s="126">
        <f t="shared" si="1"/>
        <v>0</v>
      </c>
      <c r="O33" s="126">
        <v>100</v>
      </c>
      <c r="P33" s="125">
        <v>1313</v>
      </c>
      <c r="Q33" s="125">
        <v>436.60232473322935</v>
      </c>
      <c r="R33" s="125">
        <v>162.88587029001951</v>
      </c>
      <c r="S33" s="126">
        <v>59.704291698124763</v>
      </c>
      <c r="T33" s="125">
        <f t="shared" si="2"/>
        <v>0</v>
      </c>
      <c r="U33" s="126">
        <f t="shared" si="3"/>
        <v>0</v>
      </c>
    </row>
    <row r="34" spans="1:21" x14ac:dyDescent="0.25">
      <c r="B34" s="123">
        <f t="shared" si="4"/>
        <v>2040</v>
      </c>
      <c r="C34" s="110">
        <v>1313</v>
      </c>
      <c r="D34" s="110">
        <v>30</v>
      </c>
      <c r="E34" s="114">
        <v>1040.172</v>
      </c>
      <c r="F34" s="118">
        <v>1959.4870000000001</v>
      </c>
      <c r="G34" s="118">
        <v>0</v>
      </c>
      <c r="H34" s="118">
        <v>0</v>
      </c>
      <c r="I34" s="125">
        <v>1313</v>
      </c>
      <c r="J34" s="125">
        <v>436.60232473322935</v>
      </c>
      <c r="K34" s="125">
        <v>162.88587029001951</v>
      </c>
      <c r="L34" s="126">
        <v>0</v>
      </c>
      <c r="M34" s="125">
        <f t="shared" si="0"/>
        <v>0</v>
      </c>
      <c r="N34" s="126">
        <f t="shared" si="1"/>
        <v>0</v>
      </c>
      <c r="O34" s="126">
        <v>100</v>
      </c>
      <c r="P34" s="125">
        <v>1313</v>
      </c>
      <c r="Q34" s="125">
        <v>436.60232473322935</v>
      </c>
      <c r="R34" s="125">
        <v>162.88587029001951</v>
      </c>
      <c r="S34" s="126">
        <v>0</v>
      </c>
      <c r="T34" s="125">
        <f t="shared" si="2"/>
        <v>0</v>
      </c>
      <c r="U34" s="126">
        <f t="shared" si="3"/>
        <v>0</v>
      </c>
    </row>
    <row r="35" spans="1:21" x14ac:dyDescent="0.25">
      <c r="B35" s="123">
        <f t="shared" si="4"/>
        <v>2041</v>
      </c>
      <c r="C35" s="110">
        <v>1313</v>
      </c>
      <c r="D35" s="110">
        <v>30</v>
      </c>
      <c r="E35" s="114">
        <v>1040.172</v>
      </c>
      <c r="F35" s="118">
        <v>1959.4870000000001</v>
      </c>
      <c r="G35" s="118">
        <v>0</v>
      </c>
      <c r="H35" s="118">
        <v>0</v>
      </c>
      <c r="I35" s="125">
        <v>1313</v>
      </c>
      <c r="J35" s="125">
        <v>436.60232473322935</v>
      </c>
      <c r="K35" s="125">
        <v>162.88587029001951</v>
      </c>
      <c r="L35" s="126">
        <v>0</v>
      </c>
      <c r="M35" s="125">
        <f t="shared" si="0"/>
        <v>0</v>
      </c>
      <c r="N35" s="126">
        <f t="shared" si="1"/>
        <v>0</v>
      </c>
      <c r="O35" s="126">
        <v>100</v>
      </c>
      <c r="P35" s="125">
        <v>1313</v>
      </c>
      <c r="Q35" s="125">
        <v>436.60232473322935</v>
      </c>
      <c r="R35" s="125">
        <v>162.88587029001951</v>
      </c>
      <c r="S35" s="126">
        <v>0</v>
      </c>
      <c r="T35" s="125">
        <f t="shared" si="2"/>
        <v>0</v>
      </c>
      <c r="U35" s="126">
        <f t="shared" si="3"/>
        <v>0</v>
      </c>
    </row>
    <row r="36" spans="1:21" x14ac:dyDescent="0.25">
      <c r="B36" s="127">
        <f t="shared" si="4"/>
        <v>2042</v>
      </c>
      <c r="C36" s="111">
        <v>1313</v>
      </c>
      <c r="D36" s="111">
        <v>30</v>
      </c>
      <c r="E36" s="115">
        <v>1040.172</v>
      </c>
      <c r="F36" s="119">
        <v>1959.4870000000001</v>
      </c>
      <c r="G36" s="119">
        <v>0</v>
      </c>
      <c r="H36" s="119">
        <v>0</v>
      </c>
      <c r="I36" s="128">
        <v>1313</v>
      </c>
      <c r="J36" s="128">
        <v>436.60232473322935</v>
      </c>
      <c r="K36" s="128">
        <v>162.88587029001951</v>
      </c>
      <c r="L36" s="129">
        <v>0</v>
      </c>
      <c r="M36" s="128">
        <f t="shared" si="0"/>
        <v>0</v>
      </c>
      <c r="N36" s="129">
        <f t="shared" si="1"/>
        <v>0</v>
      </c>
      <c r="O36" s="129">
        <v>100</v>
      </c>
      <c r="P36" s="128">
        <v>1313</v>
      </c>
      <c r="Q36" s="128">
        <v>436.60232473322935</v>
      </c>
      <c r="R36" s="128">
        <v>162.88587029001951</v>
      </c>
      <c r="S36" s="129">
        <v>0</v>
      </c>
      <c r="T36" s="128">
        <f t="shared" si="2"/>
        <v>0</v>
      </c>
      <c r="U36" s="129">
        <f t="shared" si="3"/>
        <v>0</v>
      </c>
    </row>
    <row r="37" spans="1:21" ht="20.25" customHeight="1" thickBot="1" x14ac:dyDescent="0.3">
      <c r="J37" s="75"/>
    </row>
    <row r="38" spans="1:21" ht="15.75" thickBot="1" x14ac:dyDescent="0.3">
      <c r="A38" s="130"/>
      <c r="B38" s="131" t="s">
        <v>78</v>
      </c>
      <c r="C38" s="132"/>
      <c r="D38" s="132"/>
      <c r="E38" s="132"/>
      <c r="F38" s="132"/>
      <c r="G38" s="132"/>
      <c r="H38" s="133" t="s">
        <v>99</v>
      </c>
      <c r="I38" s="134" t="s">
        <v>100</v>
      </c>
      <c r="M38" s="135"/>
      <c r="N38" s="135"/>
    </row>
    <row r="39" spans="1:21" x14ac:dyDescent="0.25">
      <c r="B39" s="136" t="s">
        <v>101</v>
      </c>
      <c r="C39" s="137"/>
      <c r="D39" s="137"/>
      <c r="E39" s="137"/>
      <c r="F39" s="137"/>
      <c r="G39" s="137"/>
      <c r="H39" s="138">
        <v>2919.62</v>
      </c>
      <c r="I39" s="138">
        <v>3019.62</v>
      </c>
      <c r="M39" s="139"/>
      <c r="N39" s="139"/>
    </row>
    <row r="40" spans="1:21" x14ac:dyDescent="0.25">
      <c r="B40" s="140" t="s">
        <v>102</v>
      </c>
      <c r="C40" s="141"/>
      <c r="D40" s="141"/>
      <c r="E40" s="141"/>
      <c r="F40" s="141"/>
      <c r="G40" s="141"/>
      <c r="H40" s="142">
        <f>+H43+H49+H52</f>
        <v>1912.4881950232489</v>
      </c>
      <c r="I40" s="142">
        <f>+I43+I49+I52</f>
        <v>1912.4881950232489</v>
      </c>
      <c r="M40" s="139"/>
      <c r="N40" s="139"/>
    </row>
    <row r="41" spans="1:21" ht="15.75" thickBot="1" x14ac:dyDescent="0.3">
      <c r="H41" s="74"/>
    </row>
    <row r="42" spans="1:21" s="105" customFormat="1" ht="33.75" customHeight="1" thickBot="1" x14ac:dyDescent="0.3">
      <c r="A42" s="143"/>
      <c r="B42" s="131" t="str">
        <f>"CCCT Partial Displacement in  "&amp;A42</f>
        <v xml:space="preserve">CCCT Partial Displacement in  </v>
      </c>
      <c r="C42" s="144"/>
      <c r="D42" s="144"/>
      <c r="E42" s="144"/>
      <c r="F42" s="144"/>
      <c r="G42" s="144"/>
      <c r="H42" s="145" t="s">
        <v>99</v>
      </c>
      <c r="I42" s="146" t="s">
        <v>100</v>
      </c>
      <c r="M42" s="147"/>
      <c r="N42" s="147"/>
    </row>
    <row r="43" spans="1:21" x14ac:dyDescent="0.25">
      <c r="A43" s="73" t="s">
        <v>103</v>
      </c>
      <c r="B43" s="140" t="s">
        <v>102</v>
      </c>
      <c r="C43" s="141"/>
      <c r="D43" s="141"/>
      <c r="E43" s="141"/>
      <c r="F43" s="141"/>
      <c r="G43" s="141"/>
      <c r="H43" s="142">
        <f>MAX($I$11:$I$36)</f>
        <v>1313</v>
      </c>
      <c r="I43" s="142">
        <f>MAX($P$11:$P$36)</f>
        <v>1313</v>
      </c>
      <c r="J43" s="74">
        <f>I43-H43</f>
        <v>0</v>
      </c>
      <c r="M43" s="139"/>
      <c r="N43" s="139"/>
    </row>
    <row r="44" spans="1:21" x14ac:dyDescent="0.25">
      <c r="H44" s="74"/>
    </row>
    <row r="45" spans="1:21" s="105" customFormat="1" ht="33.75" hidden="1" customHeight="1" thickBot="1" x14ac:dyDescent="0.3">
      <c r="A45" s="143"/>
      <c r="B45" s="148" t="str">
        <f>"Geothermal Partial Displacement in  "&amp;A45</f>
        <v xml:space="preserve">Geothermal Partial Displacement in  </v>
      </c>
      <c r="C45" s="144"/>
      <c r="D45" s="144"/>
      <c r="E45" s="144"/>
      <c r="F45" s="144"/>
      <c r="G45" s="144"/>
      <c r="H45" s="145" t="s">
        <v>99</v>
      </c>
      <c r="I45" s="146" t="s">
        <v>100</v>
      </c>
    </row>
    <row r="46" spans="1:21" ht="15" hidden="1" customHeight="1" x14ac:dyDescent="0.25">
      <c r="A46" s="73" t="s">
        <v>104</v>
      </c>
      <c r="B46" s="140" t="s">
        <v>102</v>
      </c>
      <c r="C46" s="141"/>
      <c r="D46" s="141"/>
      <c r="E46" s="141"/>
      <c r="F46" s="141"/>
      <c r="G46" s="141"/>
      <c r="H46" s="142" t="e">
        <f>ROUND(INDEX(#REF!,MATCH($A$45,$B$11:$B$36,0),1),2)</f>
        <v>#REF!</v>
      </c>
      <c r="I46" s="142" t="e">
        <f>ROUND(INDEX(#REF!,MATCH($A$45,$B$11:$B$36,0),1),2)</f>
        <v>#REF!</v>
      </c>
    </row>
    <row r="47" spans="1:21" ht="15.75" thickBot="1" x14ac:dyDescent="0.3">
      <c r="H47" s="74"/>
      <c r="N47" s="74" t="s">
        <v>105</v>
      </c>
      <c r="P47" s="74" t="s">
        <v>106</v>
      </c>
    </row>
    <row r="48" spans="1:21" ht="15.75" customHeight="1" thickBot="1" x14ac:dyDescent="0.3">
      <c r="A48" s="149"/>
      <c r="B48" s="131" t="str">
        <f>"Solar Partial Displacement in  "&amp;A48</f>
        <v xml:space="preserve">Solar Partial Displacement in  </v>
      </c>
      <c r="C48" s="144"/>
      <c r="D48" s="144"/>
      <c r="E48" s="144"/>
      <c r="F48" s="144"/>
      <c r="G48" s="144"/>
      <c r="H48" s="133" t="s">
        <v>99</v>
      </c>
      <c r="I48" s="134" t="s">
        <v>100</v>
      </c>
      <c r="N48" s="133" t="s">
        <v>99</v>
      </c>
      <c r="O48" s="134" t="s">
        <v>100</v>
      </c>
      <c r="P48" s="133" t="s">
        <v>99</v>
      </c>
      <c r="Q48" s="134" t="s">
        <v>100</v>
      </c>
    </row>
    <row r="49" spans="1:19" x14ac:dyDescent="0.25">
      <c r="A49" s="73" t="s">
        <v>22</v>
      </c>
      <c r="B49" s="140" t="s">
        <v>102</v>
      </c>
      <c r="C49" s="141"/>
      <c r="D49" s="141"/>
      <c r="E49" s="141"/>
      <c r="F49" s="141"/>
      <c r="G49" s="141"/>
      <c r="H49" s="142">
        <f>MAX($J$11:$J$36)</f>
        <v>436.60232473322935</v>
      </c>
      <c r="I49" s="142">
        <f>MAX($Q$11:$Q$36)</f>
        <v>436.60232473322935</v>
      </c>
      <c r="J49" s="74">
        <f>I49-H49</f>
        <v>0</v>
      </c>
      <c r="N49" s="74">
        <v>129.35999955778078</v>
      </c>
      <c r="O49" s="74">
        <v>129.35999955778078</v>
      </c>
      <c r="P49" s="74">
        <v>307.24232517544857</v>
      </c>
      <c r="Q49" s="74">
        <v>307.24232517544857</v>
      </c>
    </row>
    <row r="50" spans="1:19" ht="15.75" thickBot="1" x14ac:dyDescent="0.3">
      <c r="H50" s="74"/>
      <c r="O50" s="74">
        <f>O49-N49</f>
        <v>0</v>
      </c>
      <c r="Q50" s="74">
        <f>Q49-P49</f>
        <v>0</v>
      </c>
    </row>
    <row r="51" spans="1:19" ht="15.75" customHeight="1" thickBot="1" x14ac:dyDescent="0.3">
      <c r="A51" s="149"/>
      <c r="B51" s="131" t="str">
        <f>"Wind Partial Displacement in  "&amp;A51</f>
        <v xml:space="preserve">Wind Partial Displacement in  </v>
      </c>
      <c r="C51" s="132"/>
      <c r="D51" s="132"/>
      <c r="E51" s="132"/>
      <c r="F51" s="132"/>
      <c r="G51" s="132"/>
      <c r="H51" s="133" t="s">
        <v>99</v>
      </c>
      <c r="I51" s="134" t="s">
        <v>100</v>
      </c>
      <c r="N51" s="150" t="s">
        <v>107</v>
      </c>
      <c r="P51" s="150" t="s">
        <v>108</v>
      </c>
      <c r="R51" s="151" t="s">
        <v>109</v>
      </c>
    </row>
    <row r="52" spans="1:19" ht="15.75" thickBot="1" x14ac:dyDescent="0.3">
      <c r="A52" s="73" t="s">
        <v>13</v>
      </c>
      <c r="B52" s="140" t="s">
        <v>102</v>
      </c>
      <c r="C52" s="141"/>
      <c r="D52" s="141"/>
      <c r="E52" s="141"/>
      <c r="F52" s="141"/>
      <c r="G52" s="141"/>
      <c r="H52" s="142">
        <f>MAX($K$11:$K$36)</f>
        <v>162.88587029001951</v>
      </c>
      <c r="I52" s="142">
        <f>MAX(R11:R36)</f>
        <v>162.88587029001951</v>
      </c>
      <c r="J52" s="74">
        <f>I52-H52</f>
        <v>0</v>
      </c>
      <c r="N52" s="133" t="s">
        <v>99</v>
      </c>
      <c r="O52" s="134" t="s">
        <v>100</v>
      </c>
      <c r="P52" s="133" t="s">
        <v>99</v>
      </c>
      <c r="Q52" s="134" t="s">
        <v>100</v>
      </c>
      <c r="R52" s="133" t="s">
        <v>99</v>
      </c>
      <c r="S52" s="134" t="s">
        <v>100</v>
      </c>
    </row>
    <row r="53" spans="1:19" x14ac:dyDescent="0.25">
      <c r="N53" s="74">
        <v>50.56</v>
      </c>
      <c r="O53" s="74">
        <v>50.56</v>
      </c>
      <c r="P53" s="74">
        <v>13.508842</v>
      </c>
      <c r="Q53" s="74">
        <v>13.508842</v>
      </c>
      <c r="R53" s="74">
        <v>98.817028290019522</v>
      </c>
      <c r="S53" s="74">
        <v>98.817028290019522</v>
      </c>
    </row>
    <row r="54" spans="1:19" x14ac:dyDescent="0.25">
      <c r="M54" s="152"/>
      <c r="N54" s="152"/>
      <c r="O54" s="74">
        <f>O53-N53</f>
        <v>0</v>
      </c>
      <c r="Q54" s="74">
        <f>Q53-P53</f>
        <v>0</v>
      </c>
      <c r="S54" s="74">
        <f>S53-R53</f>
        <v>0</v>
      </c>
    </row>
  </sheetData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Queue</vt:lpstr>
      <vt:lpstr>Displacement</vt:lpstr>
      <vt:lpstr>AC_Case</vt:lpstr>
      <vt:lpstr>Base_Case</vt:lpstr>
      <vt:lpstr>CC_E_Fixed</vt:lpstr>
      <vt:lpstr>CC_E_Gas</vt:lpstr>
      <vt:lpstr>CC_E_Hydro</vt:lpstr>
      <vt:lpstr>CC_E_Tracking</vt:lpstr>
      <vt:lpstr>CC_E_Wind</vt:lpstr>
      <vt:lpstr>CC_W_Fixed</vt:lpstr>
      <vt:lpstr>CC_W_Gas</vt:lpstr>
      <vt:lpstr>CC_W_Hydro</vt:lpstr>
      <vt:lpstr>CC_W_Tracking</vt:lpstr>
      <vt:lpstr>CC_W_Wind</vt:lpstr>
      <vt:lpstr>Displacement!Print_Area</vt:lpstr>
      <vt:lpstr>Queue!Print_Area</vt:lpstr>
      <vt:lpstr>Queue!Signed_MW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2017-10-02T21:20:04Z</dcterms:created>
  <dcterms:modified xsi:type="dcterms:W3CDTF">2017-10-02T21:46:28Z</dcterms:modified>
  <cp:contentStatus/>
</cp:coreProperties>
</file>