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codeName="ThisWorkbook" defaultThemeVersion="124226"/>
  <bookViews>
    <workbookView xWindow="0" yWindow="-45" windowWidth="12000" windowHeight="5280" tabRatio="917"/>
  </bookViews>
  <sheets>
    <sheet name="Table 1" sheetId="25" r:id="rId1"/>
    <sheet name="Table 2" sheetId="47" r:id="rId2"/>
    <sheet name="Table 4" sheetId="28" r:id="rId3"/>
    <sheet name="Table 5" sheetId="31" r:id="rId4"/>
    <sheet name="Table 3 WY Wind 2021" sheetId="43" r:id="rId5"/>
    <sheet name="Table 3 DJ Wind 2031" sheetId="42" r:id="rId6"/>
    <sheet name="Table 3 UT Solar 2031" sheetId="40" r:id="rId7"/>
    <sheet name="Table 3 Yakima Solar 2028" sheetId="41" r:id="rId8"/>
    <sheet name="Table 3 30 MW Geoth 2029" sheetId="46" r:id="rId9"/>
    <sheet name="Table 3 200 MW (UT N) 2029)" sheetId="29" r:id="rId10"/>
    <sheet name="Table 3 436MW (West M) 2030" sheetId="36" r:id="rId11"/>
    <sheet name="Table 3 477 MW (Wyo) 2033" sheetId="37" r:id="rId12"/>
    <sheet name="Table 3 200 MW (Wyo) 2033" sheetId="39" r:id="rId13"/>
    <sheet name="Table 3 ID Wind 2036" sheetId="44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200_SCCT_UtahN" localSheetId="1">'Table 1'!$I$19</definedName>
    <definedName name="_200_SCCT_UtahN">'Table 1'!$I$19</definedName>
    <definedName name="_200_SCCT_WYNE">'Table 1'!$I$21</definedName>
    <definedName name="_30_Geo_West" localSheetId="1">'Table 1'!$I$17</definedName>
    <definedName name="_30_Geo_West">'Table 1'!$I$17</definedName>
    <definedName name="_436_CCCT_WestMain" localSheetId="1">'Table 1'!$I$18</definedName>
    <definedName name="_436_CCCT_WestMain">'Table 1'!$I$18</definedName>
    <definedName name="_477_CCCT_WestMain">'[1]Table 1'!$I$18</definedName>
    <definedName name="_477_CCCT_WYNE">'Table 1'!$I$20</definedName>
    <definedName name="_635_CCCT_UtahS">'[1]Table 1'!$I$19</definedName>
    <definedName name="_635_CCCT_WyoNE">'[1]Table 1'!$I$17</definedName>
    <definedName name="_774_Wind_IDGoshen">'Table 1'!$I$23</definedName>
    <definedName name="_85_Wind_DJ_2031">'Table 1'!$I$22</definedName>
    <definedName name="_j1" localSheetId="1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13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4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13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4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13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4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13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4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13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4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Percent_Last_CCCT" localSheetId="1">'Table 1'!#REF!</definedName>
    <definedName name="_Percent_Last_CCCT">'Table 1'!#REF!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>'[2]on off peak hours'!$C$15:$ED$15</definedName>
    <definedName name="Discount_Rate" localSheetId="1">'[1]Table 1'!$I$35</definedName>
    <definedName name="Discount_Rate">'Table 1'!$I$42</definedName>
    <definedName name="Discount_Rate_2015_IRP" localSheetId="8">'[3]Table 7 to 8'!$AE$43</definedName>
    <definedName name="Discount_Rate_2015_IRP" localSheetId="5">'[3]Table 7 to 8'!$AE$43</definedName>
    <definedName name="Discount_Rate_2015_IRP" localSheetId="13">'[3]Table 7 to 8'!$AE$43</definedName>
    <definedName name="Discount_Rate_2015_IRP" localSheetId="6">'[3]Table 7 to 8'!$AE$43</definedName>
    <definedName name="Discount_Rate_2015_IRP" localSheetId="4">'[3]Table 7 to 8'!$AE$43</definedName>
    <definedName name="Discount_Rate_2015_IRP" localSheetId="7">'[3]Table 7 to 8'!$AE$43</definedName>
    <definedName name="Discount_Rate_2015_IRP">'[4]Table 7 to 8'!$AE$43</definedName>
    <definedName name="DispatchSum">"GRID Thermal Generation!R2C1:R4C2"</definedName>
    <definedName name="FixedSolar_Capacity_Contr">'[4]Exhibit 3- Std FixedSolar QF'!$G$53</definedName>
    <definedName name="HoursHoliday">'[2]on off peak hours'!$C$16:$ED$20</definedName>
    <definedName name="Market" localSheetId="8">'[5]OFPC Source'!$J$8:$M$295</definedName>
    <definedName name="Market" localSheetId="5">'[5]OFPC Source'!$J$8:$M$295</definedName>
    <definedName name="Market" localSheetId="13">'[5]OFPC Source'!$J$8:$M$295</definedName>
    <definedName name="Market" localSheetId="6">'[5]OFPC Source'!$J$8:$M$295</definedName>
    <definedName name="Market" localSheetId="4">'[5]OFPC Source'!$J$8:$M$295</definedName>
    <definedName name="Market" localSheetId="7">'[5]OFPC Source'!$J$8:$M$295</definedName>
    <definedName name="Market">'[4]OFPC Source'!$J$8:$M$295</definedName>
    <definedName name="MidC_Flat" localSheetId="8">[6]Market_Price!#REF!</definedName>
    <definedName name="MidC_Flat" localSheetId="5">[6]Market_Price!#REF!</definedName>
    <definedName name="MidC_Flat" localSheetId="13">[6]Market_Price!#REF!</definedName>
    <definedName name="MidC_Flat" localSheetId="6">[6]Market_Price!#REF!</definedName>
    <definedName name="MidC_Flat" localSheetId="4">[6]Market_Price!#REF!</definedName>
    <definedName name="MidC_Flat" localSheetId="7">[6]Market_Price!#REF!</definedName>
    <definedName name="MidC_Flat">[6]Market_Price!#REF!</definedName>
    <definedName name="OR_AC_price" localSheetId="8">#REF!</definedName>
    <definedName name="OR_AC_price" localSheetId="5">#REF!</definedName>
    <definedName name="OR_AC_price" localSheetId="13">#REF!</definedName>
    <definedName name="OR_AC_price" localSheetId="6">#REF!</definedName>
    <definedName name="OR_AC_price" localSheetId="4">#REF!</definedName>
    <definedName name="OR_AC_price" localSheetId="7">#REF!</definedName>
    <definedName name="OR_AC_price">#REF!</definedName>
    <definedName name="_xlnm.Print_Area" localSheetId="0">'Table 1'!$A$1:$H$64</definedName>
    <definedName name="_xlnm.Print_Area" localSheetId="1">'Table 2'!$B$1:$P$36</definedName>
    <definedName name="_xlnm.Print_Area" localSheetId="9">'Table 3 200 MW (UT N) 2029)'!$A$1:$K$89</definedName>
    <definedName name="_xlnm.Print_Area" localSheetId="12">'Table 3 200 MW (Wyo) 2033'!$A$1:$K$91</definedName>
    <definedName name="_xlnm.Print_Area" localSheetId="8">'Table 3 30 MW Geoth 2029'!$A$1:$J$73</definedName>
    <definedName name="_xlnm.Print_Area" localSheetId="10">'Table 3 436MW (West M) 2030'!$A$1:$K$89</definedName>
    <definedName name="_xlnm.Print_Area" localSheetId="11">'Table 3 477 MW (Wyo) 2033'!$A$1:$K$91</definedName>
    <definedName name="_xlnm.Print_Area" localSheetId="5">'Table 3 DJ Wind 2031'!$A$1:$K$74</definedName>
    <definedName name="_xlnm.Print_Area" localSheetId="13">'Table 3 ID Wind 2036'!$A$1:$K$74</definedName>
    <definedName name="_xlnm.Print_Area" localSheetId="6">'Table 3 UT Solar 2031'!$A$1:$K$75</definedName>
    <definedName name="_xlnm.Print_Area" localSheetId="4">'Table 3 WY Wind 2021'!$A$1:$K$74</definedName>
    <definedName name="_xlnm.Print_Area" localSheetId="7">'Table 3 Yakima Solar 2028'!$A$1:$K$73</definedName>
    <definedName name="_xlnm.Print_Area" localSheetId="2">'Table 4'!$A$1:$E$44</definedName>
    <definedName name="_xlnm.Print_Area" localSheetId="3">'Table 5'!$A$1:$H$273</definedName>
    <definedName name="_xlnm.Print_Titles" localSheetId="1">'Table 2'!$1:$9</definedName>
    <definedName name="_xlnm.Print_Titles" localSheetId="9">'Table 3 200 MW (UT N) 2029)'!$1:$6</definedName>
    <definedName name="_xlnm.Print_Titles" localSheetId="12">'Table 3 200 MW (Wyo) 2033'!$1:$6</definedName>
    <definedName name="_xlnm.Print_Titles" localSheetId="10">'Table 3 436MW (West M) 2030'!$1:$6</definedName>
    <definedName name="_xlnm.Print_Titles" localSheetId="11">'Table 3 477 MW (Wyo) 2033'!$1:$6</definedName>
    <definedName name="RenewableMarketShape" localSheetId="8">'[5]OFPC Source'!$P$5:$U$28</definedName>
    <definedName name="RenewableMarketShape" localSheetId="5">'[5]OFPC Source'!$P$5:$U$28</definedName>
    <definedName name="RenewableMarketShape" localSheetId="13">'[5]OFPC Source'!$P$5:$U$28</definedName>
    <definedName name="RenewableMarketShape" localSheetId="6">'[5]OFPC Source'!$P$5:$U$28</definedName>
    <definedName name="RenewableMarketShape" localSheetId="4">'[5]OFPC Source'!$P$5:$U$28</definedName>
    <definedName name="RenewableMarketShape" localSheetId="7">'[5]OFPC Source'!$P$5:$U$28</definedName>
    <definedName name="RenewableMarketShape">'[4]OFPC Source'!$P$5:$U$33</definedName>
    <definedName name="RevenueSum">"GRID Thermal Revenue!R2C1:R4C2"</definedName>
    <definedName name="Solar_Fixed_integr_cost">'[7]Table 10'!$B$46</definedName>
    <definedName name="Solar_HLH" localSheetId="8">'[5]OFPC Source'!$U$47</definedName>
    <definedName name="Solar_HLH" localSheetId="5">'[5]OFPC Source'!$U$47</definedName>
    <definedName name="Solar_HLH" localSheetId="13">'[5]OFPC Source'!$U$47</definedName>
    <definedName name="Solar_HLH" localSheetId="6">'[5]OFPC Source'!$U$47</definedName>
    <definedName name="Solar_HLH" localSheetId="4">'[5]OFPC Source'!$U$47</definedName>
    <definedName name="Solar_HLH" localSheetId="7">'[5]OFPC Source'!$U$47</definedName>
    <definedName name="Solar_HLH">'[4]OFPC Source'!$U$48</definedName>
    <definedName name="Solar_LLH" localSheetId="8">'[5]OFPC Source'!$V$47</definedName>
    <definedName name="Solar_LLH" localSheetId="5">'[5]OFPC Source'!$V$47</definedName>
    <definedName name="Solar_LLH" localSheetId="13">'[5]OFPC Source'!$V$47</definedName>
    <definedName name="Solar_LLH" localSheetId="6">'[5]OFPC Source'!$V$47</definedName>
    <definedName name="Solar_LLH" localSheetId="4">'[5]OFPC Source'!$V$47</definedName>
    <definedName name="Solar_LLH" localSheetId="7">'[5]OFPC Source'!$V$47</definedName>
    <definedName name="Solar_LLH">'[4]OFPC Source'!$V$48</definedName>
    <definedName name="Solar_Tracking_integr_cost">'[7]Table 10'!$B$45</definedName>
    <definedName name="Study_Cap_Adj" localSheetId="1">'[1]Table 1'!$I$8</definedName>
    <definedName name="Study_Cap_Adj">'Table 1'!$I$8</definedName>
    <definedName name="Study_CF">'Table 5'!$M$7</definedName>
    <definedName name="Study_MW">'Table 5'!$M$6</definedName>
    <definedName name="Study_Name" localSheetId="8">[2]ImportData!$D$7</definedName>
    <definedName name="Study_Name" localSheetId="5">[2]ImportData!$D$7</definedName>
    <definedName name="Study_Name" localSheetId="13">[2]ImportData!$D$7</definedName>
    <definedName name="Study_Name" localSheetId="6">[2]ImportData!$D$7</definedName>
    <definedName name="Study_Name" localSheetId="4">[2]ImportData!$D$7</definedName>
    <definedName name="Study_Name" localSheetId="7">[2]ImportData!$D$7</definedName>
    <definedName name="ValuationDate" localSheetId="8">#REF!</definedName>
    <definedName name="ValuationDate" localSheetId="5">#REF!</definedName>
    <definedName name="ValuationDate" localSheetId="13">#REF!</definedName>
    <definedName name="ValuationDate" localSheetId="6">#REF!</definedName>
    <definedName name="ValuationDate" localSheetId="4">#REF!</definedName>
    <definedName name="ValuationDate" localSheetId="7">#REF!</definedName>
    <definedName name="ValuationDate">#REF!</definedName>
    <definedName name="Wind_Capacity_Contr">'[4]Exhibit 2- Std Wind QF '!$E$57</definedName>
    <definedName name="Wind_Integration_Charge">'[4]Exhibit 2- Std Wind QF '!$E$45</definedName>
  </definedNames>
  <calcPr calcId="152511"/>
</workbook>
</file>

<file path=xl/calcChain.xml><?xml version="1.0" encoding="utf-8"?>
<calcChain xmlns="http://schemas.openxmlformats.org/spreadsheetml/2006/main">
  <c r="L21" i="31" l="1"/>
  <c r="L20" i="31"/>
  <c r="B20" i="31"/>
  <c r="C12" i="25" l="1"/>
  <c r="B12" i="25"/>
  <c r="B14" i="31"/>
  <c r="B15" i="31" s="1"/>
  <c r="B16" i="31" l="1"/>
  <c r="B17" i="31" s="1"/>
  <c r="B18" i="31" l="1"/>
  <c r="B19" i="31" l="1"/>
  <c r="C10" i="25" l="1"/>
  <c r="O35" i="25" l="1"/>
  <c r="O34" i="25"/>
  <c r="AQ34" i="25" s="1"/>
  <c r="AG35" i="25" l="1"/>
  <c r="AC35" i="25"/>
  <c r="AJ35" i="25"/>
  <c r="AF35" i="25"/>
  <c r="AD35" i="25"/>
  <c r="AO34" i="25"/>
  <c r="AV34" i="25"/>
  <c r="AE34" i="25"/>
  <c r="AK34" i="25"/>
  <c r="AC34" i="25"/>
  <c r="AD34" i="25"/>
  <c r="AJ34" i="25"/>
  <c r="AB34" i="25"/>
  <c r="AS34" i="25"/>
  <c r="AU34" i="25"/>
  <c r="AW34" i="25"/>
  <c r="AI35" i="25"/>
  <c r="AE35" i="25"/>
  <c r="AH35" i="25"/>
  <c r="AK35" i="25"/>
  <c r="AN34" i="25"/>
  <c r="AP34" i="25"/>
  <c r="AR34" i="25"/>
  <c r="AT34" i="25"/>
  <c r="AN35" i="25"/>
  <c r="AP35" i="25"/>
  <c r="AR35" i="25"/>
  <c r="AT35" i="25"/>
  <c r="AV35" i="25"/>
  <c r="AH34" i="25"/>
  <c r="AG34" i="25"/>
  <c r="AO35" i="25"/>
  <c r="AQ35" i="25"/>
  <c r="AS35" i="25"/>
  <c r="AU35" i="25"/>
  <c r="AW35" i="25"/>
  <c r="AF34" i="25"/>
  <c r="AI34" i="25"/>
  <c r="AB35" i="25"/>
  <c r="H10" i="44" l="1"/>
  <c r="H10" i="42"/>
  <c r="B3" i="46"/>
  <c r="C52" i="46" s="1"/>
  <c r="B9" i="46" s="1"/>
  <c r="D46" i="46"/>
  <c r="H10" i="46"/>
  <c r="G10" i="46"/>
  <c r="E10" i="46"/>
  <c r="C10" i="46"/>
  <c r="C67" i="46"/>
  <c r="C68" i="46" s="1"/>
  <c r="C49" i="46"/>
  <c r="D48" i="46"/>
  <c r="C48" i="46"/>
  <c r="C47" i="46"/>
  <c r="C46" i="46"/>
  <c r="C45" i="46"/>
  <c r="B11" i="46"/>
  <c r="B12" i="46" s="1"/>
  <c r="B13" i="46" s="1"/>
  <c r="B14" i="46" s="1"/>
  <c r="K10" i="44"/>
  <c r="D10" i="46" l="1"/>
  <c r="D11" i="46" s="1"/>
  <c r="E11" i="46"/>
  <c r="C69" i="46"/>
  <c r="C70" i="46" s="1"/>
  <c r="G11" i="46"/>
  <c r="D47" i="46"/>
  <c r="H11" i="46"/>
  <c r="B15" i="46"/>
  <c r="C67" i="44"/>
  <c r="C68" i="44" s="1"/>
  <c r="H11" i="44"/>
  <c r="D47" i="44"/>
  <c r="D46" i="44"/>
  <c r="C10" i="44"/>
  <c r="C49" i="44"/>
  <c r="D48" i="44"/>
  <c r="C48" i="44"/>
  <c r="C47" i="44"/>
  <c r="C46" i="44"/>
  <c r="C45" i="44"/>
  <c r="B11" i="44"/>
  <c r="B12" i="44" s="1"/>
  <c r="B13" i="44" s="1"/>
  <c r="B14" i="44" s="1"/>
  <c r="P10" i="44"/>
  <c r="G10" i="44"/>
  <c r="E10" i="44"/>
  <c r="D46" i="43"/>
  <c r="H10" i="43"/>
  <c r="E10" i="43"/>
  <c r="C67" i="43"/>
  <c r="C68" i="43" s="1"/>
  <c r="G10" i="43"/>
  <c r="K10" i="43"/>
  <c r="C10" i="43"/>
  <c r="C49" i="43"/>
  <c r="D48" i="43"/>
  <c r="C48" i="43"/>
  <c r="C47" i="43"/>
  <c r="C46" i="43"/>
  <c r="C45" i="43"/>
  <c r="B11" i="43"/>
  <c r="F10" i="46" l="1"/>
  <c r="I10" i="46" s="1"/>
  <c r="J10" i="46" s="1"/>
  <c r="G12" i="46"/>
  <c r="G13" i="46" s="1"/>
  <c r="G14" i="46" s="1"/>
  <c r="E11" i="44"/>
  <c r="H12" i="46"/>
  <c r="H13" i="46" s="1"/>
  <c r="H14" i="46" s="1"/>
  <c r="K11" i="44"/>
  <c r="E12" i="46"/>
  <c r="E13" i="46" s="1"/>
  <c r="E14" i="46" s="1"/>
  <c r="K11" i="43"/>
  <c r="H11" i="43"/>
  <c r="B3" i="44"/>
  <c r="C52" i="44" s="1"/>
  <c r="B9" i="44" s="1"/>
  <c r="G11" i="43"/>
  <c r="D10" i="44"/>
  <c r="F10" i="44" s="1"/>
  <c r="C71" i="46"/>
  <c r="D10" i="43"/>
  <c r="D11" i="43" s="1"/>
  <c r="E11" i="43"/>
  <c r="G11" i="44"/>
  <c r="C69" i="44"/>
  <c r="C70" i="44" s="1"/>
  <c r="D12" i="46"/>
  <c r="F11" i="46"/>
  <c r="B16" i="46"/>
  <c r="B15" i="44"/>
  <c r="P11" i="44"/>
  <c r="D47" i="43"/>
  <c r="B3" i="43"/>
  <c r="C52" i="43" s="1"/>
  <c r="B9" i="43" s="1"/>
  <c r="B12" i="43"/>
  <c r="C69" i="43"/>
  <c r="K12" i="43" l="1"/>
  <c r="K13" i="43" s="1"/>
  <c r="D12" i="43"/>
  <c r="D13" i="43" s="1"/>
  <c r="K12" i="44"/>
  <c r="K13" i="44" s="1"/>
  <c r="E12" i="43"/>
  <c r="E13" i="43" s="1"/>
  <c r="D11" i="44"/>
  <c r="F11" i="44" s="1"/>
  <c r="I11" i="44" s="1"/>
  <c r="J11" i="44" s="1"/>
  <c r="E15" i="46"/>
  <c r="F10" i="43"/>
  <c r="I10" i="43" s="1"/>
  <c r="J10" i="43" s="1"/>
  <c r="F11" i="43"/>
  <c r="I11" i="43" s="1"/>
  <c r="J11" i="43" s="1"/>
  <c r="G12" i="43"/>
  <c r="G13" i="43" s="1"/>
  <c r="H12" i="43"/>
  <c r="H13" i="43" s="1"/>
  <c r="C71" i="44"/>
  <c r="C72" i="46"/>
  <c r="G12" i="44"/>
  <c r="G13" i="44" s="1"/>
  <c r="E12" i="44"/>
  <c r="E13" i="44" s="1"/>
  <c r="G15" i="46"/>
  <c r="H12" i="44"/>
  <c r="H13" i="44" s="1"/>
  <c r="H15" i="46"/>
  <c r="I11" i="46"/>
  <c r="J11" i="46" s="1"/>
  <c r="B17" i="46"/>
  <c r="F12" i="46"/>
  <c r="D13" i="46"/>
  <c r="P12" i="44"/>
  <c r="B16" i="44"/>
  <c r="I10" i="44"/>
  <c r="J10" i="44" s="1"/>
  <c r="C70" i="43"/>
  <c r="B13" i="43"/>
  <c r="D12" i="44" l="1"/>
  <c r="D13" i="44" s="1"/>
  <c r="F12" i="43"/>
  <c r="I12" i="43" s="1"/>
  <c r="J12" i="43" s="1"/>
  <c r="K14" i="44"/>
  <c r="K15" i="44" s="1"/>
  <c r="E14" i="43"/>
  <c r="H14" i="44"/>
  <c r="H15" i="44" s="1"/>
  <c r="H16" i="44" s="1"/>
  <c r="G16" i="46"/>
  <c r="G14" i="44"/>
  <c r="G15" i="44" s="1"/>
  <c r="C73" i="46"/>
  <c r="E16" i="46"/>
  <c r="E14" i="44"/>
  <c r="E15" i="44" s="1"/>
  <c r="C72" i="44"/>
  <c r="H16" i="46"/>
  <c r="H14" i="43"/>
  <c r="D14" i="46"/>
  <c r="F13" i="46"/>
  <c r="I12" i="46"/>
  <c r="J12" i="46" s="1"/>
  <c r="B18" i="46"/>
  <c r="B17" i="44"/>
  <c r="P13" i="44"/>
  <c r="C71" i="43"/>
  <c r="G14" i="43"/>
  <c r="K14" i="43"/>
  <c r="B14" i="43"/>
  <c r="F13" i="43"/>
  <c r="D14" i="43"/>
  <c r="F12" i="44" l="1"/>
  <c r="I12" i="44" s="1"/>
  <c r="J12" i="44" s="1"/>
  <c r="K16" i="44"/>
  <c r="E15" i="43"/>
  <c r="H17" i="46"/>
  <c r="E16" i="44"/>
  <c r="G16" i="44"/>
  <c r="C73" i="44"/>
  <c r="E17" i="46"/>
  <c r="G17" i="46"/>
  <c r="C74" i="46"/>
  <c r="H15" i="43"/>
  <c r="B19" i="46"/>
  <c r="I13" i="46"/>
  <c r="J13" i="46" s="1"/>
  <c r="D15" i="46"/>
  <c r="F14" i="46"/>
  <c r="I14" i="46" s="1"/>
  <c r="J14" i="46" s="1"/>
  <c r="D14" i="44"/>
  <c r="F13" i="44"/>
  <c r="P14" i="44"/>
  <c r="B18" i="44"/>
  <c r="B15" i="43"/>
  <c r="D15" i="43"/>
  <c r="F14" i="43"/>
  <c r="I14" i="43" s="1"/>
  <c r="J14" i="43" s="1"/>
  <c r="K15" i="43"/>
  <c r="C72" i="43"/>
  <c r="I13" i="43"/>
  <c r="J13" i="43" s="1"/>
  <c r="G15" i="43"/>
  <c r="E16" i="43" l="1"/>
  <c r="K17" i="44"/>
  <c r="G17" i="44"/>
  <c r="H17" i="44"/>
  <c r="E18" i="46"/>
  <c r="F66" i="46"/>
  <c r="C74" i="44"/>
  <c r="G18" i="46"/>
  <c r="E17" i="44"/>
  <c r="H18" i="46"/>
  <c r="H16" i="43"/>
  <c r="D16" i="46"/>
  <c r="F15" i="46"/>
  <c r="B20" i="46"/>
  <c r="B19" i="44"/>
  <c r="I13" i="44"/>
  <c r="J13" i="44" s="1"/>
  <c r="P15" i="44"/>
  <c r="D15" i="44"/>
  <c r="F14" i="44"/>
  <c r="I14" i="44" s="1"/>
  <c r="J14" i="44" s="1"/>
  <c r="F15" i="43"/>
  <c r="D16" i="43"/>
  <c r="C73" i="43"/>
  <c r="G16" i="43"/>
  <c r="K16" i="43"/>
  <c r="B16" i="43"/>
  <c r="E17" i="43" l="1"/>
  <c r="E18" i="44"/>
  <c r="K18" i="44"/>
  <c r="K17" i="43"/>
  <c r="E19" i="46"/>
  <c r="G18" i="44"/>
  <c r="G17" i="43"/>
  <c r="G19" i="46"/>
  <c r="H18" i="44"/>
  <c r="H19" i="46"/>
  <c r="F67" i="46"/>
  <c r="F66" i="44"/>
  <c r="H17" i="43"/>
  <c r="F16" i="46"/>
  <c r="D17" i="46"/>
  <c r="B21" i="46"/>
  <c r="I15" i="46"/>
  <c r="J15" i="46" s="1"/>
  <c r="D16" i="44"/>
  <c r="F15" i="44"/>
  <c r="B20" i="44"/>
  <c r="P16" i="44"/>
  <c r="B17" i="43"/>
  <c r="C74" i="43"/>
  <c r="D17" i="43"/>
  <c r="F16" i="43"/>
  <c r="I15" i="43"/>
  <c r="J15" i="43" s="1"/>
  <c r="K18" i="43" l="1"/>
  <c r="E19" i="44"/>
  <c r="K19" i="44"/>
  <c r="G18" i="43"/>
  <c r="G19" i="44"/>
  <c r="H19" i="44"/>
  <c r="E20" i="46"/>
  <c r="F67" i="44"/>
  <c r="F68" i="46"/>
  <c r="H20" i="46"/>
  <c r="G20" i="46"/>
  <c r="E18" i="43"/>
  <c r="H18" i="43"/>
  <c r="D18" i="46"/>
  <c r="F17" i="46"/>
  <c r="B22" i="46"/>
  <c r="I16" i="46"/>
  <c r="J16" i="46" s="1"/>
  <c r="F16" i="44"/>
  <c r="D17" i="44"/>
  <c r="B21" i="44"/>
  <c r="P17" i="44"/>
  <c r="I15" i="44"/>
  <c r="J15" i="44" s="1"/>
  <c r="F17" i="43"/>
  <c r="D18" i="43"/>
  <c r="F66" i="43"/>
  <c r="I16" i="43"/>
  <c r="J16" i="43" s="1"/>
  <c r="B18" i="43"/>
  <c r="E20" i="44" l="1"/>
  <c r="K20" i="44"/>
  <c r="G21" i="46"/>
  <c r="H20" i="44"/>
  <c r="E19" i="43"/>
  <c r="E21" i="46"/>
  <c r="G20" i="44"/>
  <c r="F69" i="46"/>
  <c r="F68" i="44"/>
  <c r="H21" i="46"/>
  <c r="H19" i="43"/>
  <c r="K19" i="43"/>
  <c r="G19" i="43"/>
  <c r="I17" i="46"/>
  <c r="J17" i="46" s="1"/>
  <c r="D19" i="46"/>
  <c r="F18" i="46"/>
  <c r="B23" i="46"/>
  <c r="D18" i="44"/>
  <c r="F17" i="44"/>
  <c r="B22" i="44"/>
  <c r="I16" i="44"/>
  <c r="J16" i="44" s="1"/>
  <c r="P18" i="44"/>
  <c r="F67" i="43"/>
  <c r="D19" i="43"/>
  <c r="F18" i="43"/>
  <c r="B19" i="43"/>
  <c r="I17" i="43"/>
  <c r="J17" i="43" s="1"/>
  <c r="E22" i="46" l="1"/>
  <c r="E21" i="44"/>
  <c r="K21" i="44"/>
  <c r="E20" i="43"/>
  <c r="K20" i="43"/>
  <c r="F69" i="44"/>
  <c r="F70" i="46"/>
  <c r="E23" i="46"/>
  <c r="G22" i="46"/>
  <c r="H22" i="46"/>
  <c r="G21" i="44"/>
  <c r="H21" i="44"/>
  <c r="H20" i="43"/>
  <c r="F19" i="46"/>
  <c r="D20" i="46"/>
  <c r="B24" i="46"/>
  <c r="I18" i="46"/>
  <c r="J18" i="46" s="1"/>
  <c r="P19" i="44"/>
  <c r="I17" i="44"/>
  <c r="J17" i="44" s="1"/>
  <c r="D19" i="44"/>
  <c r="F18" i="44"/>
  <c r="B23" i="44"/>
  <c r="F68" i="43"/>
  <c r="F19" i="43"/>
  <c r="D20" i="43"/>
  <c r="G20" i="43"/>
  <c r="I18" i="43"/>
  <c r="J18" i="43" s="1"/>
  <c r="B20" i="43"/>
  <c r="E22" i="44" l="1"/>
  <c r="E21" i="43"/>
  <c r="E22" i="43" s="1"/>
  <c r="H23" i="46"/>
  <c r="K22" i="44"/>
  <c r="H22" i="44"/>
  <c r="E24" i="46"/>
  <c r="F71" i="46"/>
  <c r="G23" i="46"/>
  <c r="G22" i="44"/>
  <c r="F70" i="44"/>
  <c r="G21" i="43"/>
  <c r="K21" i="43"/>
  <c r="H21" i="43"/>
  <c r="I19" i="46"/>
  <c r="J19" i="46" s="1"/>
  <c r="F20" i="46"/>
  <c r="D21" i="46"/>
  <c r="B25" i="46"/>
  <c r="F19" i="44"/>
  <c r="I19" i="44" s="1"/>
  <c r="J19" i="44" s="1"/>
  <c r="D20" i="44"/>
  <c r="B24" i="44"/>
  <c r="P20" i="44"/>
  <c r="I18" i="44"/>
  <c r="J18" i="44" s="1"/>
  <c r="I19" i="43"/>
  <c r="J19" i="43" s="1"/>
  <c r="B21" i="43"/>
  <c r="D21" i="43"/>
  <c r="F20" i="43"/>
  <c r="F69" i="43"/>
  <c r="E23" i="44" l="1"/>
  <c r="K23" i="44"/>
  <c r="K22" i="43"/>
  <c r="G23" i="44"/>
  <c r="E25" i="46"/>
  <c r="F72" i="46"/>
  <c r="F71" i="44"/>
  <c r="E24" i="44"/>
  <c r="G24" i="46"/>
  <c r="H23" i="44"/>
  <c r="H24" i="46"/>
  <c r="H22" i="43"/>
  <c r="G22" i="43"/>
  <c r="B26" i="46"/>
  <c r="D22" i="46"/>
  <c r="F21" i="46"/>
  <c r="I20" i="46"/>
  <c r="J20" i="46" s="1"/>
  <c r="P21" i="44"/>
  <c r="F20" i="44"/>
  <c r="D21" i="44"/>
  <c r="B25" i="44"/>
  <c r="I20" i="43"/>
  <c r="J20" i="43" s="1"/>
  <c r="F70" i="43"/>
  <c r="E23" i="43"/>
  <c r="B22" i="43"/>
  <c r="F21" i="43"/>
  <c r="I21" i="43" s="1"/>
  <c r="J21" i="43" s="1"/>
  <c r="D22" i="43"/>
  <c r="K24" i="44" l="1"/>
  <c r="H24" i="44"/>
  <c r="H25" i="46"/>
  <c r="G24" i="44"/>
  <c r="G25" i="46"/>
  <c r="F73" i="46"/>
  <c r="E26" i="46"/>
  <c r="E25" i="44"/>
  <c r="F72" i="44"/>
  <c r="G23" i="43"/>
  <c r="H23" i="43"/>
  <c r="I21" i="46"/>
  <c r="J21" i="46" s="1"/>
  <c r="B27" i="46"/>
  <c r="F22" i="46"/>
  <c r="D23" i="46"/>
  <c r="B26" i="44"/>
  <c r="D22" i="44"/>
  <c r="F21" i="44"/>
  <c r="I21" i="44" s="1"/>
  <c r="J21" i="44" s="1"/>
  <c r="P22" i="44"/>
  <c r="I20" i="44"/>
  <c r="J20" i="44" s="1"/>
  <c r="B23" i="43"/>
  <c r="K23" i="43"/>
  <c r="F71" i="43"/>
  <c r="E24" i="43"/>
  <c r="D23" i="43"/>
  <c r="F22" i="43"/>
  <c r="K25" i="44" l="1"/>
  <c r="H25" i="44"/>
  <c r="H24" i="43"/>
  <c r="G26" i="46"/>
  <c r="F73" i="44"/>
  <c r="E26" i="44"/>
  <c r="H26" i="46"/>
  <c r="E27" i="46"/>
  <c r="F74" i="46"/>
  <c r="G25" i="44"/>
  <c r="I22" i="46"/>
  <c r="J22" i="46" s="1"/>
  <c r="B28" i="46"/>
  <c r="D24" i="46"/>
  <c r="F23" i="46"/>
  <c r="P23" i="44"/>
  <c r="B27" i="44"/>
  <c r="F22" i="44"/>
  <c r="I22" i="44" s="1"/>
  <c r="J22" i="44" s="1"/>
  <c r="D23" i="44"/>
  <c r="I22" i="43"/>
  <c r="J22" i="43" s="1"/>
  <c r="K24" i="43"/>
  <c r="B24" i="43"/>
  <c r="G24" i="43"/>
  <c r="F72" i="43"/>
  <c r="E25" i="43"/>
  <c r="F23" i="43"/>
  <c r="I23" i="43" s="1"/>
  <c r="J23" i="43" s="1"/>
  <c r="D24" i="43"/>
  <c r="K26" i="44" l="1"/>
  <c r="G26" i="44"/>
  <c r="H27" i="46"/>
  <c r="E28" i="46"/>
  <c r="I66" i="46"/>
  <c r="E27" i="44"/>
  <c r="F74" i="44"/>
  <c r="G27" i="46"/>
  <c r="H26" i="44"/>
  <c r="H25" i="43"/>
  <c r="I23" i="46"/>
  <c r="J23" i="46" s="1"/>
  <c r="B29" i="46"/>
  <c r="F24" i="46"/>
  <c r="D25" i="46"/>
  <c r="B28" i="44"/>
  <c r="P24" i="44"/>
  <c r="D24" i="44"/>
  <c r="F23" i="44"/>
  <c r="I23" i="44" s="1"/>
  <c r="J23" i="44" s="1"/>
  <c r="B25" i="43"/>
  <c r="F73" i="43"/>
  <c r="E26" i="43"/>
  <c r="K25" i="43"/>
  <c r="D25" i="43"/>
  <c r="F24" i="43"/>
  <c r="I24" i="43" s="1"/>
  <c r="J24" i="43" s="1"/>
  <c r="G25" i="43"/>
  <c r="K27" i="44" l="1"/>
  <c r="H27" i="44"/>
  <c r="K26" i="43"/>
  <c r="G27" i="44"/>
  <c r="G28" i="46"/>
  <c r="E28" i="44"/>
  <c r="I66" i="44"/>
  <c r="I67" i="46"/>
  <c r="E29" i="46"/>
  <c r="H28" i="46"/>
  <c r="G26" i="43"/>
  <c r="H26" i="43"/>
  <c r="I24" i="46"/>
  <c r="J24" i="46" s="1"/>
  <c r="B30" i="46"/>
  <c r="D26" i="46"/>
  <c r="F25" i="46"/>
  <c r="P25" i="44"/>
  <c r="B29" i="44"/>
  <c r="F24" i="44"/>
  <c r="I24" i="44" s="1"/>
  <c r="J24" i="44" s="1"/>
  <c r="D25" i="44"/>
  <c r="F74" i="43"/>
  <c r="F25" i="43"/>
  <c r="D26" i="43"/>
  <c r="B26" i="43"/>
  <c r="K27" i="43" l="1"/>
  <c r="K28" i="44"/>
  <c r="K29" i="44" s="1"/>
  <c r="H29" i="46"/>
  <c r="H28" i="44"/>
  <c r="G28" i="44"/>
  <c r="G29" i="46"/>
  <c r="E30" i="46"/>
  <c r="I68" i="46"/>
  <c r="E29" i="44"/>
  <c r="I67" i="44"/>
  <c r="H27" i="43"/>
  <c r="G27" i="43"/>
  <c r="E27" i="43"/>
  <c r="I25" i="46"/>
  <c r="J25" i="46" s="1"/>
  <c r="D27" i="46"/>
  <c r="F26" i="46"/>
  <c r="B31" i="46"/>
  <c r="B30" i="44"/>
  <c r="P26" i="44"/>
  <c r="D26" i="44"/>
  <c r="F25" i="44"/>
  <c r="I25" i="43"/>
  <c r="J25" i="43" s="1"/>
  <c r="B27" i="43"/>
  <c r="D27" i="43"/>
  <c r="F26" i="43"/>
  <c r="I66" i="43"/>
  <c r="G28" i="43" l="1"/>
  <c r="K30" i="44"/>
  <c r="H30" i="46"/>
  <c r="I68" i="44"/>
  <c r="E30" i="44"/>
  <c r="E28" i="43"/>
  <c r="H29" i="44"/>
  <c r="I69" i="46"/>
  <c r="G30" i="46"/>
  <c r="G29" i="44"/>
  <c r="H28" i="43"/>
  <c r="B32" i="46"/>
  <c r="I26" i="46"/>
  <c r="J26" i="46" s="1"/>
  <c r="D28" i="46"/>
  <c r="F27" i="46"/>
  <c r="P27" i="44"/>
  <c r="I25" i="44"/>
  <c r="J25" i="44" s="1"/>
  <c r="D27" i="44"/>
  <c r="F26" i="44"/>
  <c r="B31" i="44"/>
  <c r="I26" i="43"/>
  <c r="J26" i="43" s="1"/>
  <c r="B28" i="43"/>
  <c r="K28" i="43"/>
  <c r="F27" i="43"/>
  <c r="I27" i="43" s="1"/>
  <c r="J27" i="43" s="1"/>
  <c r="D28" i="43"/>
  <c r="I67" i="43"/>
  <c r="G29" i="43" l="1"/>
  <c r="H31" i="46"/>
  <c r="K31" i="44"/>
  <c r="G30" i="44"/>
  <c r="I70" i="46"/>
  <c r="E31" i="46"/>
  <c r="G31" i="46"/>
  <c r="H30" i="44"/>
  <c r="E31" i="44"/>
  <c r="I69" i="44"/>
  <c r="E29" i="43"/>
  <c r="H29" i="43"/>
  <c r="I27" i="46"/>
  <c r="J27" i="46" s="1"/>
  <c r="B33" i="46"/>
  <c r="F28" i="46"/>
  <c r="D29" i="46"/>
  <c r="B32" i="44"/>
  <c r="P28" i="44"/>
  <c r="I26" i="44"/>
  <c r="J26" i="44" s="1"/>
  <c r="D28" i="44"/>
  <c r="F27" i="44"/>
  <c r="I27" i="44" s="1"/>
  <c r="J27" i="44" s="1"/>
  <c r="B29" i="43"/>
  <c r="K29" i="43"/>
  <c r="D29" i="43"/>
  <c r="F28" i="43"/>
  <c r="I68" i="43"/>
  <c r="G30" i="43" l="1"/>
  <c r="E32" i="46"/>
  <c r="K32" i="44"/>
  <c r="H31" i="44"/>
  <c r="I71" i="46"/>
  <c r="H32" i="46"/>
  <c r="G31" i="44"/>
  <c r="I70" i="44"/>
  <c r="E32" i="44"/>
  <c r="G32" i="46"/>
  <c r="E30" i="43"/>
  <c r="H30" i="43"/>
  <c r="B34" i="46"/>
  <c r="D30" i="46"/>
  <c r="F29" i="46"/>
  <c r="I28" i="46"/>
  <c r="J28" i="46" s="1"/>
  <c r="B33" i="44"/>
  <c r="F28" i="44"/>
  <c r="D29" i="44"/>
  <c r="P29" i="44"/>
  <c r="I28" i="43"/>
  <c r="J28" i="43" s="1"/>
  <c r="B30" i="43"/>
  <c r="F29" i="43"/>
  <c r="D30" i="43"/>
  <c r="I69" i="43"/>
  <c r="K30" i="43"/>
  <c r="E33" i="46" l="1"/>
  <c r="G31" i="43"/>
  <c r="K33" i="44"/>
  <c r="G32" i="44"/>
  <c r="H32" i="44"/>
  <c r="H31" i="43"/>
  <c r="E33" i="44"/>
  <c r="I71" i="44"/>
  <c r="E34" i="46"/>
  <c r="I72" i="46"/>
  <c r="G33" i="46"/>
  <c r="H33" i="46"/>
  <c r="K31" i="43"/>
  <c r="B35" i="46"/>
  <c r="I29" i="46"/>
  <c r="J29" i="46" s="1"/>
  <c r="D31" i="46"/>
  <c r="F30" i="46"/>
  <c r="B34" i="44"/>
  <c r="D30" i="44"/>
  <c r="F29" i="44"/>
  <c r="P30" i="44"/>
  <c r="I28" i="44"/>
  <c r="J28" i="44" s="1"/>
  <c r="I70" i="43"/>
  <c r="B31" i="43"/>
  <c r="I29" i="43"/>
  <c r="J29" i="43" s="1"/>
  <c r="D31" i="43"/>
  <c r="F30" i="43"/>
  <c r="E31" i="43"/>
  <c r="G32" i="43" l="1"/>
  <c r="K34" i="44"/>
  <c r="H33" i="44"/>
  <c r="E35" i="46"/>
  <c r="I73" i="46"/>
  <c r="I72" i="44"/>
  <c r="E34" i="44"/>
  <c r="H34" i="46"/>
  <c r="G33" i="44"/>
  <c r="G34" i="46"/>
  <c r="H32" i="43"/>
  <c r="I30" i="46"/>
  <c r="J30" i="46" s="1"/>
  <c r="D32" i="46"/>
  <c r="F31" i="46"/>
  <c r="B36" i="46"/>
  <c r="B35" i="44"/>
  <c r="I29" i="44"/>
  <c r="J29" i="44" s="1"/>
  <c r="P31" i="44"/>
  <c r="D31" i="44"/>
  <c r="F30" i="44"/>
  <c r="I30" i="44" s="1"/>
  <c r="J30" i="44" s="1"/>
  <c r="B32" i="43"/>
  <c r="E32" i="43"/>
  <c r="I30" i="43"/>
  <c r="J30" i="43" s="1"/>
  <c r="K32" i="43"/>
  <c r="I71" i="43"/>
  <c r="F31" i="43"/>
  <c r="D32" i="43"/>
  <c r="G33" i="43" l="1"/>
  <c r="K35" i="44"/>
  <c r="G34" i="44"/>
  <c r="G35" i="46"/>
  <c r="H35" i="46"/>
  <c r="I73" i="44"/>
  <c r="E35" i="44"/>
  <c r="E36" i="46"/>
  <c r="I74" i="46"/>
  <c r="H34" i="44"/>
  <c r="H33" i="43"/>
  <c r="I31" i="46"/>
  <c r="J31" i="46" s="1"/>
  <c r="F32" i="46"/>
  <c r="D33" i="46"/>
  <c r="D32" i="44"/>
  <c r="F31" i="44"/>
  <c r="P32" i="44"/>
  <c r="B36" i="44"/>
  <c r="E33" i="43"/>
  <c r="D33" i="43"/>
  <c r="F32" i="43"/>
  <c r="I72" i="43"/>
  <c r="I31" i="43"/>
  <c r="J31" i="43" s="1"/>
  <c r="K33" i="43"/>
  <c r="B33" i="43"/>
  <c r="G34" i="43" l="1"/>
  <c r="K36" i="44"/>
  <c r="H36" i="46"/>
  <c r="K34" i="43"/>
  <c r="H35" i="44"/>
  <c r="G36" i="46"/>
  <c r="G35" i="44"/>
  <c r="E36" i="44"/>
  <c r="I74" i="44"/>
  <c r="H34" i="43"/>
  <c r="D34" i="46"/>
  <c r="F33" i="46"/>
  <c r="I32" i="46"/>
  <c r="J32" i="46" s="1"/>
  <c r="P33" i="44"/>
  <c r="I31" i="44"/>
  <c r="J31" i="44" s="1"/>
  <c r="F32" i="44"/>
  <c r="D33" i="44"/>
  <c r="I32" i="43"/>
  <c r="J32" i="43" s="1"/>
  <c r="E34" i="43"/>
  <c r="F33" i="43"/>
  <c r="D34" i="43"/>
  <c r="B34" i="43"/>
  <c r="I73" i="43"/>
  <c r="G35" i="43" l="1"/>
  <c r="G36" i="44"/>
  <c r="H36" i="44"/>
  <c r="H35" i="43"/>
  <c r="I33" i="46"/>
  <c r="J33" i="46" s="1"/>
  <c r="D35" i="46"/>
  <c r="F34" i="46"/>
  <c r="D34" i="44"/>
  <c r="F33" i="44"/>
  <c r="I33" i="44" s="1"/>
  <c r="J33" i="44" s="1"/>
  <c r="I32" i="44"/>
  <c r="J32" i="44" s="1"/>
  <c r="P34" i="44"/>
  <c r="E35" i="43"/>
  <c r="B35" i="43"/>
  <c r="K35" i="43"/>
  <c r="D35" i="43"/>
  <c r="F34" i="43"/>
  <c r="I74" i="43"/>
  <c r="I33" i="43"/>
  <c r="J33" i="43" s="1"/>
  <c r="G36" i="43" l="1"/>
  <c r="H36" i="43"/>
  <c r="I34" i="46"/>
  <c r="J34" i="46" s="1"/>
  <c r="F35" i="46"/>
  <c r="D36" i="46"/>
  <c r="F36" i="46" s="1"/>
  <c r="P35" i="44"/>
  <c r="D35" i="44"/>
  <c r="F34" i="44"/>
  <c r="I34" i="44" s="1"/>
  <c r="J34" i="44" s="1"/>
  <c r="F35" i="43"/>
  <c r="D36" i="43"/>
  <c r="K36" i="43"/>
  <c r="E36" i="43"/>
  <c r="I34" i="43"/>
  <c r="J34" i="43" s="1"/>
  <c r="B36" i="43"/>
  <c r="I36" i="46" l="1"/>
  <c r="J36" i="46" s="1"/>
  <c r="I35" i="46"/>
  <c r="J35" i="46" s="1"/>
  <c r="F35" i="44"/>
  <c r="D36" i="44"/>
  <c r="F36" i="44" s="1"/>
  <c r="P36" i="44"/>
  <c r="F36" i="43"/>
  <c r="I36" i="43" s="1"/>
  <c r="J36" i="43" s="1"/>
  <c r="I35" i="43"/>
  <c r="J35" i="43" s="1"/>
  <c r="I36" i="44" l="1"/>
  <c r="J36" i="44" s="1"/>
  <c r="I35" i="44"/>
  <c r="J35" i="44" s="1"/>
  <c r="C67" i="42" l="1"/>
  <c r="C68" i="42" s="1"/>
  <c r="H11" i="42"/>
  <c r="E10" i="42"/>
  <c r="C49" i="42"/>
  <c r="D48" i="42"/>
  <c r="C48" i="42"/>
  <c r="C47" i="42"/>
  <c r="D46" i="42"/>
  <c r="C46" i="42"/>
  <c r="C45" i="42"/>
  <c r="B11" i="42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P10" i="42"/>
  <c r="K10" i="42"/>
  <c r="G10" i="42"/>
  <c r="C10" i="42"/>
  <c r="D10" i="42" s="1"/>
  <c r="P11" i="42" l="1"/>
  <c r="K11" i="42"/>
  <c r="E11" i="42"/>
  <c r="G11" i="42"/>
  <c r="G12" i="42" s="1"/>
  <c r="G13" i="42" s="1"/>
  <c r="B26" i="42"/>
  <c r="F10" i="42"/>
  <c r="I10" i="42" s="1"/>
  <c r="D11" i="42"/>
  <c r="C69" i="42"/>
  <c r="B3" i="42"/>
  <c r="C52" i="42" s="1"/>
  <c r="B9" i="42" s="1"/>
  <c r="D47" i="42"/>
  <c r="J10" i="42" l="1"/>
  <c r="E12" i="42"/>
  <c r="E13" i="42" s="1"/>
  <c r="H12" i="42"/>
  <c r="H13" i="42" s="1"/>
  <c r="P12" i="42"/>
  <c r="D12" i="42"/>
  <c r="F11" i="42"/>
  <c r="I11" i="42" s="1"/>
  <c r="K12" i="42"/>
  <c r="K13" i="42" s="1"/>
  <c r="C70" i="42"/>
  <c r="G14" i="42"/>
  <c r="B27" i="42"/>
  <c r="J11" i="42" l="1"/>
  <c r="H14" i="42"/>
  <c r="P13" i="42"/>
  <c r="P14" i="42" s="1"/>
  <c r="K14" i="42"/>
  <c r="G15" i="42"/>
  <c r="C71" i="42"/>
  <c r="D13" i="42"/>
  <c r="F12" i="42"/>
  <c r="B28" i="42"/>
  <c r="E14" i="42"/>
  <c r="K15" i="42" l="1"/>
  <c r="E15" i="42"/>
  <c r="H15" i="42"/>
  <c r="I12" i="42"/>
  <c r="C72" i="42"/>
  <c r="G16" i="42"/>
  <c r="D14" i="42"/>
  <c r="F13" i="42"/>
  <c r="I13" i="42" s="1"/>
  <c r="B29" i="42"/>
  <c r="P15" i="42"/>
  <c r="J13" i="42" l="1"/>
  <c r="J12" i="42"/>
  <c r="H16" i="42"/>
  <c r="E16" i="42"/>
  <c r="K16" i="42"/>
  <c r="P16" i="42"/>
  <c r="G17" i="42"/>
  <c r="C73" i="42"/>
  <c r="B30" i="42"/>
  <c r="D15" i="42"/>
  <c r="F14" i="42"/>
  <c r="I14" i="42" s="1"/>
  <c r="D46" i="41"/>
  <c r="K10" i="41"/>
  <c r="E10" i="41"/>
  <c r="C67" i="41"/>
  <c r="C49" i="41"/>
  <c r="D48" i="41"/>
  <c r="C48" i="41"/>
  <c r="C47" i="41"/>
  <c r="C46" i="41"/>
  <c r="C45" i="41"/>
  <c r="B11" i="4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G10" i="41"/>
  <c r="J14" i="42" l="1"/>
  <c r="C68" i="41"/>
  <c r="E17" i="42"/>
  <c r="C10" i="41"/>
  <c r="D10" i="41" s="1"/>
  <c r="F10" i="41" s="1"/>
  <c r="N59" i="41"/>
  <c r="G11" i="41"/>
  <c r="G12" i="41" s="1"/>
  <c r="G13" i="41" s="1"/>
  <c r="E11" i="41"/>
  <c r="E12" i="41" s="1"/>
  <c r="K11" i="41"/>
  <c r="K12" i="41" s="1"/>
  <c r="H17" i="42"/>
  <c r="P17" i="42"/>
  <c r="C74" i="42"/>
  <c r="G18" i="42"/>
  <c r="B31" i="42"/>
  <c r="K17" i="42"/>
  <c r="D16" i="42"/>
  <c r="F15" i="42"/>
  <c r="I15" i="42" s="1"/>
  <c r="B26" i="41"/>
  <c r="B3" i="41"/>
  <c r="C52" i="41" s="1"/>
  <c r="B9" i="41" s="1"/>
  <c r="D47" i="41"/>
  <c r="C69" i="41"/>
  <c r="K10" i="40"/>
  <c r="J15" i="42" l="1"/>
  <c r="K13" i="41"/>
  <c r="D11" i="41"/>
  <c r="F11" i="41" s="1"/>
  <c r="H18" i="42"/>
  <c r="E13" i="41"/>
  <c r="N60" i="41"/>
  <c r="P59" i="41" s="1"/>
  <c r="N64" i="41"/>
  <c r="N63" i="41"/>
  <c r="P18" i="42"/>
  <c r="E18" i="42"/>
  <c r="K18" i="42"/>
  <c r="G19" i="42"/>
  <c r="F66" i="42"/>
  <c r="D17" i="42"/>
  <c r="F16" i="42"/>
  <c r="I16" i="42" s="1"/>
  <c r="B32" i="42"/>
  <c r="C70" i="41"/>
  <c r="G14" i="41"/>
  <c r="B27" i="41"/>
  <c r="J16" i="42" l="1"/>
  <c r="D12" i="41"/>
  <c r="F12" i="41" s="1"/>
  <c r="P63" i="41"/>
  <c r="C59" i="41" s="1"/>
  <c r="H10" i="41" s="1"/>
  <c r="H11" i="41" s="1"/>
  <c r="H12" i="41" s="1"/>
  <c r="H13" i="41" s="1"/>
  <c r="H14" i="41" s="1"/>
  <c r="E19" i="42"/>
  <c r="K19" i="42"/>
  <c r="H19" i="42"/>
  <c r="F67" i="42"/>
  <c r="G20" i="42"/>
  <c r="P19" i="42"/>
  <c r="D18" i="42"/>
  <c r="F17" i="42"/>
  <c r="I17" i="42" s="1"/>
  <c r="B33" i="42"/>
  <c r="E14" i="41"/>
  <c r="G15" i="41"/>
  <c r="C71" i="41"/>
  <c r="B28" i="41"/>
  <c r="K14" i="41"/>
  <c r="J17" i="42" l="1"/>
  <c r="D13" i="41"/>
  <c r="D14" i="41" s="1"/>
  <c r="I12" i="41"/>
  <c r="J12" i="41" s="1"/>
  <c r="H20" i="42"/>
  <c r="I10" i="41"/>
  <c r="J10" i="41" s="1"/>
  <c r="I11" i="41"/>
  <c r="J11" i="41" s="1"/>
  <c r="H15" i="41"/>
  <c r="G21" i="42"/>
  <c r="F68" i="42"/>
  <c r="D19" i="42"/>
  <c r="F18" i="42"/>
  <c r="I18" i="42" s="1"/>
  <c r="E20" i="42"/>
  <c r="P20" i="42"/>
  <c r="K20" i="42"/>
  <c r="B34" i="42"/>
  <c r="B29" i="41"/>
  <c r="C72" i="41"/>
  <c r="G16" i="41"/>
  <c r="K15" i="41"/>
  <c r="E15" i="41"/>
  <c r="F13" i="41" l="1"/>
  <c r="I13" i="41" s="1"/>
  <c r="J13" i="41" s="1"/>
  <c r="J18" i="42"/>
  <c r="E21" i="42"/>
  <c r="E16" i="41"/>
  <c r="H16" i="41"/>
  <c r="K16" i="41"/>
  <c r="H21" i="42"/>
  <c r="P21" i="42"/>
  <c r="B35" i="42"/>
  <c r="K21" i="42"/>
  <c r="D20" i="42"/>
  <c r="F19" i="42"/>
  <c r="I19" i="42" s="1"/>
  <c r="F69" i="42"/>
  <c r="G22" i="42"/>
  <c r="G17" i="41"/>
  <c r="C73" i="41"/>
  <c r="F14" i="41"/>
  <c r="I14" i="41" s="1"/>
  <c r="J14" i="41" s="1"/>
  <c r="D15" i="41"/>
  <c r="B30" i="41"/>
  <c r="J19" i="42" l="1"/>
  <c r="H22" i="42"/>
  <c r="H17" i="41"/>
  <c r="B36" i="42"/>
  <c r="G23" i="42"/>
  <c r="F70" i="42"/>
  <c r="E22" i="42"/>
  <c r="D21" i="42"/>
  <c r="F20" i="42"/>
  <c r="I20" i="42" s="1"/>
  <c r="P22" i="42"/>
  <c r="K22" i="42"/>
  <c r="C74" i="41"/>
  <c r="G18" i="41"/>
  <c r="F15" i="41"/>
  <c r="I15" i="41" s="1"/>
  <c r="J15" i="41" s="1"/>
  <c r="D16" i="41"/>
  <c r="K17" i="41"/>
  <c r="E17" i="41"/>
  <c r="B31" i="41"/>
  <c r="J20" i="42" l="1"/>
  <c r="K23" i="42"/>
  <c r="E23" i="42"/>
  <c r="H18" i="41"/>
  <c r="H23" i="42"/>
  <c r="P23" i="42"/>
  <c r="D22" i="42"/>
  <c r="F21" i="42"/>
  <c r="I21" i="42" s="1"/>
  <c r="F71" i="42"/>
  <c r="G24" i="42"/>
  <c r="K18" i="41"/>
  <c r="G19" i="41"/>
  <c r="F66" i="41"/>
  <c r="B32" i="41"/>
  <c r="E18" i="41"/>
  <c r="F16" i="41"/>
  <c r="I16" i="41" s="1"/>
  <c r="J16" i="41" s="1"/>
  <c r="D17" i="41"/>
  <c r="J21" i="42" l="1"/>
  <c r="H24" i="42"/>
  <c r="H19" i="41"/>
  <c r="E19" i="41"/>
  <c r="K19" i="41"/>
  <c r="E24" i="42"/>
  <c r="K24" i="42"/>
  <c r="P24" i="42"/>
  <c r="G25" i="42"/>
  <c r="F72" i="42"/>
  <c r="D23" i="42"/>
  <c r="F22" i="42"/>
  <c r="I22" i="42" s="1"/>
  <c r="F17" i="41"/>
  <c r="I17" i="41" s="1"/>
  <c r="J17" i="41" s="1"/>
  <c r="D18" i="41"/>
  <c r="B33" i="41"/>
  <c r="F67" i="41"/>
  <c r="G20" i="41"/>
  <c r="J22" i="42" l="1"/>
  <c r="K20" i="41"/>
  <c r="E25" i="42"/>
  <c r="K25" i="42"/>
  <c r="H20" i="41"/>
  <c r="H25" i="42"/>
  <c r="D24" i="42"/>
  <c r="F23" i="42"/>
  <c r="I23" i="42" s="1"/>
  <c r="F73" i="42"/>
  <c r="G26" i="42"/>
  <c r="P25" i="42"/>
  <c r="B34" i="41"/>
  <c r="E20" i="41"/>
  <c r="G21" i="41"/>
  <c r="F68" i="41"/>
  <c r="F18" i="41"/>
  <c r="I18" i="41" s="1"/>
  <c r="J18" i="41" s="1"/>
  <c r="D19" i="41"/>
  <c r="J23" i="42" l="1"/>
  <c r="K26" i="42"/>
  <c r="H26" i="42"/>
  <c r="H21" i="41"/>
  <c r="P26" i="42"/>
  <c r="D25" i="42"/>
  <c r="F24" i="42"/>
  <c r="I24" i="42" s="1"/>
  <c r="E26" i="42"/>
  <c r="G27" i="42"/>
  <c r="F74" i="42"/>
  <c r="F69" i="41"/>
  <c r="G22" i="41"/>
  <c r="B35" i="41"/>
  <c r="F19" i="41"/>
  <c r="I19" i="41" s="1"/>
  <c r="J19" i="41" s="1"/>
  <c r="D20" i="41"/>
  <c r="K21" i="41"/>
  <c r="E21" i="41"/>
  <c r="J24" i="42" l="1"/>
  <c r="H22" i="41"/>
  <c r="H27" i="42"/>
  <c r="K27" i="42"/>
  <c r="E27" i="42"/>
  <c r="P27" i="42"/>
  <c r="I66" i="42"/>
  <c r="G28" i="42"/>
  <c r="D26" i="42"/>
  <c r="F25" i="42"/>
  <c r="I25" i="42" s="1"/>
  <c r="E22" i="41"/>
  <c r="G23" i="41"/>
  <c r="F70" i="41"/>
  <c r="K22" i="41"/>
  <c r="B36" i="41"/>
  <c r="F20" i="41"/>
  <c r="I20" i="41" s="1"/>
  <c r="J20" i="41" s="1"/>
  <c r="D21" i="41"/>
  <c r="J25" i="42" l="1"/>
  <c r="H28" i="42"/>
  <c r="H23" i="41"/>
  <c r="G29" i="42"/>
  <c r="I67" i="42"/>
  <c r="K28" i="42"/>
  <c r="F26" i="42"/>
  <c r="I26" i="42" s="1"/>
  <c r="D27" i="42"/>
  <c r="P28" i="42"/>
  <c r="E28" i="42"/>
  <c r="F71" i="41"/>
  <c r="G24" i="41"/>
  <c r="E23" i="41"/>
  <c r="F21" i="41"/>
  <c r="I21" i="41" s="1"/>
  <c r="J21" i="41" s="1"/>
  <c r="D22" i="41"/>
  <c r="K23" i="41"/>
  <c r="J26" i="42" l="1"/>
  <c r="E24" i="41"/>
  <c r="H24" i="41"/>
  <c r="H29" i="42"/>
  <c r="K29" i="42"/>
  <c r="P29" i="42"/>
  <c r="I68" i="42"/>
  <c r="G30" i="42"/>
  <c r="F27" i="42"/>
  <c r="I27" i="42" s="1"/>
  <c r="D28" i="42"/>
  <c r="E29" i="42"/>
  <c r="G25" i="41"/>
  <c r="F72" i="41"/>
  <c r="F22" i="41"/>
  <c r="I22" i="41" s="1"/>
  <c r="J22" i="41" s="1"/>
  <c r="D23" i="41"/>
  <c r="K24" i="41"/>
  <c r="J27" i="42" l="1"/>
  <c r="K25" i="41"/>
  <c r="E25" i="41"/>
  <c r="H30" i="42"/>
  <c r="E30" i="42"/>
  <c r="H25" i="41"/>
  <c r="P30" i="42"/>
  <c r="F28" i="42"/>
  <c r="I28" i="42" s="1"/>
  <c r="D29" i="42"/>
  <c r="K30" i="42"/>
  <c r="G31" i="42"/>
  <c r="I69" i="42"/>
  <c r="F73" i="41"/>
  <c r="G26" i="41"/>
  <c r="F23" i="41"/>
  <c r="I23" i="41" s="1"/>
  <c r="J23" i="41" s="1"/>
  <c r="D24" i="41"/>
  <c r="J28" i="42" l="1"/>
  <c r="H26" i="41"/>
  <c r="H31" i="42"/>
  <c r="E31" i="42"/>
  <c r="K31" i="42"/>
  <c r="P31" i="42"/>
  <c r="I70" i="42"/>
  <c r="G32" i="42"/>
  <c r="D30" i="42"/>
  <c r="F29" i="42"/>
  <c r="I29" i="42" s="1"/>
  <c r="E26" i="41"/>
  <c r="G27" i="41"/>
  <c r="F74" i="41"/>
  <c r="K26" i="41"/>
  <c r="F24" i="41"/>
  <c r="I24" i="41" s="1"/>
  <c r="J24" i="41" s="1"/>
  <c r="D25" i="41"/>
  <c r="J29" i="42" l="1"/>
  <c r="E27" i="41"/>
  <c r="H32" i="42"/>
  <c r="K27" i="41"/>
  <c r="H27" i="41"/>
  <c r="D31" i="42"/>
  <c r="F30" i="42"/>
  <c r="I30" i="42" s="1"/>
  <c r="P32" i="42"/>
  <c r="K32" i="42"/>
  <c r="G33" i="42"/>
  <c r="I71" i="42"/>
  <c r="E32" i="42"/>
  <c r="D26" i="41"/>
  <c r="F25" i="41"/>
  <c r="I25" i="41" s="1"/>
  <c r="J25" i="41" s="1"/>
  <c r="I66" i="41"/>
  <c r="G28" i="41"/>
  <c r="J30" i="42" l="1"/>
  <c r="H28" i="41"/>
  <c r="H33" i="42"/>
  <c r="I72" i="42"/>
  <c r="G34" i="42"/>
  <c r="P33" i="42"/>
  <c r="K33" i="42"/>
  <c r="F31" i="42"/>
  <c r="I31" i="42" s="1"/>
  <c r="D32" i="42"/>
  <c r="E33" i="42"/>
  <c r="K28" i="41"/>
  <c r="E28" i="41"/>
  <c r="G29" i="41"/>
  <c r="I67" i="41"/>
  <c r="D27" i="41"/>
  <c r="F26" i="41"/>
  <c r="I26" i="41" s="1"/>
  <c r="J26" i="41" s="1"/>
  <c r="J31" i="42" l="1"/>
  <c r="H34" i="42"/>
  <c r="H29" i="41"/>
  <c r="F32" i="42"/>
  <c r="I32" i="42" s="1"/>
  <c r="D33" i="42"/>
  <c r="P34" i="42"/>
  <c r="K34" i="42"/>
  <c r="G35" i="42"/>
  <c r="I73" i="42"/>
  <c r="E34" i="42"/>
  <c r="I68" i="41"/>
  <c r="G30" i="41"/>
  <c r="F27" i="41"/>
  <c r="I27" i="41" s="1"/>
  <c r="J27" i="41" s="1"/>
  <c r="D28" i="41"/>
  <c r="K29" i="41"/>
  <c r="E29" i="41"/>
  <c r="J32" i="42" l="1"/>
  <c r="H30" i="41"/>
  <c r="H35" i="42"/>
  <c r="D34" i="42"/>
  <c r="F33" i="42"/>
  <c r="I33" i="42" s="1"/>
  <c r="K35" i="42"/>
  <c r="I74" i="42"/>
  <c r="G36" i="42"/>
  <c r="P35" i="42"/>
  <c r="E35" i="42"/>
  <c r="K30" i="41"/>
  <c r="G31" i="41"/>
  <c r="I69" i="41"/>
  <c r="E30" i="41"/>
  <c r="F28" i="41"/>
  <c r="I28" i="41" s="1"/>
  <c r="J28" i="41" s="1"/>
  <c r="D29" i="41"/>
  <c r="J33" i="42" l="1"/>
  <c r="E31" i="41"/>
  <c r="E36" i="42"/>
  <c r="H36" i="42"/>
  <c r="H31" i="41"/>
  <c r="K36" i="42"/>
  <c r="P36" i="42"/>
  <c r="F34" i="42"/>
  <c r="I34" i="42" s="1"/>
  <c r="D35" i="42"/>
  <c r="I70" i="41"/>
  <c r="G32" i="41"/>
  <c r="K31" i="41"/>
  <c r="D30" i="41"/>
  <c r="F29" i="41"/>
  <c r="I29" i="41" s="1"/>
  <c r="J29" i="41" s="1"/>
  <c r="J34" i="42" l="1"/>
  <c r="H32" i="41"/>
  <c r="K32" i="41"/>
  <c r="F35" i="42"/>
  <c r="I35" i="42" s="1"/>
  <c r="D36" i="42"/>
  <c r="F36" i="42" s="1"/>
  <c r="I36" i="42" s="1"/>
  <c r="D31" i="41"/>
  <c r="F30" i="41"/>
  <c r="I30" i="41" s="1"/>
  <c r="J30" i="41" s="1"/>
  <c r="E32" i="41"/>
  <c r="G33" i="41"/>
  <c r="I71" i="41"/>
  <c r="J36" i="42" l="1"/>
  <c r="J35" i="42"/>
  <c r="H33" i="41"/>
  <c r="K33" i="41"/>
  <c r="E33" i="41"/>
  <c r="D32" i="41"/>
  <c r="F31" i="41"/>
  <c r="I31" i="41" s="1"/>
  <c r="J31" i="41" s="1"/>
  <c r="I72" i="41"/>
  <c r="G34" i="41"/>
  <c r="H34" i="41" l="1"/>
  <c r="E34" i="41"/>
  <c r="G35" i="41"/>
  <c r="I73" i="41"/>
  <c r="F32" i="41"/>
  <c r="I32" i="41" s="1"/>
  <c r="J32" i="41" s="1"/>
  <c r="D33" i="41"/>
  <c r="K34" i="41"/>
  <c r="H35" i="41" l="1"/>
  <c r="D34" i="41"/>
  <c r="F33" i="41"/>
  <c r="I33" i="41" s="1"/>
  <c r="J33" i="41" s="1"/>
  <c r="I74" i="41"/>
  <c r="G36" i="41"/>
  <c r="E35" i="41"/>
  <c r="K35" i="41"/>
  <c r="K36" i="41" l="1"/>
  <c r="H36" i="41"/>
  <c r="E36" i="41"/>
  <c r="D35" i="41"/>
  <c r="F34" i="41"/>
  <c r="I34" i="41" s="1"/>
  <c r="J34" i="41" s="1"/>
  <c r="F35" i="41" l="1"/>
  <c r="I35" i="41" s="1"/>
  <c r="J35" i="41" s="1"/>
  <c r="D36" i="41"/>
  <c r="F36" i="41" s="1"/>
  <c r="I36" i="41" s="1"/>
  <c r="J36" i="41" s="1"/>
  <c r="E10" i="40" l="1"/>
  <c r="C67" i="40"/>
  <c r="C68" i="40" s="1"/>
  <c r="C49" i="40"/>
  <c r="D48" i="40"/>
  <c r="C48" i="40"/>
  <c r="D47" i="40"/>
  <c r="C47" i="40"/>
  <c r="D46" i="40"/>
  <c r="C46" i="40"/>
  <c r="C45" i="40"/>
  <c r="B11" i="40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G10" i="40"/>
  <c r="B3" i="40"/>
  <c r="C52" i="40" s="1"/>
  <c r="B9" i="40" s="1"/>
  <c r="C10" i="40" l="1"/>
  <c r="D10" i="40" s="1"/>
  <c r="D11" i="40" s="1"/>
  <c r="N59" i="40"/>
  <c r="G11" i="40"/>
  <c r="K11" i="40"/>
  <c r="B26" i="40"/>
  <c r="E11" i="40"/>
  <c r="C69" i="40"/>
  <c r="G12" i="40" l="1"/>
  <c r="G13" i="40" s="1"/>
  <c r="N63" i="40"/>
  <c r="N60" i="40"/>
  <c r="P59" i="40" s="1"/>
  <c r="N64" i="40"/>
  <c r="B27" i="40"/>
  <c r="E12" i="40"/>
  <c r="E13" i="40" s="1"/>
  <c r="D12" i="40"/>
  <c r="D13" i="40" s="1"/>
  <c r="K12" i="40"/>
  <c r="K13" i="40" s="1"/>
  <c r="F11" i="40"/>
  <c r="F10" i="40"/>
  <c r="C70" i="40"/>
  <c r="G14" i="40" l="1"/>
  <c r="P63" i="40"/>
  <c r="C59" i="40" s="1"/>
  <c r="H10" i="40" s="1"/>
  <c r="H11" i="40" s="1"/>
  <c r="H12" i="40" s="1"/>
  <c r="H13" i="40" s="1"/>
  <c r="H14" i="40" s="1"/>
  <c r="F12" i="40"/>
  <c r="E14" i="40"/>
  <c r="K14" i="40"/>
  <c r="D14" i="40"/>
  <c r="B28" i="40"/>
  <c r="C71" i="40"/>
  <c r="G15" i="40" l="1"/>
  <c r="H15" i="40"/>
  <c r="I11" i="40"/>
  <c r="J11" i="40" s="1"/>
  <c r="I10" i="40"/>
  <c r="J10" i="40" s="1"/>
  <c r="I12" i="40"/>
  <c r="J12" i="40" s="1"/>
  <c r="D15" i="40"/>
  <c r="K15" i="40"/>
  <c r="E15" i="40"/>
  <c r="B29" i="40"/>
  <c r="F13" i="40"/>
  <c r="I13" i="40" s="1"/>
  <c r="J13" i="40" s="1"/>
  <c r="C72" i="40"/>
  <c r="F14" i="40"/>
  <c r="G16" i="40" l="1"/>
  <c r="H16" i="40"/>
  <c r="I14" i="40"/>
  <c r="J14" i="40" s="1"/>
  <c r="K16" i="40"/>
  <c r="D16" i="40"/>
  <c r="B30" i="40"/>
  <c r="E16" i="40"/>
  <c r="C73" i="40"/>
  <c r="F15" i="40"/>
  <c r="I15" i="40" s="1"/>
  <c r="J15" i="40" s="1"/>
  <c r="G17" i="40" l="1"/>
  <c r="H17" i="40"/>
  <c r="D17" i="40"/>
  <c r="E17" i="40"/>
  <c r="K17" i="40"/>
  <c r="B31" i="40"/>
  <c r="C74" i="40"/>
  <c r="F16" i="40"/>
  <c r="G18" i="40" l="1"/>
  <c r="H18" i="40"/>
  <c r="I16" i="40"/>
  <c r="J16" i="40" s="1"/>
  <c r="E18" i="40"/>
  <c r="B32" i="40"/>
  <c r="D18" i="40"/>
  <c r="K18" i="40"/>
  <c r="F66" i="40"/>
  <c r="F17" i="40"/>
  <c r="I17" i="40" s="1"/>
  <c r="J17" i="40" s="1"/>
  <c r="G19" i="40" l="1"/>
  <c r="H19" i="40"/>
  <c r="B33" i="40"/>
  <c r="K19" i="40"/>
  <c r="E19" i="40"/>
  <c r="D19" i="40"/>
  <c r="F67" i="40"/>
  <c r="F18" i="40"/>
  <c r="I18" i="40" s="1"/>
  <c r="J18" i="40" s="1"/>
  <c r="G20" i="40" l="1"/>
  <c r="H20" i="40"/>
  <c r="K20" i="40"/>
  <c r="D20" i="40"/>
  <c r="B34" i="40"/>
  <c r="E20" i="40"/>
  <c r="F68" i="40"/>
  <c r="F19" i="40"/>
  <c r="I19" i="40" s="1"/>
  <c r="J19" i="40" s="1"/>
  <c r="G21" i="40" l="1"/>
  <c r="H21" i="40"/>
  <c r="D21" i="40"/>
  <c r="E21" i="40"/>
  <c r="K21" i="40"/>
  <c r="B35" i="40"/>
  <c r="F69" i="40"/>
  <c r="G22" i="40"/>
  <c r="F20" i="40"/>
  <c r="I20" i="40" s="1"/>
  <c r="J20" i="40" s="1"/>
  <c r="H22" i="40" l="1"/>
  <c r="E22" i="40"/>
  <c r="B36" i="40"/>
  <c r="D22" i="40"/>
  <c r="K22" i="40"/>
  <c r="G23" i="40"/>
  <c r="F70" i="40"/>
  <c r="F21" i="40"/>
  <c r="I21" i="40" s="1"/>
  <c r="J21" i="40" s="1"/>
  <c r="H23" i="40" l="1"/>
  <c r="K23" i="40"/>
  <c r="E23" i="40"/>
  <c r="D23" i="40"/>
  <c r="F71" i="40"/>
  <c r="G24" i="40"/>
  <c r="H24" i="40" l="1"/>
  <c r="D24" i="40"/>
  <c r="E24" i="40"/>
  <c r="K24" i="40"/>
  <c r="G25" i="40"/>
  <c r="F72" i="40"/>
  <c r="H25" i="40" l="1"/>
  <c r="K25" i="40"/>
  <c r="E25" i="40"/>
  <c r="D25" i="40"/>
  <c r="F73" i="40"/>
  <c r="G26" i="40"/>
  <c r="H26" i="40" l="1"/>
  <c r="D26" i="40"/>
  <c r="E26" i="40"/>
  <c r="K26" i="40"/>
  <c r="F22" i="40"/>
  <c r="I22" i="40" s="1"/>
  <c r="J22" i="40" s="1"/>
  <c r="G27" i="40"/>
  <c r="F74" i="40"/>
  <c r="H27" i="40" l="1"/>
  <c r="K27" i="40"/>
  <c r="E27" i="40"/>
  <c r="D27" i="40"/>
  <c r="I66" i="40"/>
  <c r="G28" i="40"/>
  <c r="F23" i="40"/>
  <c r="I23" i="40" s="1"/>
  <c r="J23" i="40" s="1"/>
  <c r="H28" i="40" l="1"/>
  <c r="D28" i="40"/>
  <c r="E28" i="40"/>
  <c r="K28" i="40"/>
  <c r="F24" i="40"/>
  <c r="I24" i="40" s="1"/>
  <c r="J24" i="40" s="1"/>
  <c r="G29" i="40"/>
  <c r="I67" i="40"/>
  <c r="H29" i="40" l="1"/>
  <c r="K29" i="40"/>
  <c r="E29" i="40"/>
  <c r="D29" i="40"/>
  <c r="I68" i="40"/>
  <c r="G30" i="40"/>
  <c r="F25" i="40"/>
  <c r="I25" i="40" s="1"/>
  <c r="J25" i="40" s="1"/>
  <c r="H30" i="40" l="1"/>
  <c r="D30" i="40"/>
  <c r="E30" i="40"/>
  <c r="K30" i="40"/>
  <c r="F26" i="40"/>
  <c r="I26" i="40" s="1"/>
  <c r="J26" i="40" s="1"/>
  <c r="G31" i="40"/>
  <c r="I69" i="40"/>
  <c r="H31" i="40" l="1"/>
  <c r="K31" i="40"/>
  <c r="E31" i="40"/>
  <c r="D31" i="40"/>
  <c r="I70" i="40"/>
  <c r="G32" i="40"/>
  <c r="F27" i="40"/>
  <c r="I27" i="40" s="1"/>
  <c r="J27" i="40" s="1"/>
  <c r="H32" i="40" l="1"/>
  <c r="D32" i="40"/>
  <c r="E32" i="40"/>
  <c r="K32" i="40"/>
  <c r="G33" i="40"/>
  <c r="I71" i="40"/>
  <c r="F28" i="40"/>
  <c r="I28" i="40" s="1"/>
  <c r="J28" i="40" s="1"/>
  <c r="H33" i="40" l="1"/>
  <c r="K33" i="40"/>
  <c r="E33" i="40"/>
  <c r="D33" i="40"/>
  <c r="F29" i="40"/>
  <c r="I29" i="40" s="1"/>
  <c r="J29" i="40" s="1"/>
  <c r="I72" i="40"/>
  <c r="G34" i="40"/>
  <c r="H34" i="40" l="1"/>
  <c r="D34" i="40"/>
  <c r="E34" i="40"/>
  <c r="K34" i="40"/>
  <c r="G35" i="40"/>
  <c r="I73" i="40"/>
  <c r="F30" i="40"/>
  <c r="I30" i="40" s="1"/>
  <c r="J30" i="40" s="1"/>
  <c r="H35" i="40" l="1"/>
  <c r="K35" i="40"/>
  <c r="E35" i="40"/>
  <c r="F34" i="40"/>
  <c r="D35" i="40"/>
  <c r="F31" i="40"/>
  <c r="I31" i="40" s="1"/>
  <c r="J31" i="40" s="1"/>
  <c r="I74" i="40"/>
  <c r="G36" i="40"/>
  <c r="H36" i="40" l="1"/>
  <c r="I34" i="40"/>
  <c r="J34" i="40" s="1"/>
  <c r="E36" i="40"/>
  <c r="K36" i="40"/>
  <c r="F35" i="40"/>
  <c r="D36" i="40"/>
  <c r="F33" i="40"/>
  <c r="I33" i="40" s="1"/>
  <c r="J33" i="40" s="1"/>
  <c r="F32" i="40"/>
  <c r="I32" i="40" s="1"/>
  <c r="J32" i="40" s="1"/>
  <c r="F36" i="40" l="1"/>
  <c r="I36" i="40" s="1"/>
  <c r="J36" i="40" s="1"/>
  <c r="I35" i="40"/>
  <c r="J35" i="40" s="1"/>
  <c r="G63" i="39"/>
  <c r="D47" i="39"/>
  <c r="K63" i="39"/>
  <c r="J63" i="39"/>
  <c r="H58" i="39"/>
  <c r="C84" i="39"/>
  <c r="F63" i="39"/>
  <c r="K64" i="39"/>
  <c r="J64" i="39"/>
  <c r="G64" i="39"/>
  <c r="F64" i="39"/>
  <c r="C64" i="39"/>
  <c r="C63" i="39"/>
  <c r="I59" i="39"/>
  <c r="H59" i="39"/>
  <c r="F59" i="39"/>
  <c r="D52" i="39"/>
  <c r="C52" i="39"/>
  <c r="C51" i="39"/>
  <c r="D50" i="39"/>
  <c r="C50" i="39"/>
  <c r="D49" i="39"/>
  <c r="C49" i="39"/>
  <c r="C48" i="39"/>
  <c r="C47" i="39"/>
  <c r="D46" i="39"/>
  <c r="E68" i="39" s="1"/>
  <c r="B15" i="39"/>
  <c r="B16" i="39" s="1"/>
  <c r="B17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12" i="39"/>
  <c r="B5" i="39"/>
  <c r="D9" i="28"/>
  <c r="E9" i="28"/>
  <c r="F58" i="39" l="1"/>
  <c r="F60" i="39" s="1"/>
  <c r="H60" i="39" s="1"/>
  <c r="C14" i="39" s="1"/>
  <c r="D14" i="39" s="1"/>
  <c r="C73" i="39"/>
  <c r="I58" i="39" s="1"/>
  <c r="K343" i="28"/>
  <c r="F65" i="39"/>
  <c r="K341" i="28"/>
  <c r="D44" i="46"/>
  <c r="D49" i="46" s="1"/>
  <c r="D44" i="43"/>
  <c r="D49" i="43" s="1"/>
  <c r="D44" i="44"/>
  <c r="D49" i="44" s="1"/>
  <c r="D44" i="42"/>
  <c r="D49" i="42" s="1"/>
  <c r="D44" i="41"/>
  <c r="D49" i="41" s="1"/>
  <c r="D44" i="40"/>
  <c r="D49" i="40" s="1"/>
  <c r="B29" i="39"/>
  <c r="C85" i="39"/>
  <c r="H64" i="39"/>
  <c r="H63" i="39"/>
  <c r="K342" i="28"/>
  <c r="I60" i="39" l="1"/>
  <c r="E14" i="39" s="1"/>
  <c r="E15" i="39" s="1"/>
  <c r="E16" i="39" s="1"/>
  <c r="G58" i="39"/>
  <c r="G59" i="39" s="1"/>
  <c r="G60" i="39" s="1"/>
  <c r="H65" i="39"/>
  <c r="I63" i="39" s="1"/>
  <c r="D15" i="39"/>
  <c r="C86" i="39"/>
  <c r="B30" i="39"/>
  <c r="C65" i="46" l="1"/>
  <c r="C65" i="44"/>
  <c r="C65" i="43"/>
  <c r="C65" i="42"/>
  <c r="C65" i="41"/>
  <c r="C65" i="40"/>
  <c r="C82" i="39"/>
  <c r="E17" i="39"/>
  <c r="D16" i="39"/>
  <c r="I64" i="39"/>
  <c r="J65" i="39" s="1"/>
  <c r="F14" i="39" s="1"/>
  <c r="C87" i="39"/>
  <c r="B31" i="39"/>
  <c r="G65" i="39"/>
  <c r="D48" i="39" s="1"/>
  <c r="D78" i="39"/>
  <c r="K340" i="28"/>
  <c r="K339" i="28"/>
  <c r="K338" i="28"/>
  <c r="K337" i="28"/>
  <c r="K336" i="28"/>
  <c r="K335" i="28"/>
  <c r="K334" i="28"/>
  <c r="K333" i="28"/>
  <c r="K332" i="28"/>
  <c r="K331" i="28"/>
  <c r="K330" i="28"/>
  <c r="K329" i="28"/>
  <c r="E18" i="39" l="1"/>
  <c r="G14" i="39"/>
  <c r="H14" i="39" s="1"/>
  <c r="F15" i="39"/>
  <c r="C88" i="39"/>
  <c r="K65" i="39"/>
  <c r="B32" i="39"/>
  <c r="I65" i="39"/>
  <c r="D17" i="39"/>
  <c r="E19" i="39" l="1"/>
  <c r="E20" i="39" s="1"/>
  <c r="D18" i="39"/>
  <c r="D51" i="39"/>
  <c r="C89" i="39"/>
  <c r="B33" i="39"/>
  <c r="G15" i="39"/>
  <c r="H15" i="39" s="1"/>
  <c r="F16" i="39"/>
  <c r="D19" i="39" l="1"/>
  <c r="F17" i="39"/>
  <c r="G16" i="39"/>
  <c r="H16" i="39" s="1"/>
  <c r="B34" i="39"/>
  <c r="C90" i="39"/>
  <c r="E21" i="39"/>
  <c r="B35" i="39" l="1"/>
  <c r="D20" i="39"/>
  <c r="C91" i="39"/>
  <c r="E22" i="39"/>
  <c r="G17" i="39"/>
  <c r="H17" i="39" s="1"/>
  <c r="F18" i="39"/>
  <c r="E23" i="39" l="1"/>
  <c r="F83" i="39"/>
  <c r="B36" i="39"/>
  <c r="F19" i="39"/>
  <c r="G18" i="39"/>
  <c r="H18" i="39" s="1"/>
  <c r="D21" i="39"/>
  <c r="F84" i="39" l="1"/>
  <c r="E24" i="39"/>
  <c r="G19" i="39"/>
  <c r="H19" i="39" s="1"/>
  <c r="F20" i="39"/>
  <c r="D22" i="39"/>
  <c r="B37" i="39"/>
  <c r="D23" i="39" l="1"/>
  <c r="B38" i="39"/>
  <c r="F21" i="39"/>
  <c r="G20" i="39"/>
  <c r="H20" i="39" s="1"/>
  <c r="E25" i="39"/>
  <c r="F85" i="39"/>
  <c r="B39" i="39" l="1"/>
  <c r="G21" i="39"/>
  <c r="H21" i="39" s="1"/>
  <c r="F22" i="39"/>
  <c r="D24" i="39"/>
  <c r="F86" i="39"/>
  <c r="E26" i="39"/>
  <c r="F23" i="39" l="1"/>
  <c r="G22" i="39"/>
  <c r="H22" i="39" s="1"/>
  <c r="E27" i="39"/>
  <c r="F87" i="39"/>
  <c r="D25" i="39"/>
  <c r="B40" i="39"/>
  <c r="D26" i="39" l="1"/>
  <c r="G23" i="39"/>
  <c r="H23" i="39" s="1"/>
  <c r="F24" i="39"/>
  <c r="F88" i="39"/>
  <c r="E28" i="39"/>
  <c r="F25" i="39" l="1"/>
  <c r="G24" i="39"/>
  <c r="H24" i="39" s="1"/>
  <c r="F89" i="39"/>
  <c r="E29" i="39"/>
  <c r="D27" i="39"/>
  <c r="G25" i="39" l="1"/>
  <c r="H25" i="39" s="1"/>
  <c r="F26" i="39"/>
  <c r="D28" i="39"/>
  <c r="F90" i="39"/>
  <c r="E30" i="39"/>
  <c r="F91" i="39" l="1"/>
  <c r="E31" i="39"/>
  <c r="D29" i="39"/>
  <c r="F27" i="39"/>
  <c r="G26" i="39"/>
  <c r="H26" i="39" s="1"/>
  <c r="G27" i="39" l="1"/>
  <c r="H27" i="39" s="1"/>
  <c r="F28" i="39"/>
  <c r="I83" i="39"/>
  <c r="E32" i="39"/>
  <c r="D30" i="39"/>
  <c r="E33" i="39" l="1"/>
  <c r="I84" i="39"/>
  <c r="D31" i="39"/>
  <c r="G28" i="39"/>
  <c r="H28" i="39" s="1"/>
  <c r="F29" i="39"/>
  <c r="D32" i="39" l="1"/>
  <c r="G29" i="39"/>
  <c r="H29" i="39" s="1"/>
  <c r="F30" i="39"/>
  <c r="I85" i="39"/>
  <c r="E34" i="39"/>
  <c r="E35" i="39" l="1"/>
  <c r="I86" i="39"/>
  <c r="D33" i="39"/>
  <c r="F31" i="39"/>
  <c r="G30" i="39"/>
  <c r="H30" i="39" s="1"/>
  <c r="I87" i="39" l="1"/>
  <c r="E36" i="39"/>
  <c r="G31" i="39"/>
  <c r="H31" i="39" s="1"/>
  <c r="F32" i="39"/>
  <c r="D34" i="39"/>
  <c r="D35" i="39" l="1"/>
  <c r="E37" i="39"/>
  <c r="I88" i="39"/>
  <c r="G32" i="39"/>
  <c r="H32" i="39" s="1"/>
  <c r="F33" i="39"/>
  <c r="I89" i="39" l="1"/>
  <c r="E38" i="39"/>
  <c r="D36" i="39"/>
  <c r="F34" i="39"/>
  <c r="G33" i="39"/>
  <c r="H33" i="39" s="1"/>
  <c r="D37" i="39" l="1"/>
  <c r="F35" i="39"/>
  <c r="G34" i="39"/>
  <c r="H34" i="39" s="1"/>
  <c r="I90" i="39"/>
  <c r="E39" i="39"/>
  <c r="G35" i="39" l="1"/>
  <c r="H35" i="39" s="1"/>
  <c r="F36" i="39"/>
  <c r="I91" i="39"/>
  <c r="E40" i="39"/>
  <c r="D38" i="39"/>
  <c r="D39" i="39" l="1"/>
  <c r="F37" i="39"/>
  <c r="G36" i="39"/>
  <c r="H36" i="39" s="1"/>
  <c r="F38" i="39" l="1"/>
  <c r="G37" i="39"/>
  <c r="H37" i="39" s="1"/>
  <c r="D40" i="39"/>
  <c r="F39" i="39" l="1"/>
  <c r="G38" i="39"/>
  <c r="H38" i="39" s="1"/>
  <c r="F40" i="39" l="1"/>
  <c r="G39" i="39"/>
  <c r="H39" i="39" s="1"/>
  <c r="G40" i="39" l="1"/>
  <c r="H40" i="39" s="1"/>
  <c r="D46" i="29" l="1"/>
  <c r="B54" i="25" l="1"/>
  <c r="B41" i="25"/>
  <c r="B44" i="28" l="1"/>
  <c r="K302" i="28" l="1"/>
  <c r="K301" i="28"/>
  <c r="K300" i="28"/>
  <c r="K298" i="28"/>
  <c r="K297" i="28"/>
  <c r="K296" i="28"/>
  <c r="K294" i="28"/>
  <c r="K293" i="28"/>
  <c r="K292" i="28"/>
  <c r="K290" i="28"/>
  <c r="K289" i="28"/>
  <c r="K288" i="28"/>
  <c r="K286" i="28"/>
  <c r="K285" i="28"/>
  <c r="K284" i="28"/>
  <c r="K282" i="28"/>
  <c r="K281" i="28"/>
  <c r="K304" i="28"/>
  <c r="C84" i="37"/>
  <c r="J63" i="37"/>
  <c r="D73" i="37"/>
  <c r="I59" i="37" s="1"/>
  <c r="C73" i="37"/>
  <c r="I58" i="37" s="1"/>
  <c r="H59" i="37"/>
  <c r="H58" i="37"/>
  <c r="F64" i="37"/>
  <c r="F58" i="37"/>
  <c r="E68" i="37"/>
  <c r="K64" i="37"/>
  <c r="J64" i="37"/>
  <c r="G64" i="37"/>
  <c r="C64" i="37"/>
  <c r="K63" i="37"/>
  <c r="G63" i="37"/>
  <c r="C63" i="37"/>
  <c r="D52" i="37"/>
  <c r="C52" i="37"/>
  <c r="C51" i="37"/>
  <c r="D50" i="37"/>
  <c r="C50" i="37"/>
  <c r="D49" i="37"/>
  <c r="C49" i="37"/>
  <c r="C48" i="37"/>
  <c r="D47" i="37"/>
  <c r="C47" i="37"/>
  <c r="B15" i="37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12" i="37"/>
  <c r="B5" i="37"/>
  <c r="F63" i="37" l="1"/>
  <c r="H63" i="37" s="1"/>
  <c r="F59" i="37"/>
  <c r="F60" i="37" s="1"/>
  <c r="H60" i="37" s="1"/>
  <c r="C14" i="37" s="1"/>
  <c r="D14" i="37" s="1"/>
  <c r="D15" i="37" s="1"/>
  <c r="K283" i="28"/>
  <c r="K287" i="28"/>
  <c r="K291" i="28"/>
  <c r="K295" i="28"/>
  <c r="K299" i="28"/>
  <c r="K303" i="28"/>
  <c r="B30" i="37"/>
  <c r="H64" i="37"/>
  <c r="C85" i="37"/>
  <c r="F65" i="37" l="1"/>
  <c r="H65" i="37"/>
  <c r="G58" i="37"/>
  <c r="G59" i="37" s="1"/>
  <c r="G60" i="37" s="1"/>
  <c r="I60" i="37"/>
  <c r="E14" i="37" s="1"/>
  <c r="E15" i="37" s="1"/>
  <c r="E16" i="37" s="1"/>
  <c r="E17" i="37" s="1"/>
  <c r="D16" i="37"/>
  <c r="C86" i="37"/>
  <c r="B31" i="37"/>
  <c r="D78" i="37" l="1"/>
  <c r="I63" i="37"/>
  <c r="G65" i="37"/>
  <c r="D48" i="37" s="1"/>
  <c r="D17" i="37"/>
  <c r="C87" i="37"/>
  <c r="E18" i="37"/>
  <c r="B32" i="37"/>
  <c r="I64" i="37" l="1"/>
  <c r="I65" i="37" s="1"/>
  <c r="D18" i="37"/>
  <c r="B33" i="37"/>
  <c r="E19" i="37"/>
  <c r="C88" i="37"/>
  <c r="J65" i="37" l="1"/>
  <c r="F14" i="37" s="1"/>
  <c r="F15" i="37" s="1"/>
  <c r="F16" i="37" s="1"/>
  <c r="F17" i="37" s="1"/>
  <c r="F18" i="37" s="1"/>
  <c r="F19" i="37" s="1"/>
  <c r="K65" i="37"/>
  <c r="D51" i="37" s="1"/>
  <c r="D19" i="37"/>
  <c r="C89" i="37"/>
  <c r="E20" i="37"/>
  <c r="B34" i="37"/>
  <c r="G14" i="37" l="1"/>
  <c r="H14" i="37" s="1"/>
  <c r="G18" i="37"/>
  <c r="H18" i="37" s="1"/>
  <c r="D20" i="37"/>
  <c r="F20" i="37"/>
  <c r="G19" i="37"/>
  <c r="H19" i="37" s="1"/>
  <c r="E21" i="37"/>
  <c r="C90" i="37"/>
  <c r="B35" i="37"/>
  <c r="G15" i="37"/>
  <c r="H15" i="37" s="1"/>
  <c r="D21" i="37" l="1"/>
  <c r="F21" i="37"/>
  <c r="G20" i="37"/>
  <c r="H20" i="37" s="1"/>
  <c r="G16" i="37"/>
  <c r="H16" i="37" s="1"/>
  <c r="B36" i="37"/>
  <c r="C91" i="37"/>
  <c r="E22" i="37"/>
  <c r="F22" i="37" l="1"/>
  <c r="G21" i="37"/>
  <c r="H21" i="37" s="1"/>
  <c r="D22" i="37"/>
  <c r="E23" i="37"/>
  <c r="F83" i="37"/>
  <c r="B37" i="37"/>
  <c r="G17" i="37"/>
  <c r="H17" i="37" s="1"/>
  <c r="D23" i="37" l="1"/>
  <c r="F23" i="37"/>
  <c r="G22" i="37"/>
  <c r="H22" i="37" s="1"/>
  <c r="F84" i="37"/>
  <c r="E24" i="37"/>
  <c r="B38" i="37"/>
  <c r="G23" i="37" l="1"/>
  <c r="H23" i="37" s="1"/>
  <c r="F24" i="37"/>
  <c r="D24" i="37"/>
  <c r="B39" i="37"/>
  <c r="E25" i="37"/>
  <c r="F85" i="37"/>
  <c r="D25" i="37" l="1"/>
  <c r="D26" i="37" s="1"/>
  <c r="F25" i="37"/>
  <c r="B40" i="37"/>
  <c r="F86" i="37"/>
  <c r="E26" i="37" l="1"/>
  <c r="F26" i="37"/>
  <c r="G25" i="37"/>
  <c r="H25" i="37" s="1"/>
  <c r="D27" i="37"/>
  <c r="F87" i="37"/>
  <c r="E27" i="37" l="1"/>
  <c r="F27" i="37"/>
  <c r="G26" i="37"/>
  <c r="H26" i="37" s="1"/>
  <c r="F88" i="37"/>
  <c r="D28" i="37"/>
  <c r="E28" i="37" l="1"/>
  <c r="F28" i="37"/>
  <c r="G27" i="37"/>
  <c r="H27" i="37" s="1"/>
  <c r="D29" i="37"/>
  <c r="F89" i="37"/>
  <c r="E29" i="37" l="1"/>
  <c r="F29" i="37"/>
  <c r="G28" i="37"/>
  <c r="H28" i="37" s="1"/>
  <c r="G24" i="37"/>
  <c r="H24" i="37" s="1"/>
  <c r="F90" i="37"/>
  <c r="D30" i="37"/>
  <c r="G29" i="37" l="1"/>
  <c r="H29" i="37" s="1"/>
  <c r="F30" i="37"/>
  <c r="E30" i="37"/>
  <c r="D31" i="37"/>
  <c r="F91" i="37"/>
  <c r="E31" i="37" l="1"/>
  <c r="F31" i="37"/>
  <c r="G30" i="37"/>
  <c r="H30" i="37" s="1"/>
  <c r="I83" i="37"/>
  <c r="D32" i="37"/>
  <c r="F32" i="37" l="1"/>
  <c r="G31" i="37"/>
  <c r="H31" i="37" s="1"/>
  <c r="E32" i="37"/>
  <c r="D33" i="37"/>
  <c r="I84" i="37"/>
  <c r="E33" i="37" l="1"/>
  <c r="F33" i="37"/>
  <c r="G32" i="37"/>
  <c r="H32" i="37" s="1"/>
  <c r="I85" i="37"/>
  <c r="D34" i="37"/>
  <c r="F34" i="37" l="1"/>
  <c r="G33" i="37"/>
  <c r="H33" i="37" s="1"/>
  <c r="E34" i="37"/>
  <c r="D35" i="37"/>
  <c r="I86" i="37"/>
  <c r="E35" i="37" l="1"/>
  <c r="F35" i="37"/>
  <c r="G34" i="37"/>
  <c r="H34" i="37" s="1"/>
  <c r="I87" i="37"/>
  <c r="D36" i="37"/>
  <c r="F36" i="37" l="1"/>
  <c r="G35" i="37"/>
  <c r="H35" i="37" s="1"/>
  <c r="E36" i="37"/>
  <c r="D37" i="37"/>
  <c r="I88" i="37"/>
  <c r="E37" i="37" l="1"/>
  <c r="F37" i="37"/>
  <c r="G36" i="37"/>
  <c r="H36" i="37" s="1"/>
  <c r="I89" i="37"/>
  <c r="D38" i="37"/>
  <c r="F38" i="37" l="1"/>
  <c r="G37" i="37"/>
  <c r="H37" i="37" s="1"/>
  <c r="E38" i="37"/>
  <c r="D39" i="37"/>
  <c r="I90" i="37"/>
  <c r="E39" i="37" l="1"/>
  <c r="F39" i="37"/>
  <c r="G38" i="37"/>
  <c r="H38" i="37" s="1"/>
  <c r="I91" i="37"/>
  <c r="D40" i="37"/>
  <c r="F40" i="37" l="1"/>
  <c r="G39" i="37"/>
  <c r="H39" i="37" s="1"/>
  <c r="E40" i="37"/>
  <c r="G40" i="37" l="1"/>
  <c r="H40" i="37" s="1"/>
  <c r="C82" i="37" l="1"/>
  <c r="H59" i="36" l="1"/>
  <c r="H58" i="36"/>
  <c r="F59" i="36"/>
  <c r="F58" i="36"/>
  <c r="K328" i="28" l="1"/>
  <c r="K327" i="28"/>
  <c r="K326" i="28"/>
  <c r="K324" i="28"/>
  <c r="K323" i="28"/>
  <c r="K322" i="28"/>
  <c r="K320" i="28"/>
  <c r="K319" i="28"/>
  <c r="K318" i="28"/>
  <c r="K316" i="28"/>
  <c r="K315" i="28"/>
  <c r="K314" i="28"/>
  <c r="K312" i="28"/>
  <c r="K311" i="28"/>
  <c r="K310" i="28"/>
  <c r="K308" i="28"/>
  <c r="K307" i="28"/>
  <c r="K306" i="28"/>
  <c r="K280" i="28"/>
  <c r="K279" i="28"/>
  <c r="K278" i="28"/>
  <c r="K276" i="28"/>
  <c r="K275" i="28"/>
  <c r="K274" i="28"/>
  <c r="K272" i="28"/>
  <c r="K271" i="28"/>
  <c r="K270" i="28"/>
  <c r="K268" i="28"/>
  <c r="K267" i="28"/>
  <c r="K266" i="28"/>
  <c r="K264" i="28"/>
  <c r="K263" i="28"/>
  <c r="K262" i="28"/>
  <c r="K260" i="28"/>
  <c r="K259" i="28"/>
  <c r="K258" i="28"/>
  <c r="K256" i="28"/>
  <c r="K255" i="28"/>
  <c r="K254" i="28"/>
  <c r="K251" i="28"/>
  <c r="K250" i="28"/>
  <c r="K249" i="28"/>
  <c r="K247" i="28"/>
  <c r="K246" i="28"/>
  <c r="K245" i="28"/>
  <c r="K243" i="28"/>
  <c r="K242" i="28"/>
  <c r="K241" i="28"/>
  <c r="K239" i="28"/>
  <c r="K238" i="28"/>
  <c r="K237" i="28"/>
  <c r="K235" i="28"/>
  <c r="K234" i="28"/>
  <c r="K233" i="28"/>
  <c r="K231" i="28"/>
  <c r="K230" i="28"/>
  <c r="K229" i="28"/>
  <c r="K227" i="28"/>
  <c r="K226" i="28"/>
  <c r="K225" i="28"/>
  <c r="K223" i="28"/>
  <c r="K222" i="28"/>
  <c r="K221" i="28"/>
  <c r="K219" i="28"/>
  <c r="K218" i="28"/>
  <c r="K217" i="28"/>
  <c r="K215" i="28"/>
  <c r="K214" i="28"/>
  <c r="K213" i="28"/>
  <c r="K211" i="28"/>
  <c r="K210" i="28"/>
  <c r="K209" i="28"/>
  <c r="K207" i="28"/>
  <c r="K206" i="28"/>
  <c r="K205" i="28"/>
  <c r="K203" i="28"/>
  <c r="K202" i="28"/>
  <c r="K201" i="28"/>
  <c r="K199" i="28"/>
  <c r="K197" i="28"/>
  <c r="K195" i="28"/>
  <c r="K193" i="28"/>
  <c r="K191" i="28"/>
  <c r="K190" i="28"/>
  <c r="K189" i="28"/>
  <c r="K187" i="28"/>
  <c r="K185" i="28"/>
  <c r="K183" i="28"/>
  <c r="K181" i="28"/>
  <c r="K179" i="28"/>
  <c r="K178" i="28"/>
  <c r="K177" i="28"/>
  <c r="K175" i="28"/>
  <c r="K174" i="28"/>
  <c r="K173" i="28"/>
  <c r="K171" i="28"/>
  <c r="K169" i="28"/>
  <c r="K167" i="28"/>
  <c r="K166" i="28"/>
  <c r="K165" i="28"/>
  <c r="K163" i="28"/>
  <c r="K161" i="28"/>
  <c r="K186" i="28" l="1"/>
  <c r="K162" i="28"/>
  <c r="K194" i="28"/>
  <c r="K170" i="28"/>
  <c r="K224" i="28"/>
  <c r="K253" i="28"/>
  <c r="K265" i="28"/>
  <c r="K273" i="28"/>
  <c r="K305" i="28"/>
  <c r="K325" i="28"/>
  <c r="K172" i="28"/>
  <c r="K196" i="28"/>
  <c r="K244" i="28"/>
  <c r="K182" i="28"/>
  <c r="K198" i="28"/>
  <c r="K200" i="28"/>
  <c r="K248" i="28"/>
  <c r="K208" i="28"/>
  <c r="K240" i="28"/>
  <c r="K257" i="28"/>
  <c r="K261" i="28"/>
  <c r="K269" i="28"/>
  <c r="K277" i="28"/>
  <c r="K309" i="28"/>
  <c r="K313" i="28"/>
  <c r="K317" i="28"/>
  <c r="K321" i="28"/>
  <c r="K164" i="28"/>
  <c r="K180" i="28"/>
  <c r="K188" i="28"/>
  <c r="K212" i="28"/>
  <c r="K228" i="28"/>
  <c r="K216" i="28"/>
  <c r="K232" i="28"/>
  <c r="K168" i="28"/>
  <c r="K176" i="28"/>
  <c r="K184" i="28"/>
  <c r="K192" i="28"/>
  <c r="K204" i="28"/>
  <c r="K220" i="28"/>
  <c r="K236" i="28"/>
  <c r="K252" i="28"/>
  <c r="B15" i="28" l="1"/>
  <c r="B16" i="28" l="1"/>
  <c r="B17" i="28" l="1"/>
  <c r="C84" i="36"/>
  <c r="D73" i="36"/>
  <c r="I59" i="36" s="1"/>
  <c r="C73" i="36"/>
  <c r="I58" i="36" s="1"/>
  <c r="E68" i="36"/>
  <c r="K64" i="36"/>
  <c r="J64" i="36"/>
  <c r="G64" i="36"/>
  <c r="F64" i="36"/>
  <c r="C64" i="36"/>
  <c r="K63" i="36"/>
  <c r="J63" i="36"/>
  <c r="G63" i="36"/>
  <c r="F63" i="36"/>
  <c r="C63" i="36"/>
  <c r="F60" i="36"/>
  <c r="H60" i="36" s="1"/>
  <c r="C14" i="36" s="1"/>
  <c r="D14" i="36" s="1"/>
  <c r="D15" i="36" s="1"/>
  <c r="D52" i="36"/>
  <c r="C52" i="36"/>
  <c r="C51" i="36"/>
  <c r="D50" i="36"/>
  <c r="C50" i="36"/>
  <c r="D49" i="36"/>
  <c r="C49" i="36"/>
  <c r="C48" i="36"/>
  <c r="D47" i="36"/>
  <c r="C47" i="36"/>
  <c r="B15" i="36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B30" i="36" s="1"/>
  <c r="B12" i="36"/>
  <c r="B5" i="36"/>
  <c r="B18" i="28" l="1"/>
  <c r="D16" i="36"/>
  <c r="C85" i="36"/>
  <c r="H64" i="36"/>
  <c r="F65" i="36"/>
  <c r="H63" i="36"/>
  <c r="G58" i="36"/>
  <c r="G59" i="36" s="1"/>
  <c r="I60" i="36"/>
  <c r="E14" i="36" s="1"/>
  <c r="E15" i="36" s="1"/>
  <c r="E16" i="36" s="1"/>
  <c r="B31" i="36"/>
  <c r="B19" i="28" l="1"/>
  <c r="E17" i="36"/>
  <c r="D17" i="36"/>
  <c r="C86" i="36"/>
  <c r="H65" i="36"/>
  <c r="I63" i="36" s="1"/>
  <c r="G60" i="36"/>
  <c r="C82" i="36"/>
  <c r="B32" i="36"/>
  <c r="B20" i="28" l="1"/>
  <c r="I64" i="36"/>
  <c r="K65" i="36" s="1"/>
  <c r="D51" i="36" s="1"/>
  <c r="C87" i="36"/>
  <c r="E18" i="36"/>
  <c r="D78" i="36"/>
  <c r="D18" i="36"/>
  <c r="G65" i="36"/>
  <c r="D48" i="36" s="1"/>
  <c r="C88" i="36"/>
  <c r="B33" i="36"/>
  <c r="I65" i="36" l="1"/>
  <c r="J65" i="36"/>
  <c r="F14" i="36" s="1"/>
  <c r="F15" i="36" s="1"/>
  <c r="F16" i="36" s="1"/>
  <c r="F17" i="36" s="1"/>
  <c r="F18" i="36" s="1"/>
  <c r="G18" i="36" s="1"/>
  <c r="H18" i="36" s="1"/>
  <c r="B21" i="28"/>
  <c r="E19" i="36"/>
  <c r="E20" i="36" s="1"/>
  <c r="D19" i="36"/>
  <c r="B34" i="36"/>
  <c r="C89" i="36"/>
  <c r="B3" i="31"/>
  <c r="G14" i="36" l="1"/>
  <c r="H14" i="36" s="1"/>
  <c r="F19" i="36"/>
  <c r="G19" i="36" s="1"/>
  <c r="H19" i="36" s="1"/>
  <c r="B22" i="28"/>
  <c r="G15" i="36"/>
  <c r="H15" i="36" s="1"/>
  <c r="E21" i="36"/>
  <c r="D20" i="36"/>
  <c r="G16" i="36"/>
  <c r="H16" i="36" s="1"/>
  <c r="B35" i="36"/>
  <c r="C90" i="36"/>
  <c r="F20" i="36" l="1"/>
  <c r="F21" i="36" s="1"/>
  <c r="B23" i="28"/>
  <c r="E22" i="36"/>
  <c r="D21" i="36"/>
  <c r="C91" i="36"/>
  <c r="B36" i="36"/>
  <c r="G17" i="36"/>
  <c r="H17" i="36" s="1"/>
  <c r="G20" i="36" l="1"/>
  <c r="H20" i="36" s="1"/>
  <c r="B24" i="28"/>
  <c r="E23" i="36"/>
  <c r="F22" i="36"/>
  <c r="G21" i="36"/>
  <c r="H21" i="36" s="1"/>
  <c r="D22" i="36"/>
  <c r="B37" i="36"/>
  <c r="F83" i="36"/>
  <c r="B25" i="28" l="1"/>
  <c r="E24" i="36"/>
  <c r="F23" i="36"/>
  <c r="G22" i="36"/>
  <c r="H22" i="36" s="1"/>
  <c r="D23" i="36"/>
  <c r="F84" i="36"/>
  <c r="B38" i="36"/>
  <c r="B26" i="28" l="1"/>
  <c r="E25" i="36"/>
  <c r="G23" i="36"/>
  <c r="H23" i="36" s="1"/>
  <c r="F24" i="36"/>
  <c r="F25" i="36" s="1"/>
  <c r="D24" i="36"/>
  <c r="B39" i="36"/>
  <c r="F85" i="36"/>
  <c r="B27" i="28" l="1"/>
  <c r="E26" i="36"/>
  <c r="F26" i="36"/>
  <c r="G25" i="36"/>
  <c r="D25" i="36"/>
  <c r="F86" i="36"/>
  <c r="B40" i="36"/>
  <c r="B28" i="28" l="1"/>
  <c r="E27" i="36"/>
  <c r="F27" i="36"/>
  <c r="G26" i="36"/>
  <c r="D26" i="36"/>
  <c r="H25" i="36"/>
  <c r="F87" i="36"/>
  <c r="B29" i="28" l="1"/>
  <c r="E28" i="36"/>
  <c r="F28" i="36"/>
  <c r="G27" i="36"/>
  <c r="D27" i="36"/>
  <c r="D28" i="36" s="1"/>
  <c r="H26" i="36"/>
  <c r="F88" i="36"/>
  <c r="B30" i="28" l="1"/>
  <c r="E29" i="36"/>
  <c r="G28" i="36"/>
  <c r="H28" i="36" s="1"/>
  <c r="F29" i="36"/>
  <c r="D29" i="36"/>
  <c r="H27" i="36"/>
  <c r="F89" i="36"/>
  <c r="G24" i="36"/>
  <c r="H24" i="36" s="1"/>
  <c r="B31" i="28" l="1"/>
  <c r="E30" i="36"/>
  <c r="G29" i="36"/>
  <c r="H29" i="36" s="1"/>
  <c r="F30" i="36"/>
  <c r="F90" i="36"/>
  <c r="B32" i="28" l="1"/>
  <c r="E31" i="36"/>
  <c r="F31" i="36"/>
  <c r="G30" i="36"/>
  <c r="D30" i="36"/>
  <c r="D31" i="36" s="1"/>
  <c r="F91" i="36"/>
  <c r="B33" i="28" l="1"/>
  <c r="G31" i="36"/>
  <c r="H31" i="36" s="1"/>
  <c r="E32" i="36"/>
  <c r="F32" i="36"/>
  <c r="D32" i="36"/>
  <c r="H30" i="36"/>
  <c r="I83" i="36"/>
  <c r="B34" i="28" l="1"/>
  <c r="G32" i="36"/>
  <c r="H32" i="36" s="1"/>
  <c r="E33" i="36"/>
  <c r="F33" i="36"/>
  <c r="I84" i="36"/>
  <c r="B35" i="28" l="1"/>
  <c r="E34" i="36"/>
  <c r="G33" i="36"/>
  <c r="F34" i="36"/>
  <c r="D33" i="36"/>
  <c r="I85" i="36"/>
  <c r="B36" i="28" l="1"/>
  <c r="E35" i="36"/>
  <c r="F35" i="36"/>
  <c r="G34" i="36"/>
  <c r="D34" i="36"/>
  <c r="H33" i="36"/>
  <c r="I86" i="36"/>
  <c r="B37" i="28" l="1"/>
  <c r="E36" i="36"/>
  <c r="F36" i="36"/>
  <c r="G35" i="36"/>
  <c r="D35" i="36"/>
  <c r="H34" i="36"/>
  <c r="I87" i="36"/>
  <c r="B38" i="28" l="1"/>
  <c r="E37" i="36"/>
  <c r="G36" i="36"/>
  <c r="D36" i="36"/>
  <c r="H35" i="36"/>
  <c r="I88" i="36"/>
  <c r="B39" i="28" l="1"/>
  <c r="F37" i="36"/>
  <c r="G37" i="36" s="1"/>
  <c r="E38" i="36"/>
  <c r="D37" i="36"/>
  <c r="H36" i="36"/>
  <c r="I89" i="36"/>
  <c r="B40" i="28" l="1"/>
  <c r="F38" i="36"/>
  <c r="G38" i="36" s="1"/>
  <c r="E39" i="36"/>
  <c r="D38" i="36"/>
  <c r="H37" i="36"/>
  <c r="I90" i="36"/>
  <c r="E40" i="36" l="1"/>
  <c r="F39" i="36"/>
  <c r="D39" i="36"/>
  <c r="D40" i="36" s="1"/>
  <c r="H38" i="36"/>
  <c r="I91" i="36"/>
  <c r="G39" i="36" l="1"/>
  <c r="H39" i="36" s="1"/>
  <c r="F40" i="36"/>
  <c r="G40" i="36" s="1"/>
  <c r="H40" i="36" s="1"/>
  <c r="K148" i="28" l="1"/>
  <c r="K147" i="28"/>
  <c r="K146" i="28"/>
  <c r="K145" i="28"/>
  <c r="K144" i="28"/>
  <c r="K143" i="28"/>
  <c r="K141" i="28"/>
  <c r="K140" i="28"/>
  <c r="K139" i="28"/>
  <c r="K138" i="28"/>
  <c r="K137" i="28"/>
  <c r="K142" i="28"/>
  <c r="C64" i="29" l="1"/>
  <c r="C63" i="29"/>
  <c r="C73" i="29"/>
  <c r="E68" i="29"/>
  <c r="K160" i="28" l="1"/>
  <c r="K159" i="28"/>
  <c r="K158" i="28"/>
  <c r="K157" i="28"/>
  <c r="K156" i="28"/>
  <c r="K155" i="28"/>
  <c r="K154" i="28"/>
  <c r="K153" i="28"/>
  <c r="K152" i="28"/>
  <c r="K151" i="28"/>
  <c r="K150" i="28"/>
  <c r="K149" i="28"/>
  <c r="K136" i="28"/>
  <c r="K135" i="28"/>
  <c r="K134" i="28"/>
  <c r="K132" i="28"/>
  <c r="K131" i="28"/>
  <c r="K130" i="28"/>
  <c r="K129" i="28"/>
  <c r="K128" i="28"/>
  <c r="K127" i="28"/>
  <c r="K126" i="28"/>
  <c r="K125" i="28"/>
  <c r="K124" i="28"/>
  <c r="K122" i="28"/>
  <c r="K121" i="28"/>
  <c r="K120" i="28"/>
  <c r="K118" i="28"/>
  <c r="K117" i="28"/>
  <c r="K116" i="28"/>
  <c r="K115" i="28"/>
  <c r="K114" i="28"/>
  <c r="K113" i="28" l="1"/>
  <c r="K119" i="28"/>
  <c r="K123" i="28"/>
  <c r="K133" i="28"/>
  <c r="I59" i="29" l="1"/>
  <c r="I58" i="29"/>
  <c r="F63" i="29"/>
  <c r="K64" i="29"/>
  <c r="J64" i="29"/>
  <c r="G64" i="29"/>
  <c r="F64" i="29"/>
  <c r="K63" i="29"/>
  <c r="J63" i="29"/>
  <c r="G63" i="29"/>
  <c r="H59" i="29"/>
  <c r="F59" i="29"/>
  <c r="H58" i="29"/>
  <c r="D52" i="29"/>
  <c r="C52" i="29"/>
  <c r="C51" i="29"/>
  <c r="C50" i="29"/>
  <c r="D49" i="29"/>
  <c r="C49" i="29"/>
  <c r="C48" i="29"/>
  <c r="D47" i="29"/>
  <c r="C47" i="29"/>
  <c r="B15" i="29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12" i="29"/>
  <c r="B5" i="29"/>
  <c r="B28" i="29" l="1"/>
  <c r="H64" i="29"/>
  <c r="F65" i="29"/>
  <c r="F58" i="29"/>
  <c r="F60" i="29" s="1"/>
  <c r="G58" i="29" s="1"/>
  <c r="H63" i="29"/>
  <c r="B29" i="29" l="1"/>
  <c r="B30" i="29" s="1"/>
  <c r="B31" i="29" s="1"/>
  <c r="H65" i="29"/>
  <c r="D78" i="29" s="1"/>
  <c r="G59" i="29"/>
  <c r="G60" i="29" s="1"/>
  <c r="I60" i="29"/>
  <c r="E14" i="29" s="1"/>
  <c r="E15" i="29" s="1"/>
  <c r="H60" i="29"/>
  <c r="C14" i="29" s="1"/>
  <c r="D14" i="29" s="1"/>
  <c r="D15" i="29" s="1"/>
  <c r="G65" i="29" l="1"/>
  <c r="D48" i="29" s="1"/>
  <c r="I63" i="29"/>
  <c r="B32" i="29"/>
  <c r="I64" i="29" l="1"/>
  <c r="K65" i="29" s="1"/>
  <c r="B33" i="29"/>
  <c r="J65" i="29" l="1"/>
  <c r="F14" i="29" s="1"/>
  <c r="F15" i="29" s="1"/>
  <c r="I65" i="29"/>
  <c r="D51" i="29"/>
  <c r="B34" i="29"/>
  <c r="G14" i="29" l="1"/>
  <c r="H14" i="29" s="1"/>
  <c r="B35" i="29"/>
  <c r="B36" i="29" l="1"/>
  <c r="B37" i="29" l="1"/>
  <c r="B38" i="29" l="1"/>
  <c r="B39" i="29" l="1"/>
  <c r="B40" i="29" l="1"/>
  <c r="C82" i="29" l="1"/>
  <c r="C84" i="29"/>
  <c r="F16" i="29" l="1"/>
  <c r="E16" i="29"/>
  <c r="D16" i="29"/>
  <c r="C85" i="29"/>
  <c r="D17" i="29" l="1"/>
  <c r="E17" i="29"/>
  <c r="F17" i="29"/>
  <c r="C86" i="29"/>
  <c r="G15" i="29"/>
  <c r="H15" i="29" s="1"/>
  <c r="D18" i="29" l="1"/>
  <c r="F18" i="29"/>
  <c r="E18" i="29"/>
  <c r="C87" i="29"/>
  <c r="G16" i="29"/>
  <c r="H16" i="29" s="1"/>
  <c r="D19" i="29" l="1"/>
  <c r="E19" i="29"/>
  <c r="F19" i="29"/>
  <c r="G18" i="29"/>
  <c r="H18" i="29" s="1"/>
  <c r="C88" i="29"/>
  <c r="G17" i="29"/>
  <c r="H17" i="29" s="1"/>
  <c r="K112" i="28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1" i="28"/>
  <c r="K19" i="28"/>
  <c r="K17" i="28"/>
  <c r="D20" i="29" l="1"/>
  <c r="E20" i="29"/>
  <c r="G19" i="29"/>
  <c r="H19" i="29" s="1"/>
  <c r="F20" i="29"/>
  <c r="C89" i="29"/>
  <c r="K18" i="28"/>
  <c r="K20" i="28"/>
  <c r="K22" i="28"/>
  <c r="K24" i="28"/>
  <c r="K26" i="28"/>
  <c r="K28" i="28"/>
  <c r="K30" i="28"/>
  <c r="K32" i="28"/>
  <c r="K34" i="28"/>
  <c r="K36" i="28"/>
  <c r="K38" i="28"/>
  <c r="K40" i="28"/>
  <c r="K42" i="28"/>
  <c r="K44" i="28"/>
  <c r="E14" i="28" l="1"/>
  <c r="E39" i="28"/>
  <c r="D37" i="28"/>
  <c r="E35" i="28"/>
  <c r="E33" i="28"/>
  <c r="E31" i="28"/>
  <c r="D29" i="28"/>
  <c r="E27" i="28"/>
  <c r="E25" i="28"/>
  <c r="E23" i="28"/>
  <c r="D21" i="28"/>
  <c r="E19" i="28"/>
  <c r="E17" i="28"/>
  <c r="E15" i="28"/>
  <c r="D39" i="28"/>
  <c r="E37" i="28"/>
  <c r="D35" i="28"/>
  <c r="D33" i="28"/>
  <c r="D31" i="28"/>
  <c r="E29" i="28"/>
  <c r="D27" i="28"/>
  <c r="D25" i="28"/>
  <c r="D23" i="28"/>
  <c r="E21" i="28"/>
  <c r="D19" i="28"/>
  <c r="D17" i="28"/>
  <c r="D15" i="28"/>
  <c r="E40" i="28"/>
  <c r="E38" i="28"/>
  <c r="E36" i="28"/>
  <c r="E34" i="28"/>
  <c r="E32" i="28"/>
  <c r="E30" i="28"/>
  <c r="E28" i="28"/>
  <c r="E26" i="28"/>
  <c r="E24" i="28"/>
  <c r="E22" i="28"/>
  <c r="D20" i="28"/>
  <c r="E18" i="28"/>
  <c r="E16" i="28"/>
  <c r="D14" i="28"/>
  <c r="D40" i="28"/>
  <c r="D38" i="28"/>
  <c r="D36" i="28"/>
  <c r="D34" i="28"/>
  <c r="D32" i="28"/>
  <c r="D30" i="28"/>
  <c r="D28" i="28"/>
  <c r="I28" i="29" s="1"/>
  <c r="D26" i="28"/>
  <c r="D24" i="28"/>
  <c r="D22" i="28"/>
  <c r="E20" i="28"/>
  <c r="D18" i="28"/>
  <c r="D16" i="28"/>
  <c r="C90" i="29"/>
  <c r="D21" i="29"/>
  <c r="E21" i="29"/>
  <c r="F21" i="29"/>
  <c r="G20" i="29"/>
  <c r="H20" i="29" s="1"/>
  <c r="I40" i="37" l="1"/>
  <c r="I36" i="37"/>
  <c r="I32" i="37"/>
  <c r="I38" i="39"/>
  <c r="I32" i="39"/>
  <c r="I34" i="39"/>
  <c r="I39" i="37"/>
  <c r="I35" i="37"/>
  <c r="I31" i="37"/>
  <c r="I37" i="39"/>
  <c r="I33" i="39"/>
  <c r="I37" i="37"/>
  <c r="I33" i="37"/>
  <c r="I39" i="39"/>
  <c r="I35" i="39"/>
  <c r="I31" i="39"/>
  <c r="I38" i="37"/>
  <c r="I36" i="39"/>
  <c r="I40" i="39"/>
  <c r="I34" i="37"/>
  <c r="I30" i="36"/>
  <c r="I32" i="36"/>
  <c r="I31" i="36"/>
  <c r="I33" i="36"/>
  <c r="I34" i="36"/>
  <c r="I36" i="36"/>
  <c r="I35" i="36"/>
  <c r="I37" i="36"/>
  <c r="I38" i="36"/>
  <c r="I39" i="36"/>
  <c r="I40" i="36"/>
  <c r="C91" i="29"/>
  <c r="E22" i="29"/>
  <c r="D22" i="29"/>
  <c r="G21" i="29"/>
  <c r="H21" i="29" s="1"/>
  <c r="F22" i="29"/>
  <c r="D23" i="29" l="1"/>
  <c r="F83" i="29"/>
  <c r="E23" i="29"/>
  <c r="F23" i="29"/>
  <c r="G22" i="29"/>
  <c r="H22" i="29" s="1"/>
  <c r="F84" i="29"/>
  <c r="E24" i="29" l="1"/>
  <c r="E25" i="29" s="1"/>
  <c r="D24" i="29"/>
  <c r="D25" i="29" s="1"/>
  <c r="G23" i="29"/>
  <c r="H23" i="29" s="1"/>
  <c r="F24" i="29"/>
  <c r="F25" i="29" s="1"/>
  <c r="F85" i="29"/>
  <c r="D26" i="29" l="1"/>
  <c r="F26" i="29"/>
  <c r="G25" i="29"/>
  <c r="H25" i="29" s="1"/>
  <c r="E26" i="29"/>
  <c r="F86" i="29"/>
  <c r="D27" i="29" l="1"/>
  <c r="F27" i="29"/>
  <c r="G26" i="29"/>
  <c r="H26" i="29" s="1"/>
  <c r="E27" i="29"/>
  <c r="G24" i="29"/>
  <c r="H24" i="29" s="1"/>
  <c r="F87" i="29"/>
  <c r="D28" i="29" l="1"/>
  <c r="E28" i="29"/>
  <c r="F28" i="29"/>
  <c r="G27" i="29"/>
  <c r="H27" i="29" s="1"/>
  <c r="F88" i="29"/>
  <c r="D29" i="29" l="1"/>
  <c r="E29" i="29"/>
  <c r="G28" i="29"/>
  <c r="H28" i="29" s="1"/>
  <c r="F29" i="29"/>
  <c r="F89" i="29"/>
  <c r="D30" i="29" l="1"/>
  <c r="E30" i="29"/>
  <c r="G29" i="29"/>
  <c r="H29" i="29" s="1"/>
  <c r="F30" i="29"/>
  <c r="F90" i="29"/>
  <c r="J9" i="31"/>
  <c r="B8" i="31" s="1"/>
  <c r="D31" i="29" l="1"/>
  <c r="G30" i="29"/>
  <c r="H30" i="29" s="1"/>
  <c r="F91" i="29"/>
  <c r="E31" i="29" l="1"/>
  <c r="F31" i="29"/>
  <c r="D32" i="29"/>
  <c r="I83" i="29"/>
  <c r="J8" i="31"/>
  <c r="G31" i="29" l="1"/>
  <c r="H31" i="29" s="1"/>
  <c r="F32" i="29"/>
  <c r="E32" i="29"/>
  <c r="D33" i="29"/>
  <c r="I84" i="29"/>
  <c r="I140" i="31"/>
  <c r="I260" i="31" s="1"/>
  <c r="I32" i="31"/>
  <c r="I21" i="31"/>
  <c r="K9" i="31"/>
  <c r="G32" i="29" l="1"/>
  <c r="H32" i="29" s="1"/>
  <c r="D34" i="29"/>
  <c r="E33" i="29"/>
  <c r="F33" i="29"/>
  <c r="I85" i="29"/>
  <c r="I141" i="31"/>
  <c r="I261" i="31" s="1"/>
  <c r="I152" i="31"/>
  <c r="I33" i="31"/>
  <c r="I22" i="31"/>
  <c r="I44" i="31"/>
  <c r="F34" i="29" l="1"/>
  <c r="E34" i="29"/>
  <c r="G33" i="29"/>
  <c r="H33" i="29" s="1"/>
  <c r="D35" i="29"/>
  <c r="I86" i="29"/>
  <c r="I164" i="31"/>
  <c r="I56" i="31"/>
  <c r="I153" i="31"/>
  <c r="I45" i="31"/>
  <c r="I142" i="31"/>
  <c r="I262" i="31" s="1"/>
  <c r="I34" i="31"/>
  <c r="I23" i="31"/>
  <c r="G34" i="29" l="1"/>
  <c r="H34" i="29" s="1"/>
  <c r="F35" i="29"/>
  <c r="E35" i="29"/>
  <c r="D36" i="29"/>
  <c r="I87" i="29"/>
  <c r="I154" i="31"/>
  <c r="I46" i="31"/>
  <c r="I176" i="31"/>
  <c r="I68" i="31"/>
  <c r="I143" i="31"/>
  <c r="I263" i="31" s="1"/>
  <c r="I24" i="31"/>
  <c r="I35" i="31"/>
  <c r="I165" i="31"/>
  <c r="I57" i="31"/>
  <c r="G35" i="29" l="1"/>
  <c r="H35" i="29" s="1"/>
  <c r="E36" i="29"/>
  <c r="F36" i="29"/>
  <c r="D37" i="29"/>
  <c r="I88" i="29"/>
  <c r="I177" i="31"/>
  <c r="I69" i="31"/>
  <c r="I155" i="31"/>
  <c r="I47" i="31"/>
  <c r="I166" i="31"/>
  <c r="I58" i="31"/>
  <c r="I144" i="31"/>
  <c r="I264" i="31" s="1"/>
  <c r="I36" i="31"/>
  <c r="I25" i="31"/>
  <c r="I188" i="31"/>
  <c r="I80" i="31"/>
  <c r="G36" i="29" l="1"/>
  <c r="H36" i="29" s="1"/>
  <c r="F37" i="29"/>
  <c r="E37" i="29"/>
  <c r="D38" i="29"/>
  <c r="I89" i="29"/>
  <c r="I145" i="31"/>
  <c r="I265" i="31" s="1"/>
  <c r="I26" i="31"/>
  <c r="I37" i="31"/>
  <c r="I189" i="31"/>
  <c r="I81" i="31"/>
  <c r="I200" i="31"/>
  <c r="I92" i="31"/>
  <c r="I156" i="31"/>
  <c r="I48" i="31"/>
  <c r="I178" i="31"/>
  <c r="I70" i="31"/>
  <c r="I167" i="31"/>
  <c r="I59" i="31"/>
  <c r="G37" i="29" l="1"/>
  <c r="H37" i="29" s="1"/>
  <c r="F38" i="29"/>
  <c r="E38" i="29"/>
  <c r="D39" i="29"/>
  <c r="I90" i="29"/>
  <c r="I179" i="31"/>
  <c r="I71" i="31"/>
  <c r="I168" i="31"/>
  <c r="I60" i="31"/>
  <c r="I212" i="31"/>
  <c r="I104" i="31"/>
  <c r="I157" i="31"/>
  <c r="I49" i="31"/>
  <c r="I190" i="31"/>
  <c r="I82" i="31"/>
  <c r="I201" i="31"/>
  <c r="I93" i="31"/>
  <c r="I146" i="31"/>
  <c r="I266" i="31" s="1"/>
  <c r="I38" i="31"/>
  <c r="I27" i="31"/>
  <c r="G38" i="29" l="1"/>
  <c r="H38" i="29" s="1"/>
  <c r="E39" i="29"/>
  <c r="F39" i="29"/>
  <c r="D40" i="29"/>
  <c r="I91" i="29"/>
  <c r="I158" i="31"/>
  <c r="I50" i="31"/>
  <c r="I202" i="31"/>
  <c r="I94" i="31"/>
  <c r="I169" i="31"/>
  <c r="I61" i="31"/>
  <c r="I224" i="31"/>
  <c r="I116" i="31"/>
  <c r="I191" i="31"/>
  <c r="I83" i="31"/>
  <c r="I147" i="31"/>
  <c r="I267" i="31" s="1"/>
  <c r="I28" i="31"/>
  <c r="I39" i="31"/>
  <c r="I213" i="31"/>
  <c r="I105" i="31"/>
  <c r="I180" i="31"/>
  <c r="I72" i="31"/>
  <c r="G39" i="29" l="1"/>
  <c r="H39" i="29" s="1"/>
  <c r="F40" i="29"/>
  <c r="E40" i="29"/>
  <c r="I159" i="31"/>
  <c r="I51" i="31"/>
  <c r="I181" i="31"/>
  <c r="I73" i="31"/>
  <c r="I192" i="31"/>
  <c r="I84" i="31"/>
  <c r="I225" i="31"/>
  <c r="I117" i="31"/>
  <c r="I148" i="31"/>
  <c r="I268" i="31" s="1"/>
  <c r="I40" i="31"/>
  <c r="I29" i="31"/>
  <c r="I203" i="31"/>
  <c r="I95" i="31"/>
  <c r="I236" i="31"/>
  <c r="I128" i="31"/>
  <c r="I214" i="31"/>
  <c r="I106" i="31"/>
  <c r="I170" i="31"/>
  <c r="I62" i="31"/>
  <c r="G40" i="29" l="1"/>
  <c r="H40" i="29" s="1"/>
  <c r="I182" i="31"/>
  <c r="I74" i="31"/>
  <c r="I215" i="31"/>
  <c r="I107" i="31"/>
  <c r="I160" i="31"/>
  <c r="I52" i="31"/>
  <c r="I237" i="31"/>
  <c r="I129" i="31"/>
  <c r="I171" i="31"/>
  <c r="I63" i="31"/>
  <c r="I226" i="31"/>
  <c r="I118" i="31"/>
  <c r="I248" i="31"/>
  <c r="I149" i="31"/>
  <c r="I269" i="31" s="1"/>
  <c r="I30" i="31"/>
  <c r="I41" i="31"/>
  <c r="I204" i="31"/>
  <c r="I96" i="31"/>
  <c r="I193" i="31"/>
  <c r="I85" i="31"/>
  <c r="I205" i="31" l="1"/>
  <c r="I97" i="31"/>
  <c r="I150" i="31"/>
  <c r="I270" i="31" s="1"/>
  <c r="I42" i="31"/>
  <c r="I31" i="31"/>
  <c r="I238" i="31"/>
  <c r="I130" i="31"/>
  <c r="I249" i="31"/>
  <c r="I194" i="31"/>
  <c r="I86" i="31"/>
  <c r="I216" i="31"/>
  <c r="I108" i="31"/>
  <c r="I161" i="31"/>
  <c r="I53" i="31"/>
  <c r="I183" i="31"/>
  <c r="I75" i="31"/>
  <c r="I172" i="31"/>
  <c r="I64" i="31"/>
  <c r="I227" i="31"/>
  <c r="I119" i="31"/>
  <c r="I184" i="31" l="1"/>
  <c r="I76" i="31"/>
  <c r="I195" i="31"/>
  <c r="I87" i="31"/>
  <c r="I228" i="31"/>
  <c r="I120" i="31"/>
  <c r="I206" i="31"/>
  <c r="I98" i="31"/>
  <c r="I250" i="31"/>
  <c r="I162" i="31"/>
  <c r="I54" i="31"/>
  <c r="I239" i="31"/>
  <c r="I131" i="31"/>
  <c r="I173" i="31"/>
  <c r="I65" i="31"/>
  <c r="I151" i="31"/>
  <c r="I271" i="31" s="1"/>
  <c r="I43" i="31"/>
  <c r="I217" i="31"/>
  <c r="I109" i="31"/>
  <c r="I229" i="31" l="1"/>
  <c r="I121" i="31"/>
  <c r="I218" i="31"/>
  <c r="I110" i="31"/>
  <c r="I196" i="31"/>
  <c r="I88" i="31"/>
  <c r="I163" i="31"/>
  <c r="I55" i="31"/>
  <c r="I185" i="31"/>
  <c r="I77" i="31"/>
  <c r="I251" i="31"/>
  <c r="I174" i="31"/>
  <c r="I66" i="31"/>
  <c r="I240" i="31"/>
  <c r="I132" i="31"/>
  <c r="I207" i="31"/>
  <c r="I99" i="31"/>
  <c r="I219" i="31" l="1"/>
  <c r="I111" i="31"/>
  <c r="I197" i="31"/>
  <c r="I89" i="31"/>
  <c r="I208" i="31"/>
  <c r="I100" i="31"/>
  <c r="I252" i="31"/>
  <c r="I186" i="31"/>
  <c r="I78" i="31"/>
  <c r="I175" i="31"/>
  <c r="I67" i="31"/>
  <c r="I230" i="31"/>
  <c r="I122" i="31"/>
  <c r="I241" i="31"/>
  <c r="I133" i="31"/>
  <c r="I242" i="31" l="1"/>
  <c r="I134" i="31"/>
  <c r="I253" i="31"/>
  <c r="I198" i="31"/>
  <c r="I90" i="31"/>
  <c r="I220" i="31"/>
  <c r="I112" i="31"/>
  <c r="I209" i="31"/>
  <c r="I101" i="31"/>
  <c r="I187" i="31"/>
  <c r="I79" i="31"/>
  <c r="I231" i="31"/>
  <c r="I123" i="31"/>
  <c r="I232" i="31" l="1"/>
  <c r="I124" i="31"/>
  <c r="I210" i="31"/>
  <c r="I102" i="31"/>
  <c r="I243" i="31"/>
  <c r="I135" i="31"/>
  <c r="I199" i="31"/>
  <c r="I91" i="31"/>
  <c r="I221" i="31"/>
  <c r="I113" i="31"/>
  <c r="I254" i="31"/>
  <c r="I233" i="31" l="1"/>
  <c r="I125" i="31"/>
  <c r="I255" i="31"/>
  <c r="I222" i="31"/>
  <c r="I114" i="31"/>
  <c r="I211" i="31"/>
  <c r="I103" i="31"/>
  <c r="I244" i="31"/>
  <c r="I136" i="31"/>
  <c r="I256" i="31" l="1"/>
  <c r="I234" i="31"/>
  <c r="I126" i="31"/>
  <c r="I223" i="31"/>
  <c r="I115" i="31"/>
  <c r="I245" i="31"/>
  <c r="I137" i="31"/>
  <c r="I257" i="31" l="1"/>
  <c r="I246" i="31"/>
  <c r="I138" i="31"/>
  <c r="I235" i="31"/>
  <c r="I127" i="31"/>
  <c r="I258" i="31" l="1"/>
  <c r="I247" i="31"/>
  <c r="I139" i="31"/>
  <c r="I259" i="31" l="1"/>
  <c r="D50" i="29" l="1"/>
  <c r="J39" i="39" l="1"/>
  <c r="K39" i="39" s="1"/>
  <c r="J40" i="39"/>
  <c r="K40" i="39" s="1"/>
  <c r="J34" i="39"/>
  <c r="K34" i="39" s="1"/>
  <c r="J31" i="39"/>
  <c r="K31" i="39" s="1"/>
  <c r="J37" i="39"/>
  <c r="K37" i="39" s="1"/>
  <c r="J33" i="39"/>
  <c r="K33" i="39" s="1"/>
  <c r="J38" i="39"/>
  <c r="K38" i="39" s="1"/>
  <c r="J32" i="39"/>
  <c r="K32" i="39" s="1"/>
  <c r="J35" i="39"/>
  <c r="K35" i="39" s="1"/>
  <c r="J36" i="39"/>
  <c r="K36" i="39" s="1"/>
  <c r="J32" i="37"/>
  <c r="K32" i="37" s="1"/>
  <c r="J40" i="36" l="1"/>
  <c r="K40" i="36" s="1"/>
  <c r="J32" i="36"/>
  <c r="K32" i="36" s="1"/>
  <c r="J34" i="37"/>
  <c r="K34" i="37" s="1"/>
  <c r="J34" i="36"/>
  <c r="J39" i="37"/>
  <c r="K39" i="37" s="1"/>
  <c r="J39" i="36"/>
  <c r="K39" i="36" s="1"/>
  <c r="J28" i="29"/>
  <c r="K28" i="29" s="1"/>
  <c r="J37" i="37"/>
  <c r="K37" i="37" s="1"/>
  <c r="J37" i="36"/>
  <c r="J40" i="37"/>
  <c r="K40" i="37" s="1"/>
  <c r="J38" i="37"/>
  <c r="K38" i="37" s="1"/>
  <c r="J38" i="36"/>
  <c r="K38" i="36" s="1"/>
  <c r="J30" i="36"/>
  <c r="J33" i="36"/>
  <c r="J33" i="37"/>
  <c r="K33" i="37" s="1"/>
  <c r="J35" i="36"/>
  <c r="J35" i="37"/>
  <c r="K35" i="37" s="1"/>
  <c r="J31" i="37"/>
  <c r="K31" i="37" s="1"/>
  <c r="J31" i="36"/>
  <c r="J36" i="37"/>
  <c r="K36" i="37" s="1"/>
  <c r="J36" i="36"/>
  <c r="K37" i="36" l="1"/>
  <c r="K36" i="36"/>
  <c r="K33" i="36"/>
  <c r="K30" i="36"/>
  <c r="K31" i="36"/>
  <c r="K34" i="36"/>
  <c r="K35" i="36"/>
  <c r="B57" i="25" l="1"/>
  <c r="B58" i="25" l="1"/>
  <c r="K270" i="31" l="1"/>
  <c r="K268" i="31"/>
  <c r="K266" i="31"/>
  <c r="K271" i="31"/>
  <c r="K267" i="31"/>
  <c r="K269" i="31"/>
  <c r="B13" i="47" l="1"/>
  <c r="B14" i="47" s="1"/>
  <c r="B15" i="47" s="1"/>
  <c r="B16" i="47" s="1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B32" i="47" s="1"/>
  <c r="B21" i="31"/>
  <c r="L23" i="31"/>
  <c r="J20" i="31"/>
  <c r="B13" i="25" l="1"/>
  <c r="D13" i="25" s="1"/>
  <c r="L24" i="31"/>
  <c r="L25" i="31" s="1"/>
  <c r="L26" i="31" s="1"/>
  <c r="L27" i="31" s="1"/>
  <c r="L28" i="31" s="1"/>
  <c r="L29" i="31" s="1"/>
  <c r="L30" i="31" s="1"/>
  <c r="L31" i="31" s="1"/>
  <c r="L32" i="31" s="1"/>
  <c r="L33" i="31" s="1"/>
  <c r="L34" i="31" s="1"/>
  <c r="L35" i="31" s="1"/>
  <c r="L36" i="31" s="1"/>
  <c r="L37" i="31" s="1"/>
  <c r="L38" i="31" s="1"/>
  <c r="L39" i="31" s="1"/>
  <c r="L40" i="31" s="1"/>
  <c r="L41" i="31" s="1"/>
  <c r="L42" i="31" s="1"/>
  <c r="L43" i="31" s="1"/>
  <c r="B22" i="31"/>
  <c r="J21" i="31"/>
  <c r="B14" i="25" l="1"/>
  <c r="D14" i="25" s="1"/>
  <c r="O13" i="25"/>
  <c r="AV13" i="25" s="1"/>
  <c r="B23" i="31"/>
  <c r="J22" i="31"/>
  <c r="O14" i="25" l="1"/>
  <c r="AE13" i="25"/>
  <c r="AG13" i="25"/>
  <c r="AC13" i="25"/>
  <c r="AF13" i="25"/>
  <c r="AQ13" i="25"/>
  <c r="AN13" i="25"/>
  <c r="AB13" i="25"/>
  <c r="AS13" i="25"/>
  <c r="AJ13" i="25"/>
  <c r="BH13" i="25" s="1"/>
  <c r="AK13" i="25"/>
  <c r="AW13" i="25"/>
  <c r="AT13" i="25"/>
  <c r="AH13" i="25"/>
  <c r="AP13" i="25"/>
  <c r="AI13" i="25"/>
  <c r="B15" i="25"/>
  <c r="B16" i="25" s="1"/>
  <c r="AU13" i="25"/>
  <c r="AO13" i="25"/>
  <c r="AR13" i="25"/>
  <c r="AD13" i="25"/>
  <c r="AS14" i="25"/>
  <c r="AQ14" i="25"/>
  <c r="AO14" i="25"/>
  <c r="AU14" i="25"/>
  <c r="AP14" i="25"/>
  <c r="AR14" i="25"/>
  <c r="AT14" i="25"/>
  <c r="AW14" i="25"/>
  <c r="AN14" i="25"/>
  <c r="AV14" i="25"/>
  <c r="B24" i="31"/>
  <c r="J23" i="31"/>
  <c r="BI13" i="25" l="1"/>
  <c r="D15" i="25"/>
  <c r="BA13" i="25"/>
  <c r="BF13" i="25"/>
  <c r="BC13" i="25"/>
  <c r="O15" i="25"/>
  <c r="AH15" i="25" s="1"/>
  <c r="AZ13" i="25"/>
  <c r="BE13" i="25"/>
  <c r="AI15" i="25"/>
  <c r="AE15" i="25"/>
  <c r="AD15" i="25"/>
  <c r="AJ15" i="25"/>
  <c r="AC15" i="25"/>
  <c r="AF15" i="25"/>
  <c r="AK14" i="25"/>
  <c r="BI14" i="25" s="1"/>
  <c r="AG14" i="25"/>
  <c r="AC14" i="25"/>
  <c r="BA14" i="25" s="1"/>
  <c r="AJ14" i="25"/>
  <c r="AF14" i="25"/>
  <c r="AB14" i="25"/>
  <c r="AZ14" i="25" s="1"/>
  <c r="AI14" i="25"/>
  <c r="BG14" i="25" s="1"/>
  <c r="AE14" i="25"/>
  <c r="BC14" i="25" s="1"/>
  <c r="AH14" i="25"/>
  <c r="AD14" i="25"/>
  <c r="BB14" i="25" s="1"/>
  <c r="BD13" i="25"/>
  <c r="BB13" i="25"/>
  <c r="BG13" i="25"/>
  <c r="AK15" i="25"/>
  <c r="AB15" i="25"/>
  <c r="BH14" i="25"/>
  <c r="BE14" i="25"/>
  <c r="BF14" i="25"/>
  <c r="BD14" i="25"/>
  <c r="O16" i="25"/>
  <c r="B17" i="25"/>
  <c r="D16" i="25"/>
  <c r="AU15" i="25"/>
  <c r="AP15" i="25"/>
  <c r="AS15" i="25"/>
  <c r="AQ15" i="25"/>
  <c r="AN15" i="25"/>
  <c r="AV15" i="25"/>
  <c r="AT15" i="25"/>
  <c r="B25" i="31"/>
  <c r="J24" i="31"/>
  <c r="AO15" i="25" l="1"/>
  <c r="AW15" i="25"/>
  <c r="BI15" i="25" s="1"/>
  <c r="AR15" i="25"/>
  <c r="BD15" i="25" s="1"/>
  <c r="AG15" i="25"/>
  <c r="BJ13" i="25"/>
  <c r="C13" i="25" s="1"/>
  <c r="AK16" i="25"/>
  <c r="AG16" i="25"/>
  <c r="AJ16" i="25"/>
  <c r="AF16" i="25"/>
  <c r="AI16" i="25"/>
  <c r="AE16" i="25"/>
  <c r="AD16" i="25"/>
  <c r="AC16" i="25"/>
  <c r="AH16" i="25"/>
  <c r="AB16" i="25"/>
  <c r="BE15" i="25"/>
  <c r="BJ14" i="25"/>
  <c r="C14" i="25" s="1"/>
  <c r="BG15" i="25"/>
  <c r="BF15" i="25"/>
  <c r="BH15" i="25"/>
  <c r="BA15" i="25"/>
  <c r="AZ15" i="25"/>
  <c r="BC15" i="25"/>
  <c r="BB15" i="25"/>
  <c r="B18" i="25"/>
  <c r="O17" i="25"/>
  <c r="D17" i="25"/>
  <c r="AQ16" i="25"/>
  <c r="AN16" i="25"/>
  <c r="AT16" i="25"/>
  <c r="AU16" i="25"/>
  <c r="AS16" i="25"/>
  <c r="AR16" i="25"/>
  <c r="AO16" i="25"/>
  <c r="AP16" i="25"/>
  <c r="AV16" i="25"/>
  <c r="AW16" i="25"/>
  <c r="B26" i="31"/>
  <c r="J25" i="31"/>
  <c r="AH17" i="25" l="1"/>
  <c r="AK17" i="25"/>
  <c r="AG17" i="25"/>
  <c r="AC17" i="25"/>
  <c r="AI17" i="25"/>
  <c r="AE17" i="25"/>
  <c r="AF17" i="25"/>
  <c r="AD17" i="25"/>
  <c r="AJ17" i="25"/>
  <c r="AB17" i="25"/>
  <c r="BI16" i="25"/>
  <c r="BH16" i="25"/>
  <c r="BJ15" i="25"/>
  <c r="C15" i="25" s="1"/>
  <c r="BA16" i="25"/>
  <c r="BF16" i="25"/>
  <c r="BD16" i="25"/>
  <c r="BE16" i="25"/>
  <c r="AZ16" i="25"/>
  <c r="BB16" i="25"/>
  <c r="BG16" i="25"/>
  <c r="BC16" i="25"/>
  <c r="J26" i="31"/>
  <c r="B27" i="31"/>
  <c r="B19" i="25"/>
  <c r="O18" i="25"/>
  <c r="D18" i="25"/>
  <c r="AO17" i="25"/>
  <c r="AW17" i="25"/>
  <c r="AQ17" i="25"/>
  <c r="AP17" i="25"/>
  <c r="AT17" i="25"/>
  <c r="AR17" i="25"/>
  <c r="AU17" i="25"/>
  <c r="AS17" i="25"/>
  <c r="AV17" i="25"/>
  <c r="AN17" i="25"/>
  <c r="AJ18" i="25" l="1"/>
  <c r="AD18" i="25"/>
  <c r="AI18" i="25"/>
  <c r="AH18" i="25"/>
  <c r="AC18" i="25"/>
  <c r="AE18" i="25"/>
  <c r="AB18" i="25"/>
  <c r="AF18" i="25"/>
  <c r="BH17" i="25"/>
  <c r="BD17" i="25"/>
  <c r="AK18" i="25"/>
  <c r="AG18" i="25"/>
  <c r="BJ16" i="25"/>
  <c r="C16" i="25" s="1"/>
  <c r="AZ17" i="25"/>
  <c r="BC17" i="25"/>
  <c r="BE17" i="25"/>
  <c r="BF17" i="25"/>
  <c r="BI17" i="25"/>
  <c r="BG17" i="25"/>
  <c r="BB17" i="25"/>
  <c r="BA17" i="25"/>
  <c r="AO18" i="25"/>
  <c r="AQ18" i="25"/>
  <c r="AW18" i="25"/>
  <c r="AU18" i="25"/>
  <c r="AP18" i="25"/>
  <c r="AT18" i="25"/>
  <c r="AS18" i="25"/>
  <c r="AN18" i="25"/>
  <c r="AR18" i="25"/>
  <c r="AV18" i="25"/>
  <c r="O19" i="25"/>
  <c r="B20" i="25"/>
  <c r="D19" i="25"/>
  <c r="B28" i="31"/>
  <c r="J27" i="31"/>
  <c r="AI19" i="25" l="1"/>
  <c r="AJ19" i="25"/>
  <c r="AB19" i="25"/>
  <c r="AH19" i="25"/>
  <c r="AG19" i="25"/>
  <c r="AC19" i="25"/>
  <c r="AE19" i="25"/>
  <c r="AK19" i="25"/>
  <c r="AD19" i="25"/>
  <c r="AF19" i="25"/>
  <c r="BF18" i="25"/>
  <c r="AZ18" i="25"/>
  <c r="BE18" i="25"/>
  <c r="BG18" i="25"/>
  <c r="BA18" i="25"/>
  <c r="BJ17" i="25"/>
  <c r="C17" i="25" s="1"/>
  <c r="BB18" i="25"/>
  <c r="BD18" i="25"/>
  <c r="BC18" i="25"/>
  <c r="B21" i="25"/>
  <c r="O20" i="25"/>
  <c r="D20" i="25"/>
  <c r="BH18" i="25"/>
  <c r="BI18" i="25"/>
  <c r="B29" i="31"/>
  <c r="J28" i="31"/>
  <c r="AQ19" i="25"/>
  <c r="AW19" i="25"/>
  <c r="AS19" i="25"/>
  <c r="AR19" i="25"/>
  <c r="AO19" i="25"/>
  <c r="AV19" i="25"/>
  <c r="AT19" i="25"/>
  <c r="AU19" i="25"/>
  <c r="AP19" i="25"/>
  <c r="AN19" i="25"/>
  <c r="AG20" i="25" l="1"/>
  <c r="AJ20" i="25"/>
  <c r="AF20" i="25"/>
  <c r="AB20" i="25"/>
  <c r="AI20" i="25"/>
  <c r="AE20" i="25"/>
  <c r="AD20" i="25"/>
  <c r="AK20" i="25"/>
  <c r="AC20" i="25"/>
  <c r="AH20" i="25"/>
  <c r="BJ18" i="25"/>
  <c r="C18" i="25" s="1"/>
  <c r="M16" i="28" s="1"/>
  <c r="BB19" i="25"/>
  <c r="BA19" i="25"/>
  <c r="BE19" i="25"/>
  <c r="BG19" i="25"/>
  <c r="BI19" i="25"/>
  <c r="AZ19" i="25"/>
  <c r="BD19" i="25"/>
  <c r="BC19" i="25"/>
  <c r="AV20" i="25"/>
  <c r="AO20" i="25"/>
  <c r="AU20" i="25"/>
  <c r="AP20" i="25"/>
  <c r="AT20" i="25"/>
  <c r="AN20" i="25"/>
  <c r="AR20" i="25"/>
  <c r="AW20" i="25"/>
  <c r="AS20" i="25"/>
  <c r="AQ20" i="25"/>
  <c r="BF19" i="25"/>
  <c r="BH19" i="25"/>
  <c r="O21" i="25"/>
  <c r="B22" i="25"/>
  <c r="D21" i="25"/>
  <c r="B30" i="31"/>
  <c r="J29" i="31"/>
  <c r="AI21" i="25" l="1"/>
  <c r="AB21" i="25"/>
  <c r="AH21" i="25"/>
  <c r="AK21" i="25"/>
  <c r="AG21" i="25"/>
  <c r="AF21" i="25"/>
  <c r="AE21" i="25"/>
  <c r="AD21" i="25"/>
  <c r="AC21" i="25"/>
  <c r="AJ21" i="25"/>
  <c r="C9" i="28"/>
  <c r="BD20" i="25"/>
  <c r="AZ20" i="25"/>
  <c r="BB20" i="25"/>
  <c r="BH20" i="25"/>
  <c r="BG20" i="25"/>
  <c r="BC20" i="25"/>
  <c r="BJ19" i="25"/>
  <c r="C19" i="25" s="1"/>
  <c r="BE20" i="25"/>
  <c r="BA20" i="25"/>
  <c r="AU21" i="25"/>
  <c r="AV21" i="25"/>
  <c r="AS21" i="25"/>
  <c r="AP21" i="25"/>
  <c r="AO21" i="25"/>
  <c r="AT21" i="25"/>
  <c r="AR21" i="25"/>
  <c r="AQ21" i="25"/>
  <c r="AN21" i="25"/>
  <c r="AW21" i="25"/>
  <c r="B31" i="31"/>
  <c r="J30" i="31"/>
  <c r="BI20" i="25"/>
  <c r="BF20" i="25"/>
  <c r="B23" i="25"/>
  <c r="O22" i="25"/>
  <c r="D22" i="25"/>
  <c r="AC22" i="25" l="1"/>
  <c r="AH22" i="25"/>
  <c r="AF22" i="25"/>
  <c r="AB22" i="25"/>
  <c r="AI22" i="25"/>
  <c r="AD22" i="25"/>
  <c r="AK22" i="25"/>
  <c r="AG22" i="25"/>
  <c r="AJ22" i="25"/>
  <c r="AE22" i="25"/>
  <c r="BE21" i="25"/>
  <c r="BA21" i="25"/>
  <c r="BI21" i="25"/>
  <c r="BJ20" i="25"/>
  <c r="C20" i="25" s="1"/>
  <c r="BC21" i="25"/>
  <c r="BD21" i="25"/>
  <c r="BB21" i="25"/>
  <c r="BF21" i="25"/>
  <c r="AZ21" i="25"/>
  <c r="AW22" i="25"/>
  <c r="AP22" i="25"/>
  <c r="AV22" i="25"/>
  <c r="AO22" i="25"/>
  <c r="AU22" i="25"/>
  <c r="AT22" i="25"/>
  <c r="AQ22" i="25"/>
  <c r="AN22" i="25"/>
  <c r="AS22" i="25"/>
  <c r="AR22" i="25"/>
  <c r="BG21" i="25"/>
  <c r="O23" i="25"/>
  <c r="B24" i="25"/>
  <c r="D23" i="25"/>
  <c r="J31" i="31"/>
  <c r="B32" i="31"/>
  <c r="BH21" i="25"/>
  <c r="AI23" i="25" l="1"/>
  <c r="AH23" i="25"/>
  <c r="AK23" i="25"/>
  <c r="AG23" i="25"/>
  <c r="AB23" i="25"/>
  <c r="AD23" i="25"/>
  <c r="AC23" i="25"/>
  <c r="AJ23" i="25"/>
  <c r="AF23" i="25"/>
  <c r="C37" i="28"/>
  <c r="I37" i="29" s="1"/>
  <c r="J37" i="29" s="1"/>
  <c r="K37" i="29" s="1"/>
  <c r="C34" i="28"/>
  <c r="I34" i="29" s="1"/>
  <c r="J34" i="29" s="1"/>
  <c r="K34" i="29" s="1"/>
  <c r="C27" i="28"/>
  <c r="I27" i="29" s="1"/>
  <c r="J27" i="29" s="1"/>
  <c r="K27" i="29" s="1"/>
  <c r="C16" i="28"/>
  <c r="C36" i="28"/>
  <c r="I36" i="29" s="1"/>
  <c r="J36" i="29" s="1"/>
  <c r="K36" i="29" s="1"/>
  <c r="C40" i="28"/>
  <c r="I40" i="29" s="1"/>
  <c r="J40" i="29" s="1"/>
  <c r="K40" i="29" s="1"/>
  <c r="C25" i="28"/>
  <c r="C19" i="28"/>
  <c r="C21" i="28"/>
  <c r="C39" i="28"/>
  <c r="I39" i="29" s="1"/>
  <c r="J39" i="29" s="1"/>
  <c r="K39" i="29" s="1"/>
  <c r="C22" i="28"/>
  <c r="C15" i="28"/>
  <c r="C26" i="28"/>
  <c r="C38" i="28"/>
  <c r="I38" i="29" s="1"/>
  <c r="J38" i="29" s="1"/>
  <c r="K38" i="29" s="1"/>
  <c r="C17" i="28"/>
  <c r="C14" i="28"/>
  <c r="C20" i="28"/>
  <c r="C24" i="28"/>
  <c r="C23" i="28"/>
  <c r="C31" i="28"/>
  <c r="I31" i="29" s="1"/>
  <c r="J31" i="29" s="1"/>
  <c r="K31" i="29" s="1"/>
  <c r="C18" i="28"/>
  <c r="C33" i="28"/>
  <c r="I33" i="29" s="1"/>
  <c r="J33" i="29" s="1"/>
  <c r="K33" i="29" s="1"/>
  <c r="C29" i="28"/>
  <c r="I29" i="29" s="1"/>
  <c r="J29" i="29" s="1"/>
  <c r="K29" i="29" s="1"/>
  <c r="C28" i="28"/>
  <c r="C30" i="28"/>
  <c r="I30" i="29" s="1"/>
  <c r="J30" i="29" s="1"/>
  <c r="K30" i="29" s="1"/>
  <c r="C32" i="28"/>
  <c r="I32" i="29" s="1"/>
  <c r="J32" i="29" s="1"/>
  <c r="K32" i="29" s="1"/>
  <c r="C35" i="28"/>
  <c r="I35" i="29" s="1"/>
  <c r="J35" i="29" s="1"/>
  <c r="K35" i="29" s="1"/>
  <c r="AE23" i="25"/>
  <c r="BI22" i="25"/>
  <c r="AZ22" i="25"/>
  <c r="BH22" i="25"/>
  <c r="BE22" i="25"/>
  <c r="BB22" i="25"/>
  <c r="BF22" i="25"/>
  <c r="BC22" i="25"/>
  <c r="BA22" i="25"/>
  <c r="BJ21" i="25"/>
  <c r="C21" i="25" s="1"/>
  <c r="J32" i="31"/>
  <c r="B33" i="31"/>
  <c r="BD22" i="25"/>
  <c r="BG22" i="25"/>
  <c r="B25" i="25"/>
  <c r="O24" i="25"/>
  <c r="D24" i="25"/>
  <c r="AS23" i="25"/>
  <c r="AR23" i="25"/>
  <c r="AV23" i="25"/>
  <c r="AT23" i="25"/>
  <c r="AQ23" i="25"/>
  <c r="AO23" i="25"/>
  <c r="AN23" i="25"/>
  <c r="AU23" i="25"/>
  <c r="AP23" i="25"/>
  <c r="AW23" i="25"/>
  <c r="AC24" i="25" l="1"/>
  <c r="AJ24" i="25"/>
  <c r="AF24" i="25"/>
  <c r="AI24" i="25"/>
  <c r="AE24" i="25"/>
  <c r="AH24" i="25"/>
  <c r="AK24" i="25"/>
  <c r="AG24" i="25"/>
  <c r="AB24" i="25"/>
  <c r="AD24" i="25"/>
  <c r="BF23" i="25"/>
  <c r="BD23" i="25"/>
  <c r="AZ23" i="25"/>
  <c r="BA23" i="25"/>
  <c r="BE23" i="25"/>
  <c r="BB23" i="25"/>
  <c r="BC23" i="25"/>
  <c r="BJ22" i="25"/>
  <c r="C22" i="25" s="1"/>
  <c r="BG23" i="25"/>
  <c r="BH23" i="25"/>
  <c r="J33" i="31"/>
  <c r="B34" i="31"/>
  <c r="B26" i="25"/>
  <c r="O25" i="25"/>
  <c r="D25" i="25"/>
  <c r="BI23" i="25"/>
  <c r="AQ24" i="25"/>
  <c r="AW24" i="25"/>
  <c r="AU24" i="25"/>
  <c r="AV24" i="25"/>
  <c r="AS24" i="25"/>
  <c r="AP24" i="25"/>
  <c r="AT24" i="25"/>
  <c r="AR24" i="25"/>
  <c r="AO24" i="25"/>
  <c r="AN24" i="25"/>
  <c r="AD25" i="25" l="1"/>
  <c r="AK25" i="25"/>
  <c r="AJ25" i="25"/>
  <c r="AF25" i="25"/>
  <c r="AB25" i="25"/>
  <c r="AI25" i="25"/>
  <c r="AE25" i="25"/>
  <c r="AH25" i="25"/>
  <c r="AG25" i="25"/>
  <c r="AC25" i="25"/>
  <c r="BB24" i="25"/>
  <c r="BH24" i="25"/>
  <c r="AZ24" i="25"/>
  <c r="BD24" i="25"/>
  <c r="BI24" i="25"/>
  <c r="BJ23" i="25"/>
  <c r="C23" i="25" s="1"/>
  <c r="BC24" i="25"/>
  <c r="BA24" i="25"/>
  <c r="BG24" i="25"/>
  <c r="AO25" i="25"/>
  <c r="AP25" i="25"/>
  <c r="AQ25" i="25"/>
  <c r="AT25" i="25"/>
  <c r="AW25" i="25"/>
  <c r="AN25" i="25"/>
  <c r="AV25" i="25"/>
  <c r="AU25" i="25"/>
  <c r="AS25" i="25"/>
  <c r="AR25" i="25"/>
  <c r="BE24" i="25"/>
  <c r="B27" i="25"/>
  <c r="O26" i="25"/>
  <c r="D26" i="25"/>
  <c r="BF24" i="25"/>
  <c r="J34" i="31"/>
  <c r="B35" i="31"/>
  <c r="AG26" i="25" l="1"/>
  <c r="AJ26" i="25"/>
  <c r="AB26" i="25"/>
  <c r="AE26" i="25"/>
  <c r="AH26" i="25"/>
  <c r="AD26" i="25"/>
  <c r="AC26" i="25"/>
  <c r="AF26" i="25"/>
  <c r="AI26" i="25"/>
  <c r="BB25" i="25"/>
  <c r="AZ25" i="25"/>
  <c r="BA25" i="25"/>
  <c r="BJ24" i="25"/>
  <c r="C24" i="25" s="1"/>
  <c r="BC25" i="25"/>
  <c r="B28" i="25"/>
  <c r="O27" i="25"/>
  <c r="D27" i="25"/>
  <c r="BI25" i="25"/>
  <c r="BF25" i="25"/>
  <c r="BE25" i="25"/>
  <c r="BG25" i="25"/>
  <c r="B36" i="31"/>
  <c r="J35" i="31"/>
  <c r="AK26" i="25"/>
  <c r="AS26" i="25"/>
  <c r="AV26" i="25"/>
  <c r="AP26" i="25"/>
  <c r="AQ26" i="25"/>
  <c r="AR26" i="25"/>
  <c r="AW26" i="25"/>
  <c r="AN26" i="25"/>
  <c r="AU26" i="25"/>
  <c r="AT26" i="25"/>
  <c r="AO26" i="25"/>
  <c r="BD25" i="25"/>
  <c r="BH25" i="25"/>
  <c r="AD27" i="25" l="1"/>
  <c r="AK27" i="25"/>
  <c r="AJ27" i="25"/>
  <c r="AF27" i="25"/>
  <c r="AB27" i="25"/>
  <c r="AI27" i="25"/>
  <c r="AE27" i="25"/>
  <c r="AH27" i="25"/>
  <c r="AG27" i="25"/>
  <c r="AC27" i="25"/>
  <c r="BH26" i="25"/>
  <c r="BB26" i="25"/>
  <c r="BA26" i="25"/>
  <c r="AZ26" i="25"/>
  <c r="BD26" i="25"/>
  <c r="BE26" i="25"/>
  <c r="BJ25" i="25"/>
  <c r="C25" i="25" s="1"/>
  <c r="BC26" i="25"/>
  <c r="BG26" i="25"/>
  <c r="B29" i="25"/>
  <c r="O28" i="25"/>
  <c r="D28" i="25"/>
  <c r="BI26" i="25"/>
  <c r="B37" i="31"/>
  <c r="J36" i="31"/>
  <c r="BF26" i="25"/>
  <c r="AR27" i="25"/>
  <c r="AQ27" i="25"/>
  <c r="AN27" i="25"/>
  <c r="AS27" i="25"/>
  <c r="AW27" i="25"/>
  <c r="AO27" i="25"/>
  <c r="AU27" i="25"/>
  <c r="AT27" i="25"/>
  <c r="AV27" i="25"/>
  <c r="AP27" i="25"/>
  <c r="AG28" i="25" l="1"/>
  <c r="AJ28" i="25"/>
  <c r="AB28" i="25"/>
  <c r="AE28" i="25"/>
  <c r="AH28" i="25"/>
  <c r="AD28" i="25"/>
  <c r="AK28" i="25"/>
  <c r="AC28" i="25"/>
  <c r="AI28" i="25"/>
  <c r="BA27" i="25"/>
  <c r="BH27" i="25"/>
  <c r="AF28" i="25"/>
  <c r="BB27" i="25"/>
  <c r="BI27" i="25"/>
  <c r="BJ26" i="25"/>
  <c r="C26" i="25" s="1"/>
  <c r="AZ27" i="25"/>
  <c r="BC27" i="25"/>
  <c r="B30" i="25"/>
  <c r="O29" i="25"/>
  <c r="D29" i="25"/>
  <c r="BE27" i="25"/>
  <c r="BD27" i="25"/>
  <c r="J37" i="31"/>
  <c r="B38" i="31"/>
  <c r="BF27" i="25"/>
  <c r="BG27" i="25"/>
  <c r="AQ28" i="25"/>
  <c r="AW28" i="25"/>
  <c r="AR28" i="25"/>
  <c r="AO28" i="25"/>
  <c r="AU28" i="25"/>
  <c r="AS28" i="25"/>
  <c r="AN28" i="25"/>
  <c r="AT28" i="25"/>
  <c r="AP28" i="25"/>
  <c r="AV28" i="25"/>
  <c r="AE29" i="25" l="1"/>
  <c r="AD29" i="25"/>
  <c r="AK29" i="25"/>
  <c r="AJ29" i="25"/>
  <c r="AF29" i="25"/>
  <c r="AB29" i="25"/>
  <c r="AI29" i="25"/>
  <c r="AH29" i="25"/>
  <c r="AG29" i="25"/>
  <c r="AC29" i="25"/>
  <c r="BG28" i="25"/>
  <c r="BB28" i="25"/>
  <c r="AZ28" i="25"/>
  <c r="BE28" i="25"/>
  <c r="BA28" i="25"/>
  <c r="BH28" i="25"/>
  <c r="BC28" i="25"/>
  <c r="BJ27" i="25"/>
  <c r="C27" i="25" s="1"/>
  <c r="AO29" i="25"/>
  <c r="AS29" i="25"/>
  <c r="AU29" i="25"/>
  <c r="AT29" i="25"/>
  <c r="AN29" i="25"/>
  <c r="AV29" i="25"/>
  <c r="AQ29" i="25"/>
  <c r="AP29" i="25"/>
  <c r="AR29" i="25"/>
  <c r="AW29" i="25"/>
  <c r="BD28" i="25"/>
  <c r="B31" i="25"/>
  <c r="O30" i="25"/>
  <c r="D30" i="25"/>
  <c r="BI28" i="25"/>
  <c r="J38" i="31"/>
  <c r="B39" i="31"/>
  <c r="BF28" i="25"/>
  <c r="AC30" i="25" l="1"/>
  <c r="AJ30" i="25"/>
  <c r="AF30" i="25"/>
  <c r="AI30" i="25"/>
  <c r="AE30" i="25"/>
  <c r="AH30" i="25"/>
  <c r="AK30" i="25"/>
  <c r="AG30" i="25"/>
  <c r="AB30" i="25"/>
  <c r="AD30" i="25"/>
  <c r="BG29" i="25"/>
  <c r="BI29" i="25"/>
  <c r="BC29" i="25"/>
  <c r="BJ28" i="25"/>
  <c r="C28" i="25" s="1"/>
  <c r="BF29" i="25"/>
  <c r="BB29" i="25"/>
  <c r="AZ29" i="25"/>
  <c r="BA29" i="25"/>
  <c r="AT30" i="25"/>
  <c r="AS30" i="25"/>
  <c r="AN30" i="25"/>
  <c r="AV30" i="25"/>
  <c r="AP30" i="25"/>
  <c r="AU30" i="25"/>
  <c r="AR30" i="25"/>
  <c r="AO30" i="25"/>
  <c r="AQ30" i="25"/>
  <c r="AW30" i="25"/>
  <c r="J39" i="31"/>
  <c r="B40" i="31"/>
  <c r="B32" i="25"/>
  <c r="B33" i="25" s="1"/>
  <c r="O31" i="25"/>
  <c r="D31" i="25"/>
  <c r="BD29" i="25"/>
  <c r="BH29" i="25"/>
  <c r="BE29" i="25"/>
  <c r="AH31" i="25" l="1"/>
  <c r="AD31" i="25"/>
  <c r="AK31" i="25"/>
  <c r="AC31" i="25"/>
  <c r="AJ31" i="25"/>
  <c r="AF31" i="25"/>
  <c r="AI31" i="25"/>
  <c r="AE31" i="25"/>
  <c r="AG31" i="25"/>
  <c r="AB31" i="25"/>
  <c r="D33" i="25"/>
  <c r="O33" i="25"/>
  <c r="BI30" i="25"/>
  <c r="BE30" i="25"/>
  <c r="BG30" i="25"/>
  <c r="BC30" i="25"/>
  <c r="BF30" i="25"/>
  <c r="BJ29" i="25"/>
  <c r="C29" i="25" s="1"/>
  <c r="BA30" i="25"/>
  <c r="BH30" i="25"/>
  <c r="BB30" i="25"/>
  <c r="AZ30" i="25"/>
  <c r="AQ31" i="25"/>
  <c r="AU31" i="25"/>
  <c r="AT31" i="25"/>
  <c r="AV31" i="25"/>
  <c r="AR31" i="25"/>
  <c r="AN31" i="25"/>
  <c r="AS31" i="25"/>
  <c r="AP31" i="25"/>
  <c r="AW31" i="25"/>
  <c r="AO31" i="25"/>
  <c r="O32" i="25"/>
  <c r="D32" i="25"/>
  <c r="B41" i="31"/>
  <c r="J40" i="31"/>
  <c r="BD30" i="25"/>
  <c r="AC32" i="25" l="1"/>
  <c r="AJ32" i="25"/>
  <c r="AF32" i="25"/>
  <c r="AI32" i="25"/>
  <c r="AE32" i="25"/>
  <c r="AH32" i="25"/>
  <c r="AK32" i="25"/>
  <c r="AG32" i="25"/>
  <c r="AB32" i="25"/>
  <c r="AD32" i="25"/>
  <c r="AI33" i="25"/>
  <c r="AE33" i="25"/>
  <c r="AH33" i="25"/>
  <c r="AD33" i="25"/>
  <c r="AK33" i="25"/>
  <c r="AG33" i="25"/>
  <c r="AC33" i="25"/>
  <c r="AJ33" i="25"/>
  <c r="AF33" i="25"/>
  <c r="AB33" i="25"/>
  <c r="BE31" i="25"/>
  <c r="AU33" i="25"/>
  <c r="AO33" i="25"/>
  <c r="AS33" i="25"/>
  <c r="AW33" i="25"/>
  <c r="AV33" i="25"/>
  <c r="AR33" i="25"/>
  <c r="AT33" i="25"/>
  <c r="AP33" i="25"/>
  <c r="AN33" i="25"/>
  <c r="AQ33" i="25"/>
  <c r="AZ31" i="25"/>
  <c r="BB31" i="25"/>
  <c r="BA31" i="25"/>
  <c r="BJ30" i="25"/>
  <c r="C30" i="25" s="1"/>
  <c r="BD31" i="25"/>
  <c r="BG31" i="25"/>
  <c r="BH31" i="25"/>
  <c r="BC31" i="25"/>
  <c r="BF31" i="25"/>
  <c r="BI31" i="25"/>
  <c r="AW32" i="25"/>
  <c r="AQ32" i="25"/>
  <c r="AU32" i="25"/>
  <c r="AP32" i="25"/>
  <c r="AV32" i="25"/>
  <c r="AR32" i="25"/>
  <c r="AT32" i="25"/>
  <c r="AS32" i="25"/>
  <c r="AO32" i="25"/>
  <c r="AN32" i="25"/>
  <c r="B42" i="31"/>
  <c r="J41" i="31"/>
  <c r="BF33" i="25" l="1"/>
  <c r="BG32" i="25"/>
  <c r="BE33" i="25"/>
  <c r="AZ33" i="25"/>
  <c r="BD33" i="25"/>
  <c r="BA33" i="25"/>
  <c r="BH33" i="25"/>
  <c r="BI33" i="25"/>
  <c r="BC33" i="25"/>
  <c r="BG33" i="25"/>
  <c r="BB33" i="25"/>
  <c r="BF32" i="25"/>
  <c r="BA32" i="25"/>
  <c r="AZ32" i="25"/>
  <c r="BJ31" i="25"/>
  <c r="C31" i="25" s="1"/>
  <c r="BD32" i="25"/>
  <c r="BH32" i="25"/>
  <c r="BC32" i="25"/>
  <c r="BB32" i="25"/>
  <c r="BI32" i="25"/>
  <c r="BE32" i="25"/>
  <c r="B43" i="31"/>
  <c r="J42" i="31"/>
  <c r="BJ33" i="25" l="1"/>
  <c r="C33" i="25" s="1"/>
  <c r="BJ32" i="25"/>
  <c r="C32" i="25" s="1"/>
  <c r="BI35" i="25"/>
  <c r="BI34" i="25"/>
  <c r="BF34" i="25"/>
  <c r="BF35" i="25"/>
  <c r="BH34" i="25"/>
  <c r="BH35" i="25"/>
  <c r="BB35" i="25"/>
  <c r="BB34" i="25"/>
  <c r="BA35" i="25"/>
  <c r="BA34" i="25"/>
  <c r="BD34" i="25"/>
  <c r="BD35" i="25"/>
  <c r="BG35" i="25"/>
  <c r="BG34" i="25"/>
  <c r="BE34" i="25"/>
  <c r="BE35" i="25"/>
  <c r="BC35" i="25"/>
  <c r="BC34" i="25"/>
  <c r="AZ35" i="25"/>
  <c r="BJ35" i="25" s="1"/>
  <c r="AZ34" i="25"/>
  <c r="BJ34" i="25" s="1"/>
  <c r="J43" i="31"/>
  <c r="B44" i="31"/>
  <c r="B45" i="31" l="1"/>
  <c r="J44" i="31"/>
  <c r="J45" i="31" l="1"/>
  <c r="B46" i="31"/>
  <c r="J46" i="31" l="1"/>
  <c r="B47" i="31"/>
  <c r="J47" i="31" l="1"/>
  <c r="B48" i="31"/>
  <c r="J48" i="31" l="1"/>
  <c r="B49" i="31"/>
  <c r="J49" i="31" l="1"/>
  <c r="B50" i="31"/>
  <c r="J50" i="31" l="1"/>
  <c r="B51" i="31"/>
  <c r="J51" i="31" l="1"/>
  <c r="B52" i="31"/>
  <c r="J52" i="31" l="1"/>
  <c r="B53" i="31"/>
  <c r="J53" i="31" l="1"/>
  <c r="B54" i="31"/>
  <c r="J54" i="31" l="1"/>
  <c r="B55" i="31"/>
  <c r="J55" i="31" l="1"/>
  <c r="B56" i="31"/>
  <c r="B57" i="31" l="1"/>
  <c r="J56" i="31"/>
  <c r="J57" i="31" l="1"/>
  <c r="B58" i="31"/>
  <c r="J58" i="31" l="1"/>
  <c r="B59" i="31"/>
  <c r="J59" i="31" l="1"/>
  <c r="B60" i="31"/>
  <c r="J60" i="31" l="1"/>
  <c r="B61" i="31"/>
  <c r="J61" i="31" l="1"/>
  <c r="B62" i="31"/>
  <c r="J62" i="31" l="1"/>
  <c r="B63" i="31"/>
  <c r="J63" i="31" l="1"/>
  <c r="B64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J72" i="31" l="1"/>
  <c r="B73" i="31"/>
  <c r="B74" i="31" l="1"/>
  <c r="J73" i="31"/>
  <c r="J74" i="31" l="1"/>
  <c r="B75" i="31"/>
  <c r="J75" i="31" l="1"/>
  <c r="B76" i="31"/>
  <c r="B77" i="31" l="1"/>
  <c r="J76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B86" i="31" l="1"/>
  <c r="J85" i="31"/>
  <c r="J86" i="31" l="1"/>
  <c r="B87" i="31"/>
  <c r="J87" i="31" l="1"/>
  <c r="B88" i="31"/>
  <c r="J88" i="31" l="1"/>
  <c r="B89" i="31"/>
  <c r="B90" i="31" l="1"/>
  <c r="J89" i="31"/>
  <c r="J90" i="31" l="1"/>
  <c r="B91" i="31"/>
  <c r="J91" i="31" l="1"/>
  <c r="B92" i="31"/>
  <c r="B93" i="31" l="1"/>
  <c r="J92" i="31"/>
  <c r="J93" i="31" l="1"/>
  <c r="B94" i="31"/>
  <c r="J94" i="31" l="1"/>
  <c r="B95" i="31"/>
  <c r="J95" i="31" l="1"/>
  <c r="B96" i="31"/>
  <c r="J96" i="31" l="1"/>
  <c r="B97" i="31"/>
  <c r="J97" i="31" l="1"/>
  <c r="B98" i="31"/>
  <c r="J98" i="31" l="1"/>
  <c r="B99" i="31"/>
  <c r="J99" i="31" l="1"/>
  <c r="B100" i="31"/>
  <c r="J100" i="31" l="1"/>
  <c r="B101" i="31"/>
  <c r="J101" i="31" l="1"/>
  <c r="B102" i="31"/>
  <c r="J102" i="31" l="1"/>
  <c r="B103" i="31"/>
  <c r="B104" i="31" l="1"/>
  <c r="J103" i="31"/>
  <c r="J104" i="31" l="1"/>
  <c r="B105" i="31"/>
  <c r="J105" i="31" l="1"/>
  <c r="B106" i="31"/>
  <c r="J106" i="31" l="1"/>
  <c r="B107" i="31"/>
  <c r="J107" i="31" l="1"/>
  <c r="B108" i="31"/>
  <c r="J108" i="31" l="1"/>
  <c r="B109" i="31"/>
  <c r="J109" i="31" l="1"/>
  <c r="B110" i="31"/>
  <c r="B111" i="31" l="1"/>
  <c r="J110" i="31"/>
  <c r="J111" i="31" l="1"/>
  <c r="B112" i="31"/>
  <c r="B113" i="31" l="1"/>
  <c r="J112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B120" i="31" l="1"/>
  <c r="J119" i="31"/>
  <c r="J120" i="31" l="1"/>
  <c r="B121" i="31"/>
  <c r="J121" i="31" l="1"/>
  <c r="B122" i="31"/>
  <c r="J122" i="31" l="1"/>
  <c r="B123" i="31"/>
  <c r="J123" i="31" l="1"/>
  <c r="B124" i="31"/>
  <c r="J124" i="31" l="1"/>
  <c r="B125" i="31"/>
  <c r="J125" i="31" l="1"/>
  <c r="B126" i="31"/>
  <c r="J126" i="31" l="1"/>
  <c r="B127" i="31"/>
  <c r="J127" i="31" l="1"/>
  <c r="B128" i="31"/>
  <c r="J128" i="31" l="1"/>
  <c r="B129" i="31"/>
  <c r="J129" i="31" l="1"/>
  <c r="B130" i="31"/>
  <c r="J130" i="31" l="1"/>
  <c r="B131" i="31"/>
  <c r="J131" i="31" l="1"/>
  <c r="B132" i="31"/>
  <c r="J132" i="31" l="1"/>
  <c r="B133" i="31"/>
  <c r="J133" i="31" l="1"/>
  <c r="B134" i="31"/>
  <c r="J134" i="31" l="1"/>
  <c r="B135" i="31"/>
  <c r="B136" i="31" l="1"/>
  <c r="J135" i="31"/>
  <c r="J136" i="31" l="1"/>
  <c r="B137" i="31"/>
  <c r="B138" i="31" l="1"/>
  <c r="J137" i="31"/>
  <c r="J138" i="31" l="1"/>
  <c r="B139" i="31"/>
  <c r="J139" i="31" l="1"/>
  <c r="B140" i="31"/>
  <c r="J140" i="31" l="1"/>
  <c r="B141" i="31"/>
  <c r="J141" i="31" l="1"/>
  <c r="B142" i="31"/>
  <c r="J142" i="31" l="1"/>
  <c r="B143" i="31"/>
  <c r="J143" i="31" l="1"/>
  <c r="B144" i="31"/>
  <c r="J144" i="31" l="1"/>
  <c r="B145" i="31"/>
  <c r="B146" i="31" l="1"/>
  <c r="J145" i="31"/>
  <c r="J146" i="31" l="1"/>
  <c r="B147" i="31"/>
  <c r="J147" i="31" l="1"/>
  <c r="B148" i="31"/>
  <c r="J148" i="31" l="1"/>
  <c r="B149" i="31"/>
  <c r="J149" i="31" l="1"/>
  <c r="B150" i="31"/>
  <c r="J150" i="31" l="1"/>
  <c r="B151" i="31"/>
  <c r="J151" i="31" l="1"/>
  <c r="B152" i="31"/>
  <c r="J152" i="31" l="1"/>
  <c r="B153" i="31"/>
  <c r="J153" i="31" l="1"/>
  <c r="B154" i="31"/>
  <c r="J154" i="31" l="1"/>
  <c r="B155" i="31"/>
  <c r="J155" i="31" l="1"/>
  <c r="B156" i="31"/>
  <c r="J156" i="31" l="1"/>
  <c r="B157" i="31"/>
  <c r="B158" i="31" l="1"/>
  <c r="J157" i="31"/>
  <c r="J158" i="31" l="1"/>
  <c r="B159" i="31"/>
  <c r="B160" i="31" l="1"/>
  <c r="J159" i="31"/>
  <c r="J160" i="31" l="1"/>
  <c r="B161" i="31"/>
  <c r="J161" i="31" l="1"/>
  <c r="B162" i="31"/>
  <c r="J162" i="31" l="1"/>
  <c r="B163" i="31"/>
  <c r="J163" i="31" l="1"/>
  <c r="B164" i="31"/>
  <c r="J164" i="31" l="1"/>
  <c r="B165" i="31"/>
  <c r="J165" i="31" l="1"/>
  <c r="B166" i="31"/>
  <c r="J166" i="31" l="1"/>
  <c r="B167" i="31"/>
  <c r="J167" i="31" l="1"/>
  <c r="B168" i="31"/>
  <c r="B169" i="31" l="1"/>
  <c r="J168" i="31"/>
  <c r="J169" i="31" l="1"/>
  <c r="B170" i="31"/>
  <c r="J170" i="31" l="1"/>
  <c r="B171" i="31"/>
  <c r="B172" i="31" l="1"/>
  <c r="J171" i="31"/>
  <c r="J172" i="31" l="1"/>
  <c r="B173" i="31"/>
  <c r="J173" i="31" l="1"/>
  <c r="B174" i="31"/>
  <c r="J174" i="31" l="1"/>
  <c r="B175" i="31"/>
  <c r="J175" i="31" l="1"/>
  <c r="B176" i="31"/>
  <c r="J176" i="31" l="1"/>
  <c r="B177" i="31"/>
  <c r="J177" i="31" l="1"/>
  <c r="B178" i="31"/>
  <c r="J178" i="31" l="1"/>
  <c r="B179" i="31"/>
  <c r="B180" i="31" l="1"/>
  <c r="J179" i="31"/>
  <c r="J180" i="31" l="1"/>
  <c r="B181" i="31"/>
  <c r="J181" i="31" l="1"/>
  <c r="B182" i="31"/>
  <c r="B183" i="31" l="1"/>
  <c r="J182" i="31"/>
  <c r="J183" i="31" l="1"/>
  <c r="B184" i="31"/>
  <c r="J184" i="31" l="1"/>
  <c r="B185" i="31"/>
  <c r="J185" i="31" l="1"/>
  <c r="B186" i="31"/>
  <c r="J186" i="31" l="1"/>
  <c r="B187" i="31"/>
  <c r="J187" i="31" l="1"/>
  <c r="B188" i="31"/>
  <c r="J188" i="31" l="1"/>
  <c r="B189" i="31"/>
  <c r="J189" i="31" l="1"/>
  <c r="B190" i="31"/>
  <c r="J190" i="31" l="1"/>
  <c r="B191" i="31"/>
  <c r="J191" i="31" l="1"/>
  <c r="B192" i="31"/>
  <c r="B193" i="31" l="1"/>
  <c r="J192" i="31"/>
  <c r="J193" i="31" l="1"/>
  <c r="B194" i="31"/>
  <c r="J194" i="31" l="1"/>
  <c r="B195" i="31"/>
  <c r="J195" i="31" l="1"/>
  <c r="B196" i="31"/>
  <c r="J196" i="31" l="1"/>
  <c r="B197" i="31"/>
  <c r="J197" i="31" l="1"/>
  <c r="B198" i="31"/>
  <c r="J198" i="31" l="1"/>
  <c r="B199" i="31"/>
  <c r="J199" i="31" l="1"/>
  <c r="B200" i="31"/>
  <c r="B201" i="31" l="1"/>
  <c r="J200" i="31"/>
  <c r="J201" i="31" l="1"/>
  <c r="B202" i="31"/>
  <c r="J202" i="31" l="1"/>
  <c r="B203" i="31"/>
  <c r="J203" i="31" l="1"/>
  <c r="B204" i="31"/>
  <c r="J204" i="31" l="1"/>
  <c r="B205" i="31"/>
  <c r="B206" i="31" l="1"/>
  <c r="J205" i="31"/>
  <c r="J206" i="31" l="1"/>
  <c r="B207" i="31"/>
  <c r="J207" i="31" l="1"/>
  <c r="B208" i="31"/>
  <c r="B209" i="31" l="1"/>
  <c r="J208" i="31"/>
  <c r="J209" i="31" l="1"/>
  <c r="B210" i="31"/>
  <c r="J210" i="31" l="1"/>
  <c r="B211" i="31"/>
  <c r="J211" i="31" l="1"/>
  <c r="B212" i="31"/>
  <c r="J212" i="31" l="1"/>
  <c r="B213" i="31"/>
  <c r="J213" i="31" l="1"/>
  <c r="B214" i="31"/>
  <c r="J214" i="31" l="1"/>
  <c r="B215" i="31"/>
  <c r="J215" i="31" l="1"/>
  <c r="B216" i="31"/>
  <c r="J216" i="31" l="1"/>
  <c r="B217" i="31"/>
  <c r="J217" i="31" l="1"/>
  <c r="B218" i="31"/>
  <c r="J218" i="31" l="1"/>
  <c r="B219" i="31"/>
  <c r="J219" i="31" l="1"/>
  <c r="B220" i="31"/>
  <c r="J220" i="31" l="1"/>
  <c r="B221" i="31"/>
  <c r="J221" i="31" l="1"/>
  <c r="B222" i="31"/>
  <c r="J222" i="31" l="1"/>
  <c r="B223" i="31"/>
  <c r="J223" i="31" l="1"/>
  <c r="B224" i="31"/>
  <c r="J224" i="31" l="1"/>
  <c r="B225" i="31"/>
  <c r="J225" i="31" l="1"/>
  <c r="B226" i="31"/>
  <c r="J226" i="31" l="1"/>
  <c r="B227" i="31"/>
  <c r="J227" i="31" l="1"/>
  <c r="B228" i="31"/>
  <c r="B229" i="31" l="1"/>
  <c r="J228" i="31"/>
  <c r="J229" i="31" l="1"/>
  <c r="B230" i="31"/>
  <c r="J230" i="31" l="1"/>
  <c r="B231" i="31"/>
  <c r="B232" i="31" l="1"/>
  <c r="J231" i="31"/>
  <c r="J232" i="31" l="1"/>
  <c r="B233" i="31"/>
  <c r="J233" i="31" l="1"/>
  <c r="B234" i="31"/>
  <c r="J234" i="31" l="1"/>
  <c r="B235" i="31"/>
  <c r="J235" i="31" l="1"/>
  <c r="B236" i="31"/>
  <c r="J236" i="31" l="1"/>
  <c r="B237" i="31"/>
  <c r="J237" i="31" l="1"/>
  <c r="B238" i="31"/>
  <c r="J238" i="31" l="1"/>
  <c r="B239" i="31"/>
  <c r="J239" i="31" l="1"/>
  <c r="B240" i="31"/>
  <c r="J240" i="31" l="1"/>
  <c r="B241" i="31"/>
  <c r="J241" i="31" l="1"/>
  <c r="B242" i="31"/>
  <c r="J242" i="31" l="1"/>
  <c r="B243" i="31"/>
  <c r="J243" i="31" l="1"/>
  <c r="B244" i="31"/>
  <c r="B245" i="31" l="1"/>
  <c r="J244" i="31"/>
  <c r="J245" i="31" l="1"/>
  <c r="B246" i="31"/>
  <c r="J246" i="31" l="1"/>
  <c r="B247" i="31"/>
  <c r="J247" i="31" l="1"/>
  <c r="B248" i="31"/>
  <c r="B249" i="31" l="1"/>
  <c r="J248" i="31"/>
  <c r="J249" i="31" l="1"/>
  <c r="B250" i="31"/>
  <c r="J250" i="31" l="1"/>
  <c r="B251" i="31"/>
  <c r="J251" i="31" l="1"/>
  <c r="B252" i="31"/>
  <c r="J252" i="31" l="1"/>
  <c r="B253" i="31"/>
  <c r="J253" i="31" l="1"/>
  <c r="B254" i="31"/>
  <c r="J254" i="31" l="1"/>
  <c r="B255" i="31"/>
  <c r="B256" i="31" l="1"/>
  <c r="J255" i="31"/>
  <c r="J256" i="31" l="1"/>
  <c r="B257" i="31"/>
  <c r="J257" i="31" l="1"/>
  <c r="B258" i="31"/>
  <c r="J258" i="31" l="1"/>
  <c r="B259" i="31"/>
  <c r="J259" i="31" l="1"/>
  <c r="B260" i="31"/>
  <c r="J260" i="31" l="1"/>
  <c r="B273" i="31"/>
  <c r="B261" i="31"/>
  <c r="J261" i="31" l="1"/>
  <c r="B262" i="31"/>
  <c r="J262" i="31" l="1"/>
  <c r="B263" i="31"/>
  <c r="J263" i="31" l="1"/>
  <c r="B264" i="31"/>
  <c r="J264" i="31" l="1"/>
  <c r="B265" i="31"/>
  <c r="J265" i="31" l="1"/>
  <c r="B266" i="31"/>
  <c r="J266" i="31" l="1"/>
  <c r="B267" i="31"/>
  <c r="J267" i="31" l="1"/>
  <c r="B268" i="31"/>
  <c r="J268" i="31" l="1"/>
  <c r="B269" i="31"/>
  <c r="J269" i="31" l="1"/>
  <c r="B270" i="31"/>
  <c r="J270" i="31" l="1"/>
  <c r="B271" i="31"/>
  <c r="J271" i="31" l="1"/>
  <c r="I64" i="25"/>
  <c r="F258" i="31" l="1"/>
  <c r="F254" i="31"/>
  <c r="F249" i="31"/>
  <c r="F246" i="31"/>
  <c r="F243" i="31"/>
  <c r="F239" i="31"/>
  <c r="F234" i="31"/>
  <c r="F232" i="31"/>
  <c r="F259" i="31"/>
  <c r="F257" i="31"/>
  <c r="F253" i="31"/>
  <c r="F245" i="31"/>
  <c r="F241" i="31"/>
  <c r="F238" i="31"/>
  <c r="F251" i="31"/>
  <c r="F248" i="31"/>
  <c r="F244" i="31"/>
  <c r="F236" i="31"/>
  <c r="F225" i="31"/>
  <c r="F219" i="31"/>
  <c r="F216" i="31"/>
  <c r="F211" i="31"/>
  <c r="F209" i="31"/>
  <c r="F205" i="31"/>
  <c r="F202" i="31"/>
  <c r="F197" i="31"/>
  <c r="F194" i="31"/>
  <c r="F190" i="31"/>
  <c r="F183" i="31"/>
  <c r="F179" i="31"/>
  <c r="F172" i="31"/>
  <c r="F168" i="31"/>
  <c r="F163" i="31"/>
  <c r="F162" i="31"/>
  <c r="F158" i="31"/>
  <c r="F153" i="31"/>
  <c r="F152" i="31"/>
  <c r="F150" i="31"/>
  <c r="F146" i="31"/>
  <c r="F142" i="31"/>
  <c r="F252" i="31"/>
  <c r="F247" i="31"/>
  <c r="F237" i="31"/>
  <c r="F231" i="31"/>
  <c r="F228" i="31"/>
  <c r="F224" i="31"/>
  <c r="F223" i="31"/>
  <c r="F221" i="31"/>
  <c r="F217" i="31"/>
  <c r="F213" i="31"/>
  <c r="F212" i="31"/>
  <c r="F210" i="31"/>
  <c r="F206" i="31"/>
  <c r="F201" i="31"/>
  <c r="F195" i="31"/>
  <c r="F192" i="31"/>
  <c r="F184" i="31"/>
  <c r="F180" i="31"/>
  <c r="F176" i="31"/>
  <c r="F175" i="31"/>
  <c r="F173" i="31"/>
  <c r="F169" i="31"/>
  <c r="F166" i="31"/>
  <c r="F164" i="31"/>
  <c r="F161" i="31"/>
  <c r="F157" i="31"/>
  <c r="F154" i="31"/>
  <c r="F147" i="31"/>
  <c r="F143" i="31"/>
  <c r="F255" i="31"/>
  <c r="F240" i="31"/>
  <c r="F233" i="31"/>
  <c r="F230" i="31"/>
  <c r="F227" i="31"/>
  <c r="F222" i="31"/>
  <c r="F218" i="31"/>
  <c r="F214" i="31"/>
  <c r="F207" i="31"/>
  <c r="F203" i="31"/>
  <c r="F198" i="31"/>
  <c r="F191" i="31"/>
  <c r="F188" i="31"/>
  <c r="F187" i="31"/>
  <c r="F185" i="31"/>
  <c r="F182" i="31"/>
  <c r="F178" i="31"/>
  <c r="F174" i="31"/>
  <c r="F170" i="31"/>
  <c r="F165" i="31"/>
  <c r="F159" i="31"/>
  <c r="F156" i="31"/>
  <c r="F148" i="31"/>
  <c r="F145" i="31"/>
  <c r="F140" i="31"/>
  <c r="F256" i="31"/>
  <c r="F250" i="31"/>
  <c r="F242" i="31"/>
  <c r="F235" i="31"/>
  <c r="F229" i="31"/>
  <c r="F226" i="31"/>
  <c r="F220" i="31"/>
  <c r="F215" i="31"/>
  <c r="F208" i="31"/>
  <c r="F204" i="31"/>
  <c r="F200" i="31"/>
  <c r="F199" i="31"/>
  <c r="F196" i="31"/>
  <c r="F193" i="31"/>
  <c r="F189" i="31"/>
  <c r="F186" i="31"/>
  <c r="F181" i="31"/>
  <c r="F177" i="31"/>
  <c r="F171" i="31"/>
  <c r="F167" i="31"/>
  <c r="F160" i="31"/>
  <c r="F155" i="31"/>
  <c r="F151" i="31"/>
  <c r="F149" i="31"/>
  <c r="F144" i="31"/>
  <c r="F141" i="31"/>
  <c r="K208" i="31" l="1"/>
  <c r="D208" i="31"/>
  <c r="K145" i="31"/>
  <c r="D145" i="31"/>
  <c r="O37" i="31"/>
  <c r="K188" i="31"/>
  <c r="D188" i="31"/>
  <c r="K143" i="31"/>
  <c r="D143" i="31"/>
  <c r="K184" i="31"/>
  <c r="D184" i="31"/>
  <c r="K247" i="31"/>
  <c r="D247" i="31"/>
  <c r="K194" i="31"/>
  <c r="D194" i="31"/>
  <c r="D251" i="31"/>
  <c r="K251" i="31"/>
  <c r="K243" i="31"/>
  <c r="D243" i="31"/>
  <c r="D186" i="31"/>
  <c r="K186" i="31"/>
  <c r="K229" i="31"/>
  <c r="D229" i="31"/>
  <c r="D256" i="31"/>
  <c r="K256" i="31"/>
  <c r="D148" i="31"/>
  <c r="K148" i="31"/>
  <c r="K165" i="31"/>
  <c r="D165" i="31"/>
  <c r="K182" i="31"/>
  <c r="D182" i="31"/>
  <c r="D191" i="31"/>
  <c r="K191" i="31"/>
  <c r="D207" i="31"/>
  <c r="K207" i="31"/>
  <c r="K240" i="31"/>
  <c r="D240" i="31"/>
  <c r="K147" i="31"/>
  <c r="D147" i="31"/>
  <c r="D164" i="31"/>
  <c r="O35" i="31"/>
  <c r="K164" i="31"/>
  <c r="K175" i="31"/>
  <c r="D175" i="31"/>
  <c r="K206" i="31"/>
  <c r="D206" i="31"/>
  <c r="K217" i="31"/>
  <c r="D217" i="31"/>
  <c r="K228" i="31"/>
  <c r="D228" i="31"/>
  <c r="D252" i="31"/>
  <c r="K252" i="31"/>
  <c r="K150" i="31"/>
  <c r="D150" i="31"/>
  <c r="K162" i="31"/>
  <c r="D162" i="31"/>
  <c r="D179" i="31"/>
  <c r="K179" i="31"/>
  <c r="K197" i="31"/>
  <c r="D197" i="31"/>
  <c r="K211" i="31"/>
  <c r="D211" i="31"/>
  <c r="K236" i="31"/>
  <c r="D236" i="31"/>
  <c r="O41" i="31"/>
  <c r="K238" i="31"/>
  <c r="D238" i="31"/>
  <c r="D257" i="31"/>
  <c r="K257" i="31"/>
  <c r="K232" i="31"/>
  <c r="D232" i="31"/>
  <c r="D246" i="31"/>
  <c r="K246" i="31"/>
  <c r="K181" i="31"/>
  <c r="D181" i="31"/>
  <c r="K250" i="31"/>
  <c r="D250" i="31"/>
  <c r="K178" i="31"/>
  <c r="D178" i="31"/>
  <c r="D222" i="31"/>
  <c r="K222" i="31"/>
  <c r="D173" i="31"/>
  <c r="K173" i="31"/>
  <c r="D224" i="31"/>
  <c r="K224" i="31"/>
  <c r="O40" i="31"/>
  <c r="K158" i="31"/>
  <c r="D158" i="31"/>
  <c r="K225" i="31"/>
  <c r="D225" i="31"/>
  <c r="K167" i="31"/>
  <c r="D167" i="31"/>
  <c r="D155" i="31"/>
  <c r="K155" i="31"/>
  <c r="D189" i="31"/>
  <c r="K189" i="31"/>
  <c r="D200" i="31"/>
  <c r="O38" i="31"/>
  <c r="K200" i="31"/>
  <c r="D215" i="31"/>
  <c r="K215" i="31"/>
  <c r="D235" i="31"/>
  <c r="K235" i="31"/>
  <c r="D170" i="31"/>
  <c r="K170" i="31"/>
  <c r="D185" i="31"/>
  <c r="K185" i="31"/>
  <c r="D198" i="31"/>
  <c r="K198" i="31"/>
  <c r="D214" i="31"/>
  <c r="K214" i="31"/>
  <c r="D227" i="31"/>
  <c r="K227" i="31"/>
  <c r="K154" i="31"/>
  <c r="D154" i="31"/>
  <c r="K166" i="31"/>
  <c r="D166" i="31"/>
  <c r="O36" i="31"/>
  <c r="D176" i="31"/>
  <c r="K176" i="31"/>
  <c r="D192" i="31"/>
  <c r="K192" i="31"/>
  <c r="D210" i="31"/>
  <c r="K210" i="31"/>
  <c r="D221" i="31"/>
  <c r="K221" i="31"/>
  <c r="K231" i="31"/>
  <c r="D231" i="31"/>
  <c r="D152" i="31"/>
  <c r="K152" i="31"/>
  <c r="O34" i="31"/>
  <c r="D163" i="31"/>
  <c r="K163" i="31"/>
  <c r="K183" i="31"/>
  <c r="D183" i="31"/>
  <c r="D202" i="31"/>
  <c r="K202" i="31"/>
  <c r="K216" i="31"/>
  <c r="D216" i="31"/>
  <c r="D244" i="31"/>
  <c r="K244" i="31"/>
  <c r="D241" i="31"/>
  <c r="K241" i="31"/>
  <c r="K259" i="31"/>
  <c r="D259" i="31"/>
  <c r="K234" i="31"/>
  <c r="D234" i="31"/>
  <c r="D249" i="31"/>
  <c r="K249" i="31"/>
  <c r="D149" i="31"/>
  <c r="K149" i="31"/>
  <c r="D196" i="31"/>
  <c r="K196" i="31"/>
  <c r="K226" i="31"/>
  <c r="D226" i="31"/>
  <c r="K159" i="31"/>
  <c r="D159" i="31"/>
  <c r="K203" i="31"/>
  <c r="D203" i="31"/>
  <c r="D233" i="31"/>
  <c r="K233" i="31"/>
  <c r="K161" i="31"/>
  <c r="D161" i="31"/>
  <c r="K201" i="31"/>
  <c r="D201" i="31"/>
  <c r="D213" i="31"/>
  <c r="K213" i="31"/>
  <c r="D146" i="31"/>
  <c r="K146" i="31"/>
  <c r="K172" i="31"/>
  <c r="D172" i="31"/>
  <c r="K209" i="31"/>
  <c r="D209" i="31"/>
  <c r="D253" i="31"/>
  <c r="K253" i="31"/>
  <c r="K258" i="31"/>
  <c r="D258" i="31"/>
  <c r="D151" i="31"/>
  <c r="K151" i="31"/>
  <c r="K199" i="31"/>
  <c r="D199" i="31"/>
  <c r="D141" i="31"/>
  <c r="K141" i="31"/>
  <c r="K171" i="31"/>
  <c r="D171" i="31"/>
  <c r="D144" i="31"/>
  <c r="K144" i="31"/>
  <c r="K160" i="31"/>
  <c r="D160" i="31"/>
  <c r="K177" i="31"/>
  <c r="D177" i="31"/>
  <c r="K193" i="31"/>
  <c r="D193" i="31"/>
  <c r="D204" i="31"/>
  <c r="K204" i="31"/>
  <c r="K220" i="31"/>
  <c r="D220" i="31"/>
  <c r="D242" i="31"/>
  <c r="K242" i="31"/>
  <c r="D140" i="31"/>
  <c r="K140" i="31"/>
  <c r="O33" i="31"/>
  <c r="K156" i="31"/>
  <c r="D156" i="31"/>
  <c r="D174" i="31"/>
  <c r="K174" i="31"/>
  <c r="K187" i="31"/>
  <c r="D187" i="31"/>
  <c r="K218" i="31"/>
  <c r="D218" i="31"/>
  <c r="K230" i="31"/>
  <c r="D230" i="31"/>
  <c r="K255" i="31"/>
  <c r="D255" i="31"/>
  <c r="D157" i="31"/>
  <c r="K157" i="31"/>
  <c r="D169" i="31"/>
  <c r="K169" i="31"/>
  <c r="K180" i="31"/>
  <c r="D180" i="31"/>
  <c r="K195" i="31"/>
  <c r="D195" i="31"/>
  <c r="O39" i="31"/>
  <c r="D212" i="31"/>
  <c r="K212" i="31"/>
  <c r="D223" i="31"/>
  <c r="K223" i="31"/>
  <c r="K237" i="31"/>
  <c r="D237" i="31"/>
  <c r="D142" i="31"/>
  <c r="K142" i="31"/>
  <c r="K153" i="31"/>
  <c r="D153" i="31"/>
  <c r="D168" i="31"/>
  <c r="K168" i="31"/>
  <c r="K190" i="31"/>
  <c r="D190" i="31"/>
  <c r="D205" i="31"/>
  <c r="K205" i="31"/>
  <c r="D219" i="31"/>
  <c r="K219" i="31"/>
  <c r="K248" i="31"/>
  <c r="O42" i="31"/>
  <c r="D248" i="31"/>
  <c r="K245" i="31"/>
  <c r="D245" i="31"/>
  <c r="K239" i="31"/>
  <c r="D239" i="31"/>
  <c r="K254" i="31"/>
  <c r="D254" i="31"/>
  <c r="N39" i="31" l="1"/>
  <c r="N38" i="31"/>
  <c r="N35" i="31"/>
  <c r="N33" i="31"/>
  <c r="N34" i="31"/>
  <c r="N40" i="31"/>
  <c r="N41" i="31"/>
  <c r="R39" i="31"/>
  <c r="N37" i="31"/>
  <c r="N42" i="31"/>
  <c r="N36" i="31"/>
  <c r="R40" i="31" l="1"/>
  <c r="R38" i="31"/>
  <c r="R41" i="31"/>
  <c r="R42" i="31"/>
  <c r="R34" i="31"/>
  <c r="R35" i="31"/>
  <c r="R36" i="31"/>
  <c r="R37" i="31"/>
  <c r="R33" i="31"/>
  <c r="C186" i="31" l="1"/>
  <c r="E186" i="31" s="1"/>
  <c r="C206" i="31"/>
  <c r="E206" i="31" s="1"/>
  <c r="G206" i="31" l="1"/>
  <c r="G186" i="31"/>
  <c r="C244" i="31"/>
  <c r="C187" i="31"/>
  <c r="E187" i="31" s="1"/>
  <c r="C170" i="31"/>
  <c r="E170" i="31" s="1"/>
  <c r="E244" i="31" l="1"/>
  <c r="C256" i="31"/>
  <c r="E256" i="31" s="1"/>
  <c r="G170" i="31"/>
  <c r="G187" i="31"/>
  <c r="C167" i="31"/>
  <c r="E167" i="31" s="1"/>
  <c r="C153" i="31"/>
  <c r="E153" i="31" s="1"/>
  <c r="C176" i="31"/>
  <c r="C224" i="31"/>
  <c r="C200" i="31"/>
  <c r="C173" i="31"/>
  <c r="E173" i="31" s="1"/>
  <c r="C198" i="31"/>
  <c r="E198" i="31" s="1"/>
  <c r="C221" i="31"/>
  <c r="E221" i="31" s="1"/>
  <c r="C158" i="31"/>
  <c r="E158" i="31" s="1"/>
  <c r="C177" i="31"/>
  <c r="E177" i="31" s="1"/>
  <c r="C214" i="31"/>
  <c r="E214" i="31" s="1"/>
  <c r="G221" i="31" l="1"/>
  <c r="G158" i="31"/>
  <c r="G214" i="31"/>
  <c r="G198" i="31"/>
  <c r="G167" i="31"/>
  <c r="G173" i="31"/>
  <c r="G177" i="31"/>
  <c r="E200" i="31"/>
  <c r="G153" i="31"/>
  <c r="G256" i="31"/>
  <c r="E224" i="31"/>
  <c r="E176" i="31"/>
  <c r="G244" i="31"/>
  <c r="C247" i="31"/>
  <c r="C218" i="31"/>
  <c r="E218" i="31" s="1"/>
  <c r="C215" i="31"/>
  <c r="E215" i="31" s="1"/>
  <c r="C231" i="31"/>
  <c r="E231" i="31" s="1"/>
  <c r="C209" i="31"/>
  <c r="E209" i="31" s="1"/>
  <c r="C161" i="31"/>
  <c r="E161" i="31" s="1"/>
  <c r="C202" i="31"/>
  <c r="E202" i="31" s="1"/>
  <c r="C216" i="31"/>
  <c r="E216" i="31" s="1"/>
  <c r="C230" i="31"/>
  <c r="E230" i="31" s="1"/>
  <c r="C182" i="31"/>
  <c r="E182" i="31" s="1"/>
  <c r="C178" i="31"/>
  <c r="E178" i="31" s="1"/>
  <c r="C204" i="31"/>
  <c r="E204" i="31" s="1"/>
  <c r="C227" i="31"/>
  <c r="E227" i="31" s="1"/>
  <c r="C228" i="31"/>
  <c r="E228" i="31" s="1"/>
  <c r="C160" i="31"/>
  <c r="E160" i="31" s="1"/>
  <c r="C245" i="31"/>
  <c r="C238" i="31"/>
  <c r="C239" i="31"/>
  <c r="C190" i="31"/>
  <c r="E190" i="31" s="1"/>
  <c r="C192" i="31"/>
  <c r="E192" i="31" s="1"/>
  <c r="C159" i="31"/>
  <c r="E159" i="31" s="1"/>
  <c r="C234" i="31"/>
  <c r="E234" i="31" s="1"/>
  <c r="C223" i="31"/>
  <c r="E223" i="31" s="1"/>
  <c r="C196" i="31"/>
  <c r="E196" i="31" s="1"/>
  <c r="C235" i="31"/>
  <c r="E235" i="31" s="1"/>
  <c r="C233" i="31"/>
  <c r="E233" i="31" s="1"/>
  <c r="C169" i="31"/>
  <c r="E169" i="31" s="1"/>
  <c r="C237" i="31"/>
  <c r="C195" i="31"/>
  <c r="E195" i="31" s="1"/>
  <c r="C166" i="31"/>
  <c r="E166" i="31" s="1"/>
  <c r="C162" i="31"/>
  <c r="E162" i="31" s="1"/>
  <c r="C157" i="31"/>
  <c r="E157" i="31" s="1"/>
  <c r="C184" i="31"/>
  <c r="E184" i="31" s="1"/>
  <c r="C246" i="31"/>
  <c r="C242" i="31"/>
  <c r="C163" i="31"/>
  <c r="E163" i="31" s="1"/>
  <c r="C168" i="31"/>
  <c r="E168" i="31" s="1"/>
  <c r="C210" i="31"/>
  <c r="E210" i="31" s="1"/>
  <c r="C194" i="31"/>
  <c r="E194" i="31" s="1"/>
  <c r="C208" i="31"/>
  <c r="E208" i="31" s="1"/>
  <c r="C240" i="31"/>
  <c r="C154" i="31"/>
  <c r="E154" i="31" s="1"/>
  <c r="C174" i="31"/>
  <c r="E174" i="31" s="1"/>
  <c r="C156" i="31"/>
  <c r="E156" i="31" s="1"/>
  <c r="C207" i="31"/>
  <c r="E207" i="31" s="1"/>
  <c r="C213" i="31"/>
  <c r="E213" i="31" s="1"/>
  <c r="C241" i="31"/>
  <c r="C203" i="31"/>
  <c r="E203" i="31" s="1"/>
  <c r="C220" i="31"/>
  <c r="E220" i="31" s="1"/>
  <c r="C205" i="31"/>
  <c r="E205" i="31" s="1"/>
  <c r="C185" i="31"/>
  <c r="E185" i="31" s="1"/>
  <c r="C171" i="31"/>
  <c r="E171" i="31" s="1"/>
  <c r="C181" i="31"/>
  <c r="E181" i="31" s="1"/>
  <c r="C229" i="31"/>
  <c r="E229" i="31" s="1"/>
  <c r="C155" i="31"/>
  <c r="E155" i="31" s="1"/>
  <c r="C219" i="31"/>
  <c r="E219" i="31" s="1"/>
  <c r="C189" i="31"/>
  <c r="E189" i="31" s="1"/>
  <c r="C193" i="31"/>
  <c r="E193" i="31" s="1"/>
  <c r="C172" i="31"/>
  <c r="E172" i="31" s="1"/>
  <c r="C180" i="31"/>
  <c r="E180" i="31" s="1"/>
  <c r="C165" i="31"/>
  <c r="E165" i="31" s="1"/>
  <c r="C232" i="31"/>
  <c r="E232" i="31" s="1"/>
  <c r="C211" i="31"/>
  <c r="E211" i="31" s="1"/>
  <c r="C191" i="31"/>
  <c r="E191" i="31" s="1"/>
  <c r="C175" i="31"/>
  <c r="E175" i="31" s="1"/>
  <c r="C199" i="31"/>
  <c r="E199" i="31" s="1"/>
  <c r="C217" i="31"/>
  <c r="E217" i="31" s="1"/>
  <c r="C226" i="31"/>
  <c r="E226" i="31" s="1"/>
  <c r="C183" i="31"/>
  <c r="E183" i="31" s="1"/>
  <c r="C222" i="31"/>
  <c r="E222" i="31" s="1"/>
  <c r="C243" i="31"/>
  <c r="C151" i="31"/>
  <c r="E151" i="31" s="1"/>
  <c r="C149" i="31"/>
  <c r="E149" i="31" s="1"/>
  <c r="C141" i="31"/>
  <c r="E141" i="31" s="1"/>
  <c r="C145" i="31"/>
  <c r="E145" i="31" s="1"/>
  <c r="C150" i="31"/>
  <c r="E150" i="31" s="1"/>
  <c r="C142" i="31"/>
  <c r="E142" i="31" s="1"/>
  <c r="C144" i="31"/>
  <c r="E144" i="31" s="1"/>
  <c r="C147" i="31"/>
  <c r="E147" i="31" s="1"/>
  <c r="C143" i="31"/>
  <c r="E143" i="31" s="1"/>
  <c r="C146" i="31"/>
  <c r="E146" i="31" s="1"/>
  <c r="C148" i="31"/>
  <c r="E148" i="31" s="1"/>
  <c r="G150" i="31" l="1"/>
  <c r="E243" i="31"/>
  <c r="C255" i="31"/>
  <c r="E255" i="31" s="1"/>
  <c r="G191" i="31"/>
  <c r="G172" i="31"/>
  <c r="G203" i="31"/>
  <c r="G154" i="31"/>
  <c r="G166" i="31"/>
  <c r="G192" i="31"/>
  <c r="G194" i="31"/>
  <c r="G184" i="31"/>
  <c r="G233" i="31"/>
  <c r="G159" i="31"/>
  <c r="E245" i="31"/>
  <c r="C257" i="31"/>
  <c r="E257" i="31" s="1"/>
  <c r="G227" i="31"/>
  <c r="G216" i="31"/>
  <c r="G218" i="31"/>
  <c r="G200" i="31"/>
  <c r="G147" i="31"/>
  <c r="G156" i="31"/>
  <c r="E242" i="31"/>
  <c r="C254" i="31"/>
  <c r="E254" i="31" s="1"/>
  <c r="G145" i="31"/>
  <c r="G222" i="31"/>
  <c r="G175" i="31"/>
  <c r="G180" i="31"/>
  <c r="G155" i="31"/>
  <c r="G205" i="31"/>
  <c r="E241" i="31"/>
  <c r="C253" i="31"/>
  <c r="E253" i="31" s="1"/>
  <c r="G162" i="31"/>
  <c r="G195" i="31"/>
  <c r="G169" i="31"/>
  <c r="G190" i="31"/>
  <c r="G160" i="31"/>
  <c r="G178" i="31"/>
  <c r="G202" i="31"/>
  <c r="G209" i="31"/>
  <c r="G224" i="31"/>
  <c r="G144" i="31"/>
  <c r="G141" i="31"/>
  <c r="G149" i="31"/>
  <c r="G193" i="31"/>
  <c r="G229" i="31"/>
  <c r="G185" i="31"/>
  <c r="G168" i="31"/>
  <c r="G157" i="31"/>
  <c r="E237" i="31"/>
  <c r="C249" i="31"/>
  <c r="E249" i="31" s="1"/>
  <c r="G223" i="31"/>
  <c r="E238" i="31"/>
  <c r="C250" i="31"/>
  <c r="E250" i="31" s="1"/>
  <c r="G182" i="31"/>
  <c r="G161" i="31"/>
  <c r="G231" i="31"/>
  <c r="G148" i="31"/>
  <c r="G151" i="31"/>
  <c r="G220" i="31"/>
  <c r="G213" i="31"/>
  <c r="G208" i="31"/>
  <c r="G146" i="31"/>
  <c r="G142" i="31"/>
  <c r="G183" i="31"/>
  <c r="G217" i="31"/>
  <c r="G211" i="31"/>
  <c r="G232" i="31"/>
  <c r="G189" i="31"/>
  <c r="G181" i="31"/>
  <c r="G171" i="31"/>
  <c r="G207" i="31"/>
  <c r="G143" i="31"/>
  <c r="G226" i="31"/>
  <c r="G199" i="31"/>
  <c r="G165" i="31"/>
  <c r="G219" i="31"/>
  <c r="G174" i="31"/>
  <c r="E240" i="31"/>
  <c r="C252" i="31"/>
  <c r="E252" i="31" s="1"/>
  <c r="G210" i="31"/>
  <c r="G163" i="31"/>
  <c r="E246" i="31"/>
  <c r="C258" i="31"/>
  <c r="E258" i="31" s="1"/>
  <c r="G235" i="31"/>
  <c r="G196" i="31"/>
  <c r="G234" i="31"/>
  <c r="E239" i="31"/>
  <c r="C251" i="31"/>
  <c r="E251" i="31" s="1"/>
  <c r="G228" i="31"/>
  <c r="G204" i="31"/>
  <c r="G230" i="31"/>
  <c r="G215" i="31"/>
  <c r="E247" i="31"/>
  <c r="C259" i="31"/>
  <c r="E259" i="31" s="1"/>
  <c r="G176" i="31"/>
  <c r="C197" i="31"/>
  <c r="E197" i="31" s="1"/>
  <c r="C152" i="31"/>
  <c r="C164" i="31"/>
  <c r="C179" i="31"/>
  <c r="C201" i="31"/>
  <c r="C225" i="31"/>
  <c r="C188" i="31"/>
  <c r="C212" i="31"/>
  <c r="C236" i="31"/>
  <c r="C140" i="31"/>
  <c r="M41" i="31" l="1"/>
  <c r="E236" i="31"/>
  <c r="E31" i="25"/>
  <c r="C248" i="31"/>
  <c r="G259" i="31"/>
  <c r="G252" i="31"/>
  <c r="E140" i="31"/>
  <c r="E23" i="25"/>
  <c r="M33" i="31"/>
  <c r="E179" i="31"/>
  <c r="M36" i="31"/>
  <c r="G247" i="31"/>
  <c r="G240" i="31"/>
  <c r="G257" i="31"/>
  <c r="E29" i="25"/>
  <c r="E212" i="31"/>
  <c r="M39" i="31"/>
  <c r="E201" i="31"/>
  <c r="M38" i="31"/>
  <c r="E28" i="25"/>
  <c r="E164" i="31"/>
  <c r="E25" i="25"/>
  <c r="M35" i="31"/>
  <c r="E24" i="25"/>
  <c r="M34" i="31"/>
  <c r="E152" i="31"/>
  <c r="G239" i="31"/>
  <c r="G246" i="31"/>
  <c r="G238" i="31"/>
  <c r="G237" i="31"/>
  <c r="E26" i="25"/>
  <c r="G242" i="31"/>
  <c r="G255" i="31"/>
  <c r="G253" i="31"/>
  <c r="G243" i="31"/>
  <c r="E225" i="31"/>
  <c r="E30" i="25"/>
  <c r="M40" i="31"/>
  <c r="M37" i="31"/>
  <c r="E188" i="31"/>
  <c r="E27" i="25"/>
  <c r="G241" i="31"/>
  <c r="G197" i="31"/>
  <c r="G251" i="31"/>
  <c r="G258" i="31"/>
  <c r="G250" i="31"/>
  <c r="G249" i="31"/>
  <c r="G254" i="31"/>
  <c r="G245" i="31"/>
  <c r="G201" i="31" l="1"/>
  <c r="G28" i="25"/>
  <c r="P33" i="31"/>
  <c r="Q33" i="31"/>
  <c r="Q34" i="31"/>
  <c r="P34" i="31"/>
  <c r="G25" i="25"/>
  <c r="G164" i="31"/>
  <c r="G31" i="25"/>
  <c r="G236" i="31"/>
  <c r="G225" i="31"/>
  <c r="G30" i="25"/>
  <c r="P37" i="31"/>
  <c r="Q37" i="31"/>
  <c r="P35" i="31"/>
  <c r="Q35" i="31"/>
  <c r="P38" i="31"/>
  <c r="Q38" i="31"/>
  <c r="G179" i="31"/>
  <c r="G26" i="25"/>
  <c r="E248" i="31"/>
  <c r="M42" i="31"/>
  <c r="E32" i="25"/>
  <c r="P40" i="31"/>
  <c r="Q40" i="31"/>
  <c r="G24" i="25"/>
  <c r="G152" i="31"/>
  <c r="P39" i="31"/>
  <c r="Q39" i="31"/>
  <c r="G27" i="25"/>
  <c r="G188" i="31"/>
  <c r="G29" i="25"/>
  <c r="G212" i="31"/>
  <c r="P36" i="31"/>
  <c r="Q36" i="31"/>
  <c r="G23" i="25"/>
  <c r="G140" i="31"/>
  <c r="Q41" i="31"/>
  <c r="P41" i="31"/>
  <c r="P42" i="31" l="1"/>
  <c r="Q42" i="31"/>
  <c r="G248" i="31"/>
  <c r="G32" i="25"/>
  <c r="J28" i="47" l="1"/>
  <c r="N26" i="47"/>
  <c r="L31" i="47" l="1"/>
  <c r="J25" i="47"/>
  <c r="O26" i="47"/>
  <c r="G25" i="47" l="1"/>
  <c r="D32" i="47"/>
  <c r="H32" i="47"/>
  <c r="M25" i="47"/>
  <c r="D30" i="47"/>
  <c r="E24" i="47"/>
  <c r="F29" i="47"/>
  <c r="D28" i="47"/>
  <c r="J24" i="47"/>
  <c r="D26" i="47"/>
  <c r="M29" i="47"/>
  <c r="E26" i="47"/>
  <c r="N27" i="47"/>
  <c r="L32" i="47" l="1"/>
  <c r="O32" i="47"/>
  <c r="M32" i="47"/>
  <c r="N32" i="47"/>
  <c r="K32" i="47"/>
  <c r="G32" i="47"/>
  <c r="J32" i="47"/>
  <c r="I32" i="47"/>
  <c r="F32" i="47"/>
  <c r="I27" i="47"/>
  <c r="M26" i="47"/>
  <c r="N25" i="47"/>
  <c r="H31" i="47"/>
  <c r="O24" i="47"/>
  <c r="L27" i="47"/>
  <c r="H30" i="47"/>
  <c r="J23" i="47"/>
  <c r="I23" i="47"/>
  <c r="N29" i="47"/>
  <c r="O25" i="47"/>
  <c r="G28" i="47"/>
  <c r="F24" i="47"/>
  <c r="H25" i="47"/>
  <c r="I24" i="47"/>
  <c r="F25" i="47"/>
  <c r="E31" i="47"/>
  <c r="O29" i="47"/>
  <c r="H27" i="47"/>
  <c r="F31" i="47"/>
  <c r="J26" i="47"/>
  <c r="M24" i="47"/>
  <c r="K30" i="47"/>
  <c r="O31" i="47"/>
  <c r="L23" i="47"/>
  <c r="K23" i="47"/>
  <c r="L25" i="47"/>
  <c r="I30" i="47"/>
  <c r="N31" i="47"/>
  <c r="H28" i="47"/>
  <c r="J30" i="47"/>
  <c r="I29" i="47"/>
  <c r="O27" i="47"/>
  <c r="H26" i="47"/>
  <c r="E27" i="47"/>
  <c r="I26" i="47"/>
  <c r="L29" i="47"/>
  <c r="L28" i="47"/>
  <c r="J27" i="47"/>
  <c r="J31" i="47"/>
  <c r="L26" i="47"/>
  <c r="M30" i="47"/>
  <c r="K24" i="47"/>
  <c r="M31" i="47"/>
  <c r="G30" i="47"/>
  <c r="H29" i="47"/>
  <c r="O23" i="47"/>
  <c r="N28" i="47"/>
  <c r="O30" i="47"/>
  <c r="N30" i="47"/>
  <c r="G31" i="47"/>
  <c r="G29" i="47"/>
  <c r="F23" i="47"/>
  <c r="K26" i="47"/>
  <c r="O28" i="47"/>
  <c r="G23" i="47"/>
  <c r="F30" i="47"/>
  <c r="L30" i="47"/>
  <c r="G24" i="47"/>
  <c r="K25" i="47"/>
  <c r="E29" i="47"/>
  <c r="H24" i="47"/>
  <c r="H23" i="47"/>
  <c r="N23" i="47"/>
  <c r="E23" i="47"/>
  <c r="M23" i="47"/>
  <c r="K31" i="47"/>
  <c r="G27" i="47"/>
  <c r="E25" i="47"/>
  <c r="K29" i="47"/>
  <c r="I28" i="47"/>
  <c r="I31" i="47"/>
  <c r="K28" i="47"/>
  <c r="N24" i="47"/>
  <c r="K27" i="47"/>
  <c r="I25" i="47"/>
  <c r="F27" i="47"/>
  <c r="L24" i="47"/>
  <c r="F26" i="47"/>
  <c r="F28" i="47"/>
  <c r="M28" i="47"/>
  <c r="J29" i="47"/>
  <c r="M27" i="47" l="1"/>
  <c r="E32" i="47"/>
  <c r="D25" i="47"/>
  <c r="D24" i="47"/>
  <c r="D29" i="47"/>
  <c r="E28" i="47"/>
  <c r="E30" i="47"/>
  <c r="D31" i="47"/>
  <c r="D23" i="47"/>
  <c r="D27" i="47"/>
  <c r="G26" i="47"/>
  <c r="C28" i="47" l="1"/>
  <c r="C23" i="47"/>
  <c r="C26" i="47"/>
  <c r="C29" i="47"/>
  <c r="C32" i="47"/>
  <c r="C24" i="47"/>
  <c r="C25" i="47"/>
  <c r="C30" i="47"/>
  <c r="C31" i="47"/>
  <c r="C27" i="47"/>
  <c r="F138" i="31" l="1"/>
  <c r="F134" i="31"/>
  <c r="F129" i="31"/>
  <c r="F126" i="31"/>
  <c r="F123" i="31"/>
  <c r="F119" i="31"/>
  <c r="F114" i="31"/>
  <c r="F112" i="31"/>
  <c r="F139" i="31"/>
  <c r="F137" i="31"/>
  <c r="F133" i="31"/>
  <c r="F125" i="31"/>
  <c r="F121" i="31"/>
  <c r="F118" i="31"/>
  <c r="F131" i="31"/>
  <c r="F128" i="31"/>
  <c r="F124" i="31"/>
  <c r="F116" i="31"/>
  <c r="F105" i="31"/>
  <c r="F99" i="31"/>
  <c r="F96" i="31"/>
  <c r="F91" i="31"/>
  <c r="F89" i="31"/>
  <c r="F85" i="31"/>
  <c r="F82" i="31"/>
  <c r="F77" i="31"/>
  <c r="F74" i="31"/>
  <c r="F70" i="31"/>
  <c r="F63" i="31"/>
  <c r="F59" i="31"/>
  <c r="F52" i="31"/>
  <c r="F48" i="31"/>
  <c r="F43" i="31"/>
  <c r="F42" i="31"/>
  <c r="F38" i="31"/>
  <c r="F33" i="31"/>
  <c r="F32" i="31"/>
  <c r="F30" i="31"/>
  <c r="F26" i="31"/>
  <c r="F22" i="31"/>
  <c r="F132" i="31"/>
  <c r="F127" i="31"/>
  <c r="F117" i="31"/>
  <c r="F111" i="31"/>
  <c r="F108" i="31"/>
  <c r="F104" i="31"/>
  <c r="F103" i="31"/>
  <c r="F101" i="31"/>
  <c r="F97" i="31"/>
  <c r="F93" i="31"/>
  <c r="F92" i="31"/>
  <c r="F90" i="31"/>
  <c r="F86" i="31"/>
  <c r="F81" i="31"/>
  <c r="F75" i="31"/>
  <c r="F72" i="31"/>
  <c r="F64" i="31"/>
  <c r="F60" i="31"/>
  <c r="F56" i="31"/>
  <c r="F55" i="31"/>
  <c r="F53" i="31"/>
  <c r="F49" i="31"/>
  <c r="F46" i="31"/>
  <c r="F44" i="31"/>
  <c r="F41" i="31"/>
  <c r="F37" i="31"/>
  <c r="F34" i="31"/>
  <c r="F27" i="31"/>
  <c r="F23" i="31"/>
  <c r="F135" i="31"/>
  <c r="F120" i="31"/>
  <c r="F113" i="31"/>
  <c r="F110" i="31"/>
  <c r="F107" i="31"/>
  <c r="F102" i="31"/>
  <c r="F98" i="31"/>
  <c r="F94" i="31"/>
  <c r="F87" i="31"/>
  <c r="F83" i="31"/>
  <c r="F78" i="31"/>
  <c r="F71" i="31"/>
  <c r="F68" i="31"/>
  <c r="F67" i="31"/>
  <c r="F65" i="31"/>
  <c r="F62" i="31"/>
  <c r="F58" i="31"/>
  <c r="F54" i="31"/>
  <c r="F50" i="31"/>
  <c r="F45" i="31"/>
  <c r="F39" i="31"/>
  <c r="F36" i="31"/>
  <c r="F28" i="31"/>
  <c r="F25" i="31"/>
  <c r="F20" i="31"/>
  <c r="F136" i="31"/>
  <c r="F130" i="31"/>
  <c r="F122" i="31"/>
  <c r="F115" i="31"/>
  <c r="F109" i="31"/>
  <c r="F106" i="31"/>
  <c r="F100" i="31"/>
  <c r="F95" i="31"/>
  <c r="F88" i="31"/>
  <c r="F84" i="31"/>
  <c r="F80" i="31"/>
  <c r="F79" i="31"/>
  <c r="F76" i="31"/>
  <c r="F73" i="31"/>
  <c r="F69" i="31"/>
  <c r="F66" i="31"/>
  <c r="F61" i="31"/>
  <c r="F57" i="31"/>
  <c r="F51" i="31"/>
  <c r="F47" i="31"/>
  <c r="F40" i="31"/>
  <c r="F35" i="31"/>
  <c r="F31" i="31"/>
  <c r="F29" i="31"/>
  <c r="F24" i="31"/>
  <c r="F21" i="31"/>
  <c r="D88" i="31" l="1"/>
  <c r="K88" i="31"/>
  <c r="F13" i="31"/>
  <c r="D25" i="31"/>
  <c r="K25" i="31"/>
  <c r="F265" i="31"/>
  <c r="O27" i="31"/>
  <c r="K68" i="31"/>
  <c r="D68" i="31"/>
  <c r="K102" i="31"/>
  <c r="D102" i="31"/>
  <c r="K53" i="31"/>
  <c r="D53" i="31"/>
  <c r="D81" i="31"/>
  <c r="K81" i="31"/>
  <c r="O30" i="31"/>
  <c r="D104" i="31"/>
  <c r="K104" i="31"/>
  <c r="D38" i="31"/>
  <c r="K38" i="31"/>
  <c r="D89" i="31"/>
  <c r="K89" i="31"/>
  <c r="K133" i="31"/>
  <c r="D133" i="31"/>
  <c r="K123" i="31"/>
  <c r="D123" i="31"/>
  <c r="D47" i="31"/>
  <c r="K47" i="31"/>
  <c r="D66" i="31"/>
  <c r="K66" i="31"/>
  <c r="K79" i="31"/>
  <c r="D79" i="31"/>
  <c r="K109" i="31"/>
  <c r="D109" i="31"/>
  <c r="K136" i="31"/>
  <c r="D136" i="31"/>
  <c r="D28" i="31"/>
  <c r="K28" i="31"/>
  <c r="F16" i="31"/>
  <c r="D45" i="31"/>
  <c r="K45" i="31"/>
  <c r="K62" i="31"/>
  <c r="D62" i="31"/>
  <c r="D71" i="31"/>
  <c r="K71" i="31"/>
  <c r="D87" i="31"/>
  <c r="K87" i="31"/>
  <c r="K120" i="31"/>
  <c r="D120" i="31"/>
  <c r="D27" i="31"/>
  <c r="K27" i="31"/>
  <c r="F15" i="31"/>
  <c r="O25" i="31"/>
  <c r="D44" i="31"/>
  <c r="K44" i="31"/>
  <c r="F7" i="31"/>
  <c r="D55" i="31"/>
  <c r="K55" i="31"/>
  <c r="K86" i="31"/>
  <c r="D86" i="31"/>
  <c r="D97" i="31"/>
  <c r="K97" i="31"/>
  <c r="K108" i="31"/>
  <c r="D108" i="31"/>
  <c r="K132" i="31"/>
  <c r="D132" i="31"/>
  <c r="F18" i="31"/>
  <c r="K30" i="31"/>
  <c r="D30" i="31"/>
  <c r="K42" i="31"/>
  <c r="D42" i="31"/>
  <c r="K59" i="31"/>
  <c r="D59" i="31"/>
  <c r="D77" i="31"/>
  <c r="K77" i="31"/>
  <c r="D91" i="31"/>
  <c r="K91" i="31"/>
  <c r="O31" i="31"/>
  <c r="D116" i="31"/>
  <c r="K116" i="31"/>
  <c r="D118" i="31"/>
  <c r="K118" i="31"/>
  <c r="D137" i="31"/>
  <c r="K137" i="31"/>
  <c r="K112" i="31"/>
  <c r="D112" i="31"/>
  <c r="D126" i="31"/>
  <c r="K126" i="31"/>
  <c r="K61" i="31"/>
  <c r="D61" i="31"/>
  <c r="K106" i="31"/>
  <c r="D106" i="31"/>
  <c r="K39" i="31"/>
  <c r="D39" i="31"/>
  <c r="D83" i="31"/>
  <c r="K83" i="31"/>
  <c r="K23" i="31"/>
  <c r="D23" i="31"/>
  <c r="F263" i="31"/>
  <c r="K64" i="31"/>
  <c r="D64" i="31"/>
  <c r="D127" i="31"/>
  <c r="K127" i="31"/>
  <c r="K52" i="31"/>
  <c r="D52" i="31"/>
  <c r="K105" i="31"/>
  <c r="D105" i="31"/>
  <c r="K138" i="31"/>
  <c r="D138" i="31"/>
  <c r="D31" i="31"/>
  <c r="K31" i="31"/>
  <c r="F19" i="31"/>
  <c r="F261" i="31"/>
  <c r="D21" i="31"/>
  <c r="K21" i="31"/>
  <c r="K35" i="31"/>
  <c r="D35" i="31"/>
  <c r="K51" i="31"/>
  <c r="D51" i="31"/>
  <c r="K69" i="31"/>
  <c r="D69" i="31"/>
  <c r="K80" i="31"/>
  <c r="D80" i="31"/>
  <c r="O28" i="31"/>
  <c r="K95" i="31"/>
  <c r="D95" i="31"/>
  <c r="D115" i="31"/>
  <c r="K115" i="31"/>
  <c r="D50" i="31"/>
  <c r="K50" i="31"/>
  <c r="K65" i="31"/>
  <c r="D65" i="31"/>
  <c r="D78" i="31"/>
  <c r="K78" i="31"/>
  <c r="K94" i="31"/>
  <c r="D94" i="31"/>
  <c r="D107" i="31"/>
  <c r="K107" i="31"/>
  <c r="D34" i="31"/>
  <c r="K34" i="31"/>
  <c r="D46" i="31"/>
  <c r="K46" i="31"/>
  <c r="K56" i="31"/>
  <c r="O26" i="31"/>
  <c r="D56" i="31"/>
  <c r="D72" i="31"/>
  <c r="K72" i="31"/>
  <c r="K90" i="31"/>
  <c r="D90" i="31"/>
  <c r="K101" i="31"/>
  <c r="D101" i="31"/>
  <c r="K111" i="31"/>
  <c r="D111" i="31"/>
  <c r="D12" i="31"/>
  <c r="G12" i="31" s="1"/>
  <c r="K32" i="31"/>
  <c r="D32" i="31"/>
  <c r="O24" i="31"/>
  <c r="D43" i="31"/>
  <c r="K43" i="31"/>
  <c r="K63" i="31"/>
  <c r="D63" i="31"/>
  <c r="K82" i="31"/>
  <c r="D82" i="31"/>
  <c r="K96" i="31"/>
  <c r="D96" i="31"/>
  <c r="K124" i="31"/>
  <c r="D124" i="31"/>
  <c r="K121" i="31"/>
  <c r="D121" i="31"/>
  <c r="D139" i="31"/>
  <c r="K139" i="31"/>
  <c r="K114" i="31"/>
  <c r="D114" i="31"/>
  <c r="K129" i="31"/>
  <c r="D129" i="31"/>
  <c r="K29" i="31"/>
  <c r="F17" i="31"/>
  <c r="D29" i="31"/>
  <c r="D76" i="31"/>
  <c r="K76" i="31"/>
  <c r="K130" i="31"/>
  <c r="D130" i="31"/>
  <c r="D58" i="31"/>
  <c r="K58" i="31"/>
  <c r="D113" i="31"/>
  <c r="K113" i="31"/>
  <c r="K41" i="31"/>
  <c r="D41" i="31"/>
  <c r="D93" i="31"/>
  <c r="K93" i="31"/>
  <c r="D26" i="31"/>
  <c r="F14" i="31"/>
  <c r="K26" i="31"/>
  <c r="D74" i="31"/>
  <c r="K74" i="31"/>
  <c r="K131" i="31"/>
  <c r="D131" i="31"/>
  <c r="K24" i="31"/>
  <c r="D24" i="31"/>
  <c r="F264" i="31"/>
  <c r="K40" i="31"/>
  <c r="D40" i="31"/>
  <c r="K57" i="31"/>
  <c r="D57" i="31"/>
  <c r="D73" i="31"/>
  <c r="K73" i="31"/>
  <c r="K84" i="31"/>
  <c r="D84" i="31"/>
  <c r="D100" i="31"/>
  <c r="K100" i="31"/>
  <c r="D122" i="31"/>
  <c r="K122" i="31"/>
  <c r="K20" i="31"/>
  <c r="O23" i="31"/>
  <c r="F260" i="31"/>
  <c r="D20" i="31"/>
  <c r="F10" i="31"/>
  <c r="K36" i="31"/>
  <c r="D36" i="31"/>
  <c r="D54" i="31"/>
  <c r="K54" i="31"/>
  <c r="D67" i="31"/>
  <c r="K67" i="31"/>
  <c r="D98" i="31"/>
  <c r="K98" i="31"/>
  <c r="K110" i="31"/>
  <c r="D110" i="31"/>
  <c r="D135" i="31"/>
  <c r="K135" i="31"/>
  <c r="K37" i="31"/>
  <c r="D37" i="31"/>
  <c r="D49" i="31"/>
  <c r="K49" i="31"/>
  <c r="K60" i="31"/>
  <c r="D60" i="31"/>
  <c r="K75" i="31"/>
  <c r="D75" i="31"/>
  <c r="O29" i="31"/>
  <c r="K92" i="31"/>
  <c r="D92" i="31"/>
  <c r="D103" i="31"/>
  <c r="K103" i="31"/>
  <c r="D117" i="31"/>
  <c r="K117" i="31"/>
  <c r="D22" i="31"/>
  <c r="K22" i="31"/>
  <c r="F262" i="31"/>
  <c r="K33" i="31"/>
  <c r="D33" i="31"/>
  <c r="D48" i="31"/>
  <c r="K48" i="31"/>
  <c r="D70" i="31"/>
  <c r="K70" i="31"/>
  <c r="K85" i="31"/>
  <c r="D85" i="31"/>
  <c r="K99" i="31"/>
  <c r="D99" i="31"/>
  <c r="O32" i="31"/>
  <c r="K128" i="31"/>
  <c r="D128" i="31"/>
  <c r="K125" i="31"/>
  <c r="D125" i="31"/>
  <c r="K119" i="31"/>
  <c r="D119" i="31"/>
  <c r="K134" i="31"/>
  <c r="D134" i="31"/>
  <c r="N32" i="31" l="1"/>
  <c r="N26" i="31"/>
  <c r="D19" i="31"/>
  <c r="K19" i="31"/>
  <c r="D265" i="31"/>
  <c r="C265" i="31"/>
  <c r="K265" i="31"/>
  <c r="E265" i="31"/>
  <c r="G265" i="31"/>
  <c r="M7" i="31"/>
  <c r="C261" i="31"/>
  <c r="E261" i="31"/>
  <c r="D261" i="31"/>
  <c r="K261" i="31"/>
  <c r="G261" i="31"/>
  <c r="N31" i="31"/>
  <c r="D7" i="31"/>
  <c r="C48" i="25" s="1"/>
  <c r="N25" i="31"/>
  <c r="D15" i="31"/>
  <c r="K15" i="31"/>
  <c r="N30" i="31"/>
  <c r="K264" i="31"/>
  <c r="E264" i="31"/>
  <c r="D264" i="31"/>
  <c r="C264" i="31"/>
  <c r="G264" i="31"/>
  <c r="E262" i="31"/>
  <c r="D262" i="31"/>
  <c r="K262" i="31"/>
  <c r="C262" i="31"/>
  <c r="G262" i="31"/>
  <c r="N23" i="31"/>
  <c r="D10" i="31"/>
  <c r="C45" i="25" s="1"/>
  <c r="D14" i="31"/>
  <c r="K14" i="31"/>
  <c r="N24" i="31"/>
  <c r="E263" i="31"/>
  <c r="K263" i="31"/>
  <c r="D263" i="31"/>
  <c r="C263" i="31"/>
  <c r="G263" i="31"/>
  <c r="D16" i="31"/>
  <c r="K16" i="31"/>
  <c r="R32" i="31"/>
  <c r="N29" i="31"/>
  <c r="G260" i="31"/>
  <c r="C260" i="31"/>
  <c r="E260" i="31"/>
  <c r="D260" i="31"/>
  <c r="K260" i="31"/>
  <c r="K17" i="31"/>
  <c r="D17" i="31"/>
  <c r="N28" i="31"/>
  <c r="K18" i="31"/>
  <c r="D18" i="31"/>
  <c r="N27" i="31"/>
  <c r="D13" i="31"/>
  <c r="O22" i="31"/>
  <c r="K13" i="31"/>
  <c r="K6" i="31" l="1"/>
  <c r="R28" i="31"/>
  <c r="G33" i="25"/>
  <c r="K5" i="31"/>
  <c r="M43" i="31"/>
  <c r="E33" i="25"/>
  <c r="R30" i="31"/>
  <c r="R24" i="31"/>
  <c r="R23" i="31"/>
  <c r="R25" i="31"/>
  <c r="N22" i="31"/>
  <c r="R22" i="31" s="1"/>
  <c r="N43" i="31"/>
  <c r="R29" i="31"/>
  <c r="G9" i="25"/>
  <c r="B5" i="25"/>
  <c r="R27" i="31"/>
  <c r="R31" i="31"/>
  <c r="R26" i="31"/>
  <c r="B5" i="31" l="1"/>
  <c r="B5" i="47"/>
  <c r="B4" i="31"/>
  <c r="B5" i="28"/>
  <c r="C66" i="31" l="1"/>
  <c r="E66" i="31" s="1"/>
  <c r="C86" i="31"/>
  <c r="E86" i="31" s="1"/>
  <c r="G86" i="31" l="1"/>
  <c r="G66" i="31"/>
  <c r="J18" i="47"/>
  <c r="N16" i="47"/>
  <c r="C124" i="31"/>
  <c r="E124" i="31" s="1"/>
  <c r="C67" i="31"/>
  <c r="E67" i="31" s="1"/>
  <c r="C50" i="31"/>
  <c r="E50" i="31" s="1"/>
  <c r="G124" i="31" l="1"/>
  <c r="G50" i="31"/>
  <c r="G67" i="31"/>
  <c r="C47" i="31"/>
  <c r="E47" i="31" s="1"/>
  <c r="C33" i="31"/>
  <c r="E33" i="31" s="1"/>
  <c r="C56" i="31"/>
  <c r="L21" i="47"/>
  <c r="J15" i="47"/>
  <c r="O16" i="47"/>
  <c r="C132" i="31"/>
  <c r="E132" i="31" s="1"/>
  <c r="C104" i="31"/>
  <c r="C80" i="31"/>
  <c r="C53" i="31"/>
  <c r="E53" i="31" s="1"/>
  <c r="C78" i="31"/>
  <c r="E78" i="31" s="1"/>
  <c r="C101" i="31"/>
  <c r="E101" i="31" s="1"/>
  <c r="C38" i="31"/>
  <c r="E38" i="31" s="1"/>
  <c r="C57" i="31"/>
  <c r="E57" i="31" s="1"/>
  <c r="C94" i="31"/>
  <c r="E94" i="31" s="1"/>
  <c r="C128" i="31"/>
  <c r="G94" i="31" l="1"/>
  <c r="G78" i="31"/>
  <c r="G132" i="31"/>
  <c r="G47" i="31"/>
  <c r="E128" i="31"/>
  <c r="G101" i="31"/>
  <c r="G53" i="31"/>
  <c r="G57" i="31"/>
  <c r="E80" i="31"/>
  <c r="G33" i="31"/>
  <c r="G38" i="31"/>
  <c r="E104" i="31"/>
  <c r="E56" i="31"/>
  <c r="G15" i="47"/>
  <c r="D22" i="47"/>
  <c r="H22" i="47"/>
  <c r="M15" i="47"/>
  <c r="D20" i="47"/>
  <c r="E14" i="47"/>
  <c r="F19" i="47"/>
  <c r="D18" i="47"/>
  <c r="J14" i="47"/>
  <c r="D16" i="47"/>
  <c r="M19" i="47"/>
  <c r="E16" i="47"/>
  <c r="N17" i="47"/>
  <c r="C135" i="31"/>
  <c r="E135" i="31" s="1"/>
  <c r="C130" i="31"/>
  <c r="E130" i="31" s="1"/>
  <c r="C127" i="31"/>
  <c r="E127" i="31" s="1"/>
  <c r="C98" i="31"/>
  <c r="E98" i="31" s="1"/>
  <c r="C95" i="31"/>
  <c r="E95" i="31" s="1"/>
  <c r="C111" i="31"/>
  <c r="E111" i="31" s="1"/>
  <c r="C89" i="31"/>
  <c r="E89" i="31" s="1"/>
  <c r="C41" i="31"/>
  <c r="E41" i="31" s="1"/>
  <c r="C82" i="31"/>
  <c r="E82" i="31" s="1"/>
  <c r="C96" i="31"/>
  <c r="E96" i="31" s="1"/>
  <c r="C110" i="31"/>
  <c r="E110" i="31" s="1"/>
  <c r="C62" i="31"/>
  <c r="E62" i="31" s="1"/>
  <c r="C58" i="31"/>
  <c r="E58" i="31" s="1"/>
  <c r="C84" i="31"/>
  <c r="E84" i="31" s="1"/>
  <c r="C107" i="31"/>
  <c r="E107" i="31" s="1"/>
  <c r="C108" i="31"/>
  <c r="E108" i="31" s="1"/>
  <c r="C134" i="31"/>
  <c r="E134" i="31" s="1"/>
  <c r="C40" i="31"/>
  <c r="E40" i="31" s="1"/>
  <c r="C125" i="31"/>
  <c r="E125" i="31" s="1"/>
  <c r="C139" i="31"/>
  <c r="E139" i="31" s="1"/>
  <c r="C118" i="31"/>
  <c r="E118" i="31" s="1"/>
  <c r="C119" i="31"/>
  <c r="E119" i="31" s="1"/>
  <c r="C70" i="31"/>
  <c r="E70" i="31" s="1"/>
  <c r="C72" i="31"/>
  <c r="E72" i="31" s="1"/>
  <c r="C39" i="31"/>
  <c r="E39" i="31" s="1"/>
  <c r="C114" i="31"/>
  <c r="E114" i="31" s="1"/>
  <c r="C138" i="31"/>
  <c r="E138" i="31" s="1"/>
  <c r="C131" i="31"/>
  <c r="E131" i="31" s="1"/>
  <c r="C103" i="31"/>
  <c r="E103" i="31" s="1"/>
  <c r="C76" i="31"/>
  <c r="E76" i="31" s="1"/>
  <c r="C115" i="31"/>
  <c r="E115" i="31" s="1"/>
  <c r="C113" i="31"/>
  <c r="E113" i="31" s="1"/>
  <c r="C49" i="31"/>
  <c r="E49" i="31" s="1"/>
  <c r="C117" i="31"/>
  <c r="E117" i="31" s="1"/>
  <c r="C75" i="31"/>
  <c r="E75" i="31" s="1"/>
  <c r="C46" i="31"/>
  <c r="E46" i="31" s="1"/>
  <c r="C42" i="31"/>
  <c r="E42" i="31" s="1"/>
  <c r="C37" i="31"/>
  <c r="E37" i="31" s="1"/>
  <c r="C64" i="31"/>
  <c r="E64" i="31" s="1"/>
  <c r="C126" i="31"/>
  <c r="E126" i="31" s="1"/>
  <c r="C122" i="31"/>
  <c r="E122" i="31" s="1"/>
  <c r="C43" i="31"/>
  <c r="E43" i="31" s="1"/>
  <c r="C48" i="31"/>
  <c r="E48" i="31" s="1"/>
  <c r="C90" i="31"/>
  <c r="E90" i="31" s="1"/>
  <c r="C74" i="31"/>
  <c r="E74" i="31" s="1"/>
  <c r="C133" i="31"/>
  <c r="E133" i="31" s="1"/>
  <c r="C88" i="31"/>
  <c r="E88" i="31" s="1"/>
  <c r="C120" i="31"/>
  <c r="E120" i="31" s="1"/>
  <c r="C34" i="31"/>
  <c r="E34" i="31" s="1"/>
  <c r="C54" i="31"/>
  <c r="E54" i="31" s="1"/>
  <c r="C36" i="31"/>
  <c r="E36" i="31" s="1"/>
  <c r="C87" i="31"/>
  <c r="E87" i="31" s="1"/>
  <c r="C93" i="31"/>
  <c r="E93" i="31" s="1"/>
  <c r="C121" i="31"/>
  <c r="E121" i="31" s="1"/>
  <c r="C83" i="31"/>
  <c r="E83" i="31" s="1"/>
  <c r="C100" i="31"/>
  <c r="E100" i="31" s="1"/>
  <c r="C85" i="31"/>
  <c r="E85" i="31" s="1"/>
  <c r="C65" i="31"/>
  <c r="E65" i="31" s="1"/>
  <c r="C51" i="31"/>
  <c r="E51" i="31" s="1"/>
  <c r="C61" i="31"/>
  <c r="E61" i="31" s="1"/>
  <c r="C109" i="31"/>
  <c r="E109" i="31" s="1"/>
  <c r="C35" i="31"/>
  <c r="E35" i="31" s="1"/>
  <c r="C99" i="31"/>
  <c r="E99" i="31" s="1"/>
  <c r="C69" i="31"/>
  <c r="E69" i="31" s="1"/>
  <c r="C73" i="31"/>
  <c r="E73" i="31" s="1"/>
  <c r="C137" i="31"/>
  <c r="E137" i="31" s="1"/>
  <c r="C52" i="31"/>
  <c r="E52" i="31" s="1"/>
  <c r="C60" i="31"/>
  <c r="E60" i="31" s="1"/>
  <c r="C45" i="31"/>
  <c r="E45" i="31" s="1"/>
  <c r="C112" i="31"/>
  <c r="E112" i="31" s="1"/>
  <c r="C136" i="31"/>
  <c r="E136" i="31" s="1"/>
  <c r="C91" i="31"/>
  <c r="E91" i="31" s="1"/>
  <c r="C71" i="31"/>
  <c r="E71" i="31" s="1"/>
  <c r="C55" i="31"/>
  <c r="E55" i="31" s="1"/>
  <c r="C79" i="31"/>
  <c r="E79" i="31" s="1"/>
  <c r="C97" i="31"/>
  <c r="E97" i="31" s="1"/>
  <c r="C106" i="31"/>
  <c r="E106" i="31" s="1"/>
  <c r="C63" i="31"/>
  <c r="E63" i="31" s="1"/>
  <c r="C102" i="31"/>
  <c r="E102" i="31" s="1"/>
  <c r="C123" i="31"/>
  <c r="E123" i="31" s="1"/>
  <c r="C31" i="31"/>
  <c r="C29" i="31"/>
  <c r="C21" i="31"/>
  <c r="E21" i="31" s="1"/>
  <c r="C25" i="31"/>
  <c r="C30" i="31"/>
  <c r="C22" i="31"/>
  <c r="E22" i="31" s="1"/>
  <c r="C24" i="31"/>
  <c r="E24" i="31" s="1"/>
  <c r="C27" i="31"/>
  <c r="C23" i="31"/>
  <c r="E23" i="31" s="1"/>
  <c r="C26" i="31"/>
  <c r="C28" i="31"/>
  <c r="G22" i="31" l="1"/>
  <c r="G55" i="31"/>
  <c r="G35" i="31"/>
  <c r="G45" i="31"/>
  <c r="C16" i="31"/>
  <c r="E16" i="31" s="1"/>
  <c r="G16" i="31" s="1"/>
  <c r="E28" i="31"/>
  <c r="E27" i="31"/>
  <c r="C15" i="31"/>
  <c r="E15" i="31" s="1"/>
  <c r="G15" i="31" s="1"/>
  <c r="E31" i="31"/>
  <c r="C19" i="31"/>
  <c r="E19" i="31" s="1"/>
  <c r="G19" i="31" s="1"/>
  <c r="G137" i="31"/>
  <c r="G100" i="31"/>
  <c r="G93" i="31"/>
  <c r="G36" i="31"/>
  <c r="G88" i="31"/>
  <c r="G74" i="31"/>
  <c r="G122" i="31"/>
  <c r="G64" i="31"/>
  <c r="G113" i="31"/>
  <c r="G131" i="31"/>
  <c r="G39" i="31"/>
  <c r="G125" i="31"/>
  <c r="G134" i="31"/>
  <c r="G107" i="31"/>
  <c r="G96" i="31"/>
  <c r="G98" i="31"/>
  <c r="G130" i="31"/>
  <c r="G56" i="31"/>
  <c r="C13" i="31"/>
  <c r="E25" i="31"/>
  <c r="G63" i="31"/>
  <c r="G91" i="31"/>
  <c r="G69" i="31"/>
  <c r="G61" i="31"/>
  <c r="G51" i="31"/>
  <c r="G85" i="31"/>
  <c r="G121" i="31"/>
  <c r="G87" i="31"/>
  <c r="G133" i="31"/>
  <c r="G42" i="31"/>
  <c r="G75" i="31"/>
  <c r="G49" i="31"/>
  <c r="G70" i="31"/>
  <c r="G40" i="31"/>
  <c r="G58" i="31"/>
  <c r="G82" i="31"/>
  <c r="G89" i="31"/>
  <c r="G102" i="31"/>
  <c r="G60" i="31"/>
  <c r="G23" i="31"/>
  <c r="G79" i="31"/>
  <c r="G54" i="31"/>
  <c r="G120" i="31"/>
  <c r="G90" i="31"/>
  <c r="G43" i="31"/>
  <c r="G126" i="31"/>
  <c r="G115" i="31"/>
  <c r="G76" i="31"/>
  <c r="G114" i="31"/>
  <c r="G119" i="31"/>
  <c r="G139" i="31"/>
  <c r="G108" i="31"/>
  <c r="G84" i="31"/>
  <c r="G110" i="31"/>
  <c r="G95" i="31"/>
  <c r="G127" i="31"/>
  <c r="G135" i="31"/>
  <c r="G80" i="31"/>
  <c r="E26" i="31"/>
  <c r="C14" i="31"/>
  <c r="E14" i="31" s="1"/>
  <c r="G14" i="31" s="1"/>
  <c r="G97" i="31"/>
  <c r="G112" i="31"/>
  <c r="G106" i="31"/>
  <c r="G99" i="31"/>
  <c r="G24" i="31"/>
  <c r="E30" i="31"/>
  <c r="C18" i="31"/>
  <c r="E18" i="31" s="1"/>
  <c r="G18" i="31" s="1"/>
  <c r="G21" i="31"/>
  <c r="C17" i="31"/>
  <c r="E17" i="31" s="1"/>
  <c r="G17" i="31" s="1"/>
  <c r="E29" i="31"/>
  <c r="G123" i="31"/>
  <c r="G71" i="31"/>
  <c r="G136" i="31"/>
  <c r="G52" i="31"/>
  <c r="G73" i="31"/>
  <c r="G109" i="31"/>
  <c r="G65" i="31"/>
  <c r="G83" i="31"/>
  <c r="G34" i="31"/>
  <c r="G48" i="31"/>
  <c r="G37" i="31"/>
  <c r="G46" i="31"/>
  <c r="G117" i="31"/>
  <c r="G103" i="31"/>
  <c r="G138" i="31"/>
  <c r="G72" i="31"/>
  <c r="G118" i="31"/>
  <c r="G62" i="31"/>
  <c r="G41" i="31"/>
  <c r="G111" i="31"/>
  <c r="G104" i="31"/>
  <c r="G128" i="31"/>
  <c r="C77" i="31"/>
  <c r="E77" i="31" s="1"/>
  <c r="L22" i="47"/>
  <c r="O22" i="47"/>
  <c r="M22" i="47"/>
  <c r="N22" i="47"/>
  <c r="K22" i="47"/>
  <c r="G22" i="47"/>
  <c r="J22" i="47"/>
  <c r="I22" i="47"/>
  <c r="F22" i="47"/>
  <c r="I17" i="47"/>
  <c r="M16" i="47"/>
  <c r="N15" i="47"/>
  <c r="H21" i="47"/>
  <c r="O14" i="47"/>
  <c r="L17" i="47"/>
  <c r="H20" i="47"/>
  <c r="J13" i="47"/>
  <c r="I13" i="47"/>
  <c r="N19" i="47"/>
  <c r="O15" i="47"/>
  <c r="G18" i="47"/>
  <c r="F14" i="47"/>
  <c r="H15" i="47"/>
  <c r="I14" i="47"/>
  <c r="F15" i="47"/>
  <c r="E21" i="47"/>
  <c r="O19" i="47"/>
  <c r="H17" i="47"/>
  <c r="F21" i="47"/>
  <c r="J16" i="47"/>
  <c r="M14" i="47"/>
  <c r="K20" i="47"/>
  <c r="O21" i="47"/>
  <c r="L13" i="47"/>
  <c r="K13" i="47"/>
  <c r="L15" i="47"/>
  <c r="I20" i="47"/>
  <c r="N21" i="47"/>
  <c r="H18" i="47"/>
  <c r="J20" i="47"/>
  <c r="I19" i="47"/>
  <c r="O17" i="47"/>
  <c r="H16" i="47"/>
  <c r="E17" i="47"/>
  <c r="I16" i="47"/>
  <c r="L19" i="47"/>
  <c r="L18" i="47"/>
  <c r="J17" i="47"/>
  <c r="J21" i="47"/>
  <c r="L16" i="47"/>
  <c r="M20" i="47"/>
  <c r="K14" i="47"/>
  <c r="M21" i="47"/>
  <c r="G20" i="47"/>
  <c r="H19" i="47"/>
  <c r="O13" i="47"/>
  <c r="N18" i="47"/>
  <c r="O20" i="47"/>
  <c r="N20" i="47"/>
  <c r="G21" i="47"/>
  <c r="G19" i="47"/>
  <c r="F13" i="47"/>
  <c r="K16" i="47"/>
  <c r="O18" i="47"/>
  <c r="G13" i="47"/>
  <c r="F20" i="47"/>
  <c r="L20" i="47"/>
  <c r="G14" i="47"/>
  <c r="K15" i="47"/>
  <c r="E19" i="47"/>
  <c r="H14" i="47"/>
  <c r="H13" i="47"/>
  <c r="N13" i="47"/>
  <c r="E13" i="47"/>
  <c r="M13" i="47"/>
  <c r="K21" i="47"/>
  <c r="G17" i="47"/>
  <c r="E15" i="47"/>
  <c r="K19" i="47"/>
  <c r="I18" i="47"/>
  <c r="I21" i="47"/>
  <c r="K18" i="47"/>
  <c r="N14" i="47"/>
  <c r="K17" i="47"/>
  <c r="I15" i="47"/>
  <c r="F17" i="47"/>
  <c r="L14" i="47"/>
  <c r="F16" i="47"/>
  <c r="F18" i="47"/>
  <c r="M18" i="47"/>
  <c r="J19" i="47"/>
  <c r="C32" i="31"/>
  <c r="C44" i="31"/>
  <c r="C59" i="31"/>
  <c r="E59" i="31" s="1"/>
  <c r="C81" i="31"/>
  <c r="C129" i="31"/>
  <c r="C105" i="31"/>
  <c r="C68" i="31"/>
  <c r="C92" i="31"/>
  <c r="C116" i="31"/>
  <c r="C20" i="31"/>
  <c r="E13" i="25" l="1"/>
  <c r="C10" i="31"/>
  <c r="M23" i="31"/>
  <c r="E20" i="31"/>
  <c r="G59" i="31"/>
  <c r="G30" i="31"/>
  <c r="E19" i="25"/>
  <c r="E92" i="31"/>
  <c r="M29" i="31"/>
  <c r="E81" i="31"/>
  <c r="E18" i="25"/>
  <c r="M28" i="31"/>
  <c r="G77" i="31"/>
  <c r="G27" i="31"/>
  <c r="G26" i="31"/>
  <c r="M22" i="31"/>
  <c r="E12" i="25"/>
  <c r="E13" i="31"/>
  <c r="E129" i="31"/>
  <c r="E22" i="25"/>
  <c r="M32" i="31"/>
  <c r="C7" i="31"/>
  <c r="E15" i="25"/>
  <c r="M25" i="31"/>
  <c r="E44" i="31"/>
  <c r="M24" i="31"/>
  <c r="E32" i="31"/>
  <c r="E14" i="25"/>
  <c r="M26" i="31"/>
  <c r="G28" i="31"/>
  <c r="E68" i="31"/>
  <c r="E17" i="25"/>
  <c r="M27" i="31"/>
  <c r="E16" i="25"/>
  <c r="E21" i="25"/>
  <c r="E116" i="31"/>
  <c r="M31" i="31"/>
  <c r="E105" i="31"/>
  <c r="E20" i="25"/>
  <c r="M30" i="31"/>
  <c r="G29" i="31"/>
  <c r="G25" i="31"/>
  <c r="G16" i="25"/>
  <c r="G31" i="31"/>
  <c r="M17" i="47"/>
  <c r="E22" i="47"/>
  <c r="D15" i="47"/>
  <c r="D14" i="47"/>
  <c r="D19" i="47"/>
  <c r="E18" i="47"/>
  <c r="E20" i="47"/>
  <c r="D21" i="47"/>
  <c r="D13" i="47"/>
  <c r="D17" i="47"/>
  <c r="G16" i="47"/>
  <c r="P30" i="31" l="1"/>
  <c r="Q30" i="31"/>
  <c r="G21" i="25"/>
  <c r="G116" i="31"/>
  <c r="G129" i="31"/>
  <c r="G22" i="25"/>
  <c r="Q28" i="31"/>
  <c r="P28" i="31"/>
  <c r="G19" i="25"/>
  <c r="G92" i="31"/>
  <c r="G13" i="25"/>
  <c r="E10" i="31"/>
  <c r="G20" i="31"/>
  <c r="P24" i="31"/>
  <c r="Q24" i="31"/>
  <c r="E49" i="25"/>
  <c r="G7" i="31"/>
  <c r="G49" i="25" s="1"/>
  <c r="G12" i="25"/>
  <c r="G13" i="31"/>
  <c r="I12" i="47" s="1" a="1"/>
  <c r="P23" i="31"/>
  <c r="Q23" i="31"/>
  <c r="G14" i="25"/>
  <c r="G32" i="31"/>
  <c r="G17" i="25"/>
  <c r="G68" i="31"/>
  <c r="G105" i="31"/>
  <c r="G20" i="25"/>
  <c r="Q26" i="31"/>
  <c r="P26" i="31"/>
  <c r="E7" i="31"/>
  <c r="G15" i="25"/>
  <c r="G44" i="31"/>
  <c r="P32" i="31"/>
  <c r="Q32" i="31"/>
  <c r="G81" i="31"/>
  <c r="G18" i="25"/>
  <c r="E46" i="25"/>
  <c r="G10" i="31"/>
  <c r="G46" i="25" s="1"/>
  <c r="Q31" i="31"/>
  <c r="P31" i="31"/>
  <c r="Q27" i="31"/>
  <c r="P27" i="31"/>
  <c r="Q25" i="31"/>
  <c r="P25" i="31"/>
  <c r="P22" i="31"/>
  <c r="Q22" i="31"/>
  <c r="Q29" i="31"/>
  <c r="P29" i="31"/>
  <c r="C18" i="47"/>
  <c r="C13" i="47"/>
  <c r="C16" i="47"/>
  <c r="C19" i="47"/>
  <c r="C22" i="47"/>
  <c r="C14" i="47"/>
  <c r="C15" i="47"/>
  <c r="C20" i="47"/>
  <c r="C21" i="47"/>
  <c r="C17" i="47"/>
  <c r="I63" i="25" l="1"/>
  <c r="L12" i="47"/>
  <c r="I12" i="47"/>
  <c r="N12" i="47"/>
  <c r="J12" i="47"/>
  <c r="M12" i="47"/>
  <c r="O12" i="47"/>
  <c r="K12" i="47"/>
</calcChain>
</file>

<file path=xl/comments1.xml><?xml version="1.0" encoding="utf-8"?>
<comments xmlns="http://schemas.openxmlformats.org/spreadsheetml/2006/main">
  <authors>
    <author>Author</author>
  </authors>
  <commentList>
    <comment ref="G5" authorId="0" shape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<sst xmlns="http://schemas.openxmlformats.org/spreadsheetml/2006/main" count="794" uniqueCount="189">
  <si>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</si>
  <si>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</si>
  <si>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</si>
  <si>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</si>
  <si>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</si>
  <si>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</si>
  <si>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</si>
  <si>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</si>
  <si>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</si>
  <si>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</si>
  <si>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</si>
  <si>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</si>
  <si>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</si>
  <si>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</si>
  <si>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O&amp;M at Expected CF</t>
  </si>
  <si>
    <t>Total Resource Fixed Costs</t>
  </si>
  <si>
    <t>Source: (a)(c)(d)</t>
  </si>
  <si>
    <t>Total Price @</t>
  </si>
  <si>
    <t>Capacity Factor</t>
  </si>
  <si>
    <t>Footnotes:</t>
  </si>
  <si>
    <t xml:space="preserve"> $/kW-yr</t>
  </si>
  <si>
    <t>Avoided Cost Prices</t>
  </si>
  <si>
    <t>Energy</t>
  </si>
  <si>
    <t>Only Price</t>
  </si>
  <si>
    <t>Table 1</t>
  </si>
  <si>
    <t>(2)   'Energy Only' is the GRID calculated costs and includes some capacity costs.</t>
  </si>
  <si>
    <t>Fuel Cost</t>
  </si>
  <si>
    <t>$/MMBtu</t>
  </si>
  <si>
    <t>(g)</t>
  </si>
  <si>
    <t>(h)</t>
  </si>
  <si>
    <t>(i)</t>
  </si>
  <si>
    <t>Sources, Inputs and Assumptions</t>
  </si>
  <si>
    <t>PacifiCorp</t>
  </si>
  <si>
    <t>Delivered</t>
  </si>
  <si>
    <t>CCCT</t>
  </si>
  <si>
    <t>Duct Firing</t>
  </si>
  <si>
    <t>Peak Type:</t>
  </si>
  <si>
    <t>Quote Date</t>
  </si>
  <si>
    <t>Burnertip Natural Gas Price Forecast</t>
  </si>
  <si>
    <t>$/MWh</t>
  </si>
  <si>
    <t>CCCT Statistics</t>
  </si>
  <si>
    <t>MW</t>
  </si>
  <si>
    <t>Percent</t>
  </si>
  <si>
    <t>Cap Cost</t>
  </si>
  <si>
    <t>Fixed</t>
  </si>
  <si>
    <t>Capacity Weighted</t>
  </si>
  <si>
    <t>CF</t>
  </si>
  <si>
    <t>aMW</t>
  </si>
  <si>
    <t>Variable</t>
  </si>
  <si>
    <t>Heat Rate</t>
  </si>
  <si>
    <t>Energy Weighted</t>
  </si>
  <si>
    <t>Rounded</t>
  </si>
  <si>
    <t>Appendix B</t>
  </si>
  <si>
    <t xml:space="preserve">  Heat Rate in btu/kWh</t>
  </si>
  <si>
    <t xml:space="preserve">  Payment Factor</t>
  </si>
  <si>
    <t xml:space="preserve">  Capacity Factor</t>
  </si>
  <si>
    <t xml:space="preserve">  Energy Weighted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</si>
  <si>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</si>
  <si>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</si>
  <si>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</si>
  <si>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</si>
  <si>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</si>
  <si>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</si>
  <si>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</si>
  <si>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</si>
  <si>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</si>
  <si>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</si>
  <si>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</si>
  <si>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</si>
  <si>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</si>
  <si>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</si>
  <si>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East</t>
  </si>
  <si>
    <t>Total Resource Energy Cost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</si>
  <si>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</si>
  <si>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</si>
  <si>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 xml:space="preserve">  Fixed Pipeline</t>
  </si>
  <si>
    <t>Study_Name:</t>
  </si>
  <si>
    <t xml:space="preserve">  MW Plant Capacity</t>
  </si>
  <si>
    <t xml:space="preserve">  Plant Capacity Cost</t>
  </si>
  <si>
    <t xml:space="preserve">  Fixed O&amp;M &amp; Capitalized O&amp;M</t>
  </si>
  <si>
    <t xml:space="preserve">  Fixed O&amp;M Including Fixed Pipeline &amp; Capitalized O&amp;M ($/kW-Yr)</t>
  </si>
  <si>
    <t xml:space="preserve">  Variable O&amp;M Costs &amp; Capitalized Variable O&amp;M ($/MWh)</t>
  </si>
  <si>
    <t>CCCT Dry "J" - Turbine</t>
  </si>
  <si>
    <t>CCCT Dry "J" - Duct Firing</t>
  </si>
  <si>
    <t>Table 4</t>
  </si>
  <si>
    <t>Table 3</t>
  </si>
  <si>
    <t>&lt;---- Calculated Monthly</t>
  </si>
  <si>
    <t>Capacity Contribution</t>
  </si>
  <si>
    <t>Type</t>
  </si>
  <si>
    <t xml:space="preserve">Wind </t>
  </si>
  <si>
    <t>Tracking</t>
  </si>
  <si>
    <t xml:space="preserve">Gas </t>
  </si>
  <si>
    <t xml:space="preserve">Hydro </t>
  </si>
  <si>
    <t>Willamette Valley - 436 MW - CCCT Dry "G/H", 1x1 - West Side Resource (1,500')</t>
  </si>
  <si>
    <t>CCCT Dry "G/H", 1x1 - Turbine</t>
  </si>
  <si>
    <t>CCCT Dry "G/H", 1x1 - Duct Firing</t>
  </si>
  <si>
    <t>Discount Rate - 2017 IRP</t>
  </si>
  <si>
    <t>IRP - Utah Greenfield</t>
  </si>
  <si>
    <t>IRP West Side</t>
  </si>
  <si>
    <t>Pacific NW</t>
  </si>
  <si>
    <t>IRP - Wyo NE</t>
  </si>
  <si>
    <t xml:space="preserve">Plant Costs  - 2017 IRP - Table 6.1 &amp; 6.2 </t>
  </si>
  <si>
    <t>2016 $</t>
  </si>
  <si>
    <t>UT N - 200 MW - SCCT Frame "F" x1 - East Side Resource (5,050')</t>
  </si>
  <si>
    <t>SCCT</t>
  </si>
  <si>
    <t>SCCT Dry "F" - Turbine</t>
  </si>
  <si>
    <t>WYNE  DJohns - 477 MW - CCCT Dry "J/HA.02", 1x1 - East Side Resource (5,050')</t>
  </si>
  <si>
    <t>WYNE DJohns- 200 MW - SCCT Frame "F" x1 - East Side Resource (5,050')</t>
  </si>
  <si>
    <t>Table 12</t>
  </si>
  <si>
    <t>Fixed Costs</t>
  </si>
  <si>
    <t>Tax Credit</t>
  </si>
  <si>
    <t>Wind Integration Cost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</si>
  <si>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</si>
  <si>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</si>
  <si>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</si>
  <si>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</si>
  <si>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</si>
  <si>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</si>
  <si>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</si>
  <si>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>$/MWH</t>
  </si>
  <si>
    <t xml:space="preserve">  Tax Credit $/MWh</t>
  </si>
  <si>
    <t>Solar</t>
  </si>
  <si>
    <t>Integration Cost</t>
  </si>
  <si>
    <t>Avoided Cost (before Integration Cost)</t>
  </si>
  <si>
    <t>CCCT Resource Costs - 2017 Integrated Resource Plan Update</t>
  </si>
  <si>
    <t>Payment Factor</t>
  </si>
  <si>
    <t>Total Capital Cost</t>
  </si>
  <si>
    <t>22% ITC assumption</t>
  </si>
  <si>
    <t>10% ITC assumption</t>
  </si>
  <si>
    <t>Per Dan Swan Payment Factor Corresponding to 10% ITC is 7.350%</t>
  </si>
  <si>
    <t>IRP17 - 2033 - 200 MW SCCT - Wyo NE</t>
  </si>
  <si>
    <t>IRP17 - 2033 - 477 MW CCCT - Wyo NE</t>
  </si>
  <si>
    <t>energy</t>
  </si>
  <si>
    <t>capacity</t>
  </si>
  <si>
    <t>IRP17 Dave Johnston Wind</t>
  </si>
  <si>
    <t>IRP17 Goshen Wind 2</t>
  </si>
  <si>
    <t>Total Resource Cost</t>
  </si>
  <si>
    <t>IRP17 Yakima Solar</t>
  </si>
  <si>
    <t>IRP17 Utah South Solar</t>
  </si>
  <si>
    <t>IRP17 Aeolus Wind</t>
  </si>
  <si>
    <t>IRP17 - 2029 - 30 MW Geothermal West</t>
  </si>
  <si>
    <t>IRP17 - 2029 - 200 MW SCCT - Utah N</t>
  </si>
  <si>
    <t>IRP17 - 2030 - 436 MW CCCT - West M</t>
  </si>
  <si>
    <t>Deferral (Capacity Contribution MW)</t>
  </si>
  <si>
    <t>Deferral (Nameplate MW)</t>
  </si>
  <si>
    <t>Resource Cost ($/kw-year)</t>
  </si>
  <si>
    <t>Deferred Cost (Millions $/year)</t>
  </si>
  <si>
    <t>West</t>
  </si>
  <si>
    <t>Total Capacity Deferral</t>
  </si>
  <si>
    <t>$/kw-year</t>
  </si>
  <si>
    <t>Millions $/year</t>
  </si>
  <si>
    <t>IRP2017 Chapter 8, page 220</t>
  </si>
  <si>
    <t>15 Year starting 2020</t>
  </si>
  <si>
    <t>15 Year Starting 2018</t>
  </si>
  <si>
    <t>15 year-2018-2032</t>
  </si>
  <si>
    <t>15 year-2020-2034</t>
  </si>
  <si>
    <t>QF - Sch37 - UT - Solar T</t>
  </si>
  <si>
    <t>Utah Sch 37 Solar T</t>
  </si>
  <si>
    <t>Table 2</t>
  </si>
  <si>
    <t>Avoided Energy Costs - Scheduled Hours ($/MWh)</t>
  </si>
  <si>
    <t>Winter Season</t>
  </si>
  <si>
    <t>Summer Season</t>
  </si>
  <si>
    <t>Annual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</si>
  <si>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</si>
  <si>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</si>
  <si>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</si>
  <si>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</si>
  <si>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</si>
  <si>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</si>
  <si>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</si>
  <si>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</si>
  <si>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</si>
  <si>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</si>
  <si>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</si>
  <si>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</si>
  <si>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Energy Only</t>
  </si>
  <si>
    <t>2017 Inflation rate</t>
  </si>
  <si>
    <t>2017 IRP Wyoming Wind Resource</t>
  </si>
  <si>
    <t>2017 IRP Wyoming DJ Wind Resource</t>
  </si>
  <si>
    <t>2017 IRP Utah Solar Resource</t>
  </si>
  <si>
    <t>Payment Factor Corresponding to 10% ITC is 7.350%</t>
  </si>
  <si>
    <t>2017 IRP Yakima Solar Resource</t>
  </si>
  <si>
    <t>2017 IRP Geothermal PPA West Side Resource</t>
  </si>
  <si>
    <t>SCCT Resource Costs - 2017 Integrated Resource Plan</t>
  </si>
  <si>
    <t>SCCT Statistics</t>
  </si>
  <si>
    <t>SCCT Resource Costs - 2017 Integrated Resource Plan Update</t>
  </si>
  <si>
    <t>Plant Costs  - 2017 IRP - Table 6.1 &amp; 6.2</t>
  </si>
  <si>
    <t>2017 IRP ID Wind Resource</t>
  </si>
  <si>
    <t>Inflation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</si>
</sst>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* #,##0.000_);_(* \(#,##0.000\);_(* &quot;-&quot;_);_(@_)"/>
    <numFmt numFmtId="170" formatCode="_(&quot;$&quot;* #,##0_);_(&quot;$&quot;* \(#,##0\);_(&quot;$&quot;* &quot;-&quot;??_);_(@_)"/>
    <numFmt numFmtId="171" formatCode="mmm\ yyyy&quot;   &quot;"/>
    <numFmt numFmtId="172" formatCode="_(* #,##0_);[Red]_(* \(#,##0\);_(* &quot;-&quot;_);_(@_)"/>
    <numFmt numFmtId="173" formatCode="_(* #,##0.00_);[Red]_(* \(#,##0.00\);_(* &quot;-&quot;_);_(@_)"/>
    <numFmt numFmtId="174" formatCode="_(* #,##0.0_);[Red]_(* \(#,##0.0\);_(* &quot;-&quot;_);_(@_)"/>
    <numFmt numFmtId="175" formatCode="0.000%"/>
    <numFmt numFmtId="176" formatCode="&quot;$&quot;###0;[Red]\(&quot;$&quot;###0\)"/>
    <numFmt numFmtId="177" formatCode="0.0"/>
    <numFmt numFmtId="178" formatCode="&quot;$&quot;#,##0.00_)\(\5\)"/>
    <numFmt numFmtId="179" formatCode="&quot;$&quot;#,##0.000_);[Red]\(&quot;$&quot;#,##0.000\)"/>
    <numFmt numFmtId="180" formatCode="#,##0\ ;\(#,##0\)"/>
  </numFmts>
  <fonts count="35">
    <font>
      <sz val="1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name val="Times New Roman"/>
      <family val="1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2" tint="-0.249977111117893"/>
      <name val="Arial"/>
      <family val="2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9">
    <xf numFmtId="172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NumberFormat="0" applyFill="0" applyBorder="0" applyAlignment="0">
      <protection locked="0"/>
    </xf>
    <xf numFmtId="41" fontId="3" fillId="0" borderId="0"/>
    <xf numFmtId="172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7" fontId="1" fillId="0" borderId="0"/>
    <xf numFmtId="167" fontId="1" fillId="0" borderId="0"/>
    <xf numFmtId="41" fontId="3" fillId="0" borderId="0"/>
    <xf numFmtId="172" fontId="3" fillId="0" borderId="0"/>
    <xf numFmtId="172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6" fontId="23" fillId="0" borderId="0" applyFont="0" applyFill="0" applyBorder="0" applyProtection="0">
      <alignment horizontal="right"/>
    </xf>
    <xf numFmtId="177" fontId="14" fillId="0" borderId="0" applyNumberFormat="0" applyFill="0" applyBorder="0" applyAlignment="0" applyProtection="0"/>
    <xf numFmtId="0" fontId="12" fillId="0" borderId="21" applyNumberFormat="0" applyBorder="0" applyAlignment="0"/>
    <xf numFmtId="12" fontId="24" fillId="7" borderId="20">
      <alignment horizontal="left"/>
    </xf>
    <xf numFmtId="37" fontId="12" fillId="8" borderId="0" applyNumberFormat="0" applyBorder="0" applyAlignment="0" applyProtection="0"/>
    <xf numFmtId="37" fontId="12" fillId="0" borderId="0"/>
    <xf numFmtId="3" fontId="20" fillId="9" borderId="22" applyProtection="0"/>
    <xf numFmtId="172" fontId="1" fillId="0" borderId="0"/>
    <xf numFmtId="9" fontId="1" fillId="0" borderId="0" applyFont="0" applyFill="0" applyBorder="0" applyAlignment="0" applyProtection="0"/>
    <xf numFmtId="172" fontId="3" fillId="0" borderId="0"/>
    <xf numFmtId="0" fontId="1" fillId="0" borderId="0"/>
    <xf numFmtId="172" fontId="1" fillId="0" borderId="0"/>
    <xf numFmtId="0" fontId="29" fillId="0" borderId="0" applyNumberFormat="0" applyFill="0" applyBorder="0" applyAlignment="0" applyProtection="0">
      <alignment vertical="top"/>
      <protection locked="0"/>
    </xf>
  </cellStyleXfs>
  <cellXfs count="349">
    <xf numFmtId="172" fontId="0" fillId="0" borderId="0" xfId="0"/>
    <xf numFmtId="172" fontId="4" fillId="0" borderId="0" xfId="0" applyFont="1" applyFill="1" applyAlignment="1">
      <alignment horizontal="centerContinuous"/>
    </xf>
    <xf numFmtId="172" fontId="6" fillId="0" borderId="0" xfId="0" quotePrefix="1" applyFont="1" applyFill="1" applyBorder="1" applyAlignment="1">
      <alignment horizontal="center"/>
    </xf>
    <xf numFmtId="172" fontId="7" fillId="0" borderId="0" xfId="0" applyFont="1" applyFill="1" applyAlignment="1">
      <alignment horizontal="centerContinuous"/>
    </xf>
    <xf numFmtId="172" fontId="3" fillId="0" borderId="0" xfId="0" applyFont="1" applyFill="1"/>
    <xf numFmtId="172" fontId="5" fillId="0" borderId="0" xfId="0" applyFont="1" applyFill="1" applyAlignment="1">
      <alignment horizontal="centerContinuous"/>
    </xf>
    <xf numFmtId="172" fontId="3" fillId="0" borderId="0" xfId="0" applyFont="1" applyFill="1" applyBorder="1"/>
    <xf numFmtId="172" fontId="3" fillId="0" borderId="0" xfId="0" applyFont="1" applyFill="1" applyAlignment="1">
      <alignment horizontal="center"/>
    </xf>
    <xf numFmtId="8" fontId="3" fillId="0" borderId="0" xfId="0" applyNumberFormat="1" applyFont="1" applyFill="1"/>
    <xf numFmtId="8" fontId="3" fillId="0" borderId="2" xfId="0" applyNumberFormat="1" applyFont="1" applyFill="1" applyBorder="1" applyAlignment="1">
      <alignment horizontal="center"/>
    </xf>
    <xf numFmtId="8" fontId="3" fillId="0" borderId="0" xfId="0" applyNumberFormat="1" applyFont="1" applyFill="1" applyBorder="1" applyAlignment="1">
      <alignment horizontal="center"/>
    </xf>
    <xf numFmtId="172" fontId="3" fillId="0" borderId="0" xfId="0" quotePrefix="1" applyFont="1" applyFill="1"/>
    <xf numFmtId="172" fontId="3" fillId="0" borderId="0" xfId="0" applyFont="1" applyFill="1" applyAlignment="1">
      <alignment horizontal="centerContinuous"/>
    </xf>
    <xf numFmtId="172" fontId="3" fillId="0" borderId="0" xfId="0" applyFont="1" applyFill="1" applyBorder="1" applyAlignment="1">
      <alignment horizontal="center"/>
    </xf>
    <xf numFmtId="8" fontId="3" fillId="0" borderId="8" xfId="0" applyNumberFormat="1" applyFont="1" applyFill="1" applyBorder="1" applyAlignment="1">
      <alignment horizontal="center"/>
    </xf>
    <xf numFmtId="8" fontId="3" fillId="0" borderId="11" xfId="0" applyNumberFormat="1" applyFont="1" applyFill="1" applyBorder="1" applyAlignment="1">
      <alignment horizontal="center"/>
    </xf>
    <xf numFmtId="0" fontId="3" fillId="0" borderId="10" xfId="0" applyNumberFormat="1" applyFont="1" applyFill="1" applyBorder="1" applyAlignment="1">
      <alignment horizontal="center"/>
    </xf>
    <xf numFmtId="172" fontId="2" fillId="0" borderId="0" xfId="0" applyFont="1" applyFill="1" applyAlignment="1">
      <alignment horizontal="right"/>
    </xf>
    <xf numFmtId="172" fontId="2" fillId="0" borderId="5" xfId="0" applyFont="1" applyFill="1" applyBorder="1" applyAlignment="1">
      <alignment horizontal="center"/>
    </xf>
    <xf numFmtId="172" fontId="2" fillId="0" borderId="5" xfId="0" applyFont="1" applyFill="1" applyBorder="1" applyAlignment="1">
      <alignment horizontal="center" wrapText="1"/>
    </xf>
    <xf numFmtId="172" fontId="2" fillId="0" borderId="5" xfId="0" applyFont="1" applyFill="1" applyBorder="1" applyAlignment="1">
      <alignment horizontal="centerContinuous" wrapText="1"/>
    </xf>
    <xf numFmtId="172" fontId="7" fillId="0" borderId="6" xfId="0" applyFont="1" applyFill="1" applyBorder="1" applyAlignment="1">
      <alignment horizontal="centerContinuous"/>
    </xf>
    <xf numFmtId="172" fontId="10" fillId="0" borderId="6" xfId="0" quotePrefix="1" applyFont="1" applyFill="1" applyBorder="1" applyAlignment="1">
      <alignment horizontal="center" wrapText="1"/>
    </xf>
    <xf numFmtId="172" fontId="10" fillId="0" borderId="6" xfId="0" applyFont="1" applyFill="1" applyBorder="1" applyAlignment="1">
      <alignment horizontal="center" wrapText="1"/>
    </xf>
    <xf numFmtId="172" fontId="2" fillId="0" borderId="0" xfId="0" applyFont="1" applyFill="1" applyAlignment="1">
      <alignment horizontal="centerContinuous"/>
    </xf>
    <xf numFmtId="172" fontId="2" fillId="0" borderId="5" xfId="0" applyFont="1" applyFill="1" applyBorder="1"/>
    <xf numFmtId="172" fontId="2" fillId="0" borderId="13" xfId="0" applyFont="1" applyFill="1" applyBorder="1" applyAlignment="1">
      <alignment horizontal="center"/>
    </xf>
    <xf numFmtId="172" fontId="2" fillId="0" borderId="6" xfId="0" applyFont="1" applyFill="1" applyBorder="1"/>
    <xf numFmtId="172" fontId="2" fillId="0" borderId="6" xfId="0" applyFont="1" applyFill="1" applyBorder="1" applyAlignment="1">
      <alignment horizontal="center"/>
    </xf>
    <xf numFmtId="8" fontId="11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72" fontId="2" fillId="0" borderId="9" xfId="0" applyFont="1" applyFill="1" applyBorder="1" applyAlignment="1">
      <alignment horizontal="centerContinuous"/>
    </xf>
    <xf numFmtId="172" fontId="5" fillId="0" borderId="7" xfId="0" applyFont="1" applyFill="1" applyBorder="1" applyAlignment="1">
      <alignment horizontal="centerContinuous"/>
    </xf>
    <xf numFmtId="172" fontId="12" fillId="2" borderId="0" xfId="0" applyFont="1" applyFill="1" applyAlignment="1">
      <alignment horizontal="centerContinuous"/>
    </xf>
    <xf numFmtId="172" fontId="14" fillId="2" borderId="0" xfId="0" applyFont="1" applyFill="1" applyBorder="1" applyAlignment="1">
      <alignment horizontal="centerContinuous"/>
    </xf>
    <xf numFmtId="171" fontId="12" fillId="2" borderId="0" xfId="1" applyNumberFormat="1" applyFont="1" applyFill="1" applyAlignment="1">
      <alignment horizontal="centerContinuous"/>
    </xf>
    <xf numFmtId="172" fontId="12" fillId="0" borderId="0" xfId="0" applyFont="1" applyFill="1" applyBorder="1"/>
    <xf numFmtId="172" fontId="14" fillId="0" borderId="0" xfId="0" applyFont="1" applyFill="1" applyBorder="1" applyAlignment="1">
      <alignment wrapText="1"/>
    </xf>
    <xf numFmtId="172" fontId="12" fillId="0" borderId="0" xfId="0" applyFont="1" applyFill="1" applyBorder="1" applyAlignment="1">
      <alignment horizontal="center"/>
    </xf>
    <xf numFmtId="168" fontId="12" fillId="0" borderId="0" xfId="0" applyNumberFormat="1" applyFont="1" applyFill="1" applyBorder="1"/>
    <xf numFmtId="172" fontId="2" fillId="0" borderId="7" xfId="0" applyFont="1" applyFill="1" applyBorder="1" applyAlignment="1">
      <alignment horizontal="center"/>
    </xf>
    <xf numFmtId="172" fontId="2" fillId="0" borderId="7" xfId="0" applyFont="1" applyFill="1" applyBorder="1" applyAlignment="1">
      <alignment horizontal="centerContinuous"/>
    </xf>
    <xf numFmtId="172" fontId="17" fillId="0" borderId="0" xfId="0" applyFont="1" applyFill="1"/>
    <xf numFmtId="167" fontId="17" fillId="0" borderId="0" xfId="8" applyNumberFormat="1" applyFont="1" applyFill="1"/>
    <xf numFmtId="43" fontId="17" fillId="0" borderId="0" xfId="2" applyNumberFormat="1" applyFont="1" applyFill="1"/>
    <xf numFmtId="164" fontId="17" fillId="0" borderId="0" xfId="0" applyNumberFormat="1" applyFont="1" applyFill="1" applyAlignment="1">
      <alignment horizontal="center"/>
    </xf>
    <xf numFmtId="164" fontId="6" fillId="0" borderId="0" xfId="0" applyNumberFormat="1" applyFont="1" applyFill="1" applyAlignment="1">
      <alignment horizontal="right"/>
    </xf>
    <xf numFmtId="41" fontId="17" fillId="0" borderId="0" xfId="0" applyNumberFormat="1" applyFont="1" applyFill="1"/>
    <xf numFmtId="8" fontId="17" fillId="0" borderId="0" xfId="2" applyNumberFormat="1" applyFont="1" applyFill="1"/>
    <xf numFmtId="2" fontId="3" fillId="0" borderId="0" xfId="0" applyNumberFormat="1" applyFont="1" applyFill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39" fontId="3" fillId="0" borderId="0" xfId="0" applyNumberFormat="1" applyFont="1" applyFill="1" applyBorder="1" applyAlignment="1">
      <alignment horizontal="center"/>
    </xf>
    <xf numFmtId="172" fontId="2" fillId="0" borderId="0" xfId="0" applyFont="1" applyFill="1" applyBorder="1" applyAlignment="1">
      <alignment horizontal="center"/>
    </xf>
    <xf numFmtId="172" fontId="2" fillId="0" borderId="16" xfId="0" applyFont="1" applyFill="1" applyBorder="1" applyAlignment="1">
      <alignment horizontal="centerContinuous"/>
    </xf>
    <xf numFmtId="172" fontId="2" fillId="0" borderId="17" xfId="0" applyFont="1" applyFill="1" applyBorder="1" applyAlignment="1">
      <alignment horizontal="centerContinuous"/>
    </xf>
    <xf numFmtId="172" fontId="2" fillId="0" borderId="18" xfId="0" applyFont="1" applyFill="1" applyBorder="1" applyAlignment="1">
      <alignment horizontal="centerContinuous"/>
    </xf>
    <xf numFmtId="167" fontId="0" fillId="0" borderId="0" xfId="8" applyNumberFormat="1" applyFont="1" applyFill="1"/>
    <xf numFmtId="172" fontId="2" fillId="0" borderId="16" xfId="5" applyFont="1" applyFill="1" applyBorder="1" applyAlignment="1">
      <alignment horizontal="centerContinuous"/>
    </xf>
    <xf numFmtId="172" fontId="2" fillId="0" borderId="3" xfId="5" applyFont="1" applyFill="1" applyBorder="1" applyAlignment="1">
      <alignment horizontal="centerContinuous"/>
    </xf>
    <xf numFmtId="172" fontId="19" fillId="0" borderId="0" xfId="5" applyFont="1" applyFill="1" applyBorder="1"/>
    <xf numFmtId="8" fontId="3" fillId="0" borderId="0" xfId="0" quotePrefix="1" applyNumberFormat="1" applyFont="1" applyFill="1" applyBorder="1" applyAlignment="1">
      <alignment horizontal="center"/>
    </xf>
    <xf numFmtId="172" fontId="12" fillId="0" borderId="0" xfId="0" applyFont="1" applyFill="1" applyAlignment="1">
      <alignment horizontal="centerContinuous"/>
    </xf>
    <xf numFmtId="172" fontId="3" fillId="0" borderId="0" xfId="0" applyFont="1" applyFill="1" applyBorder="1" applyAlignment="1">
      <alignment horizontal="left" indent="1"/>
    </xf>
    <xf numFmtId="172" fontId="3" fillId="0" borderId="0" xfId="0" applyFont="1" applyFill="1" applyAlignment="1">
      <alignment horizontal="left" indent="1"/>
    </xf>
    <xf numFmtId="172" fontId="0" fillId="0" borderId="0" xfId="0" applyFill="1"/>
    <xf numFmtId="43" fontId="0" fillId="0" borderId="0" xfId="1" applyFont="1" applyFill="1"/>
    <xf numFmtId="172" fontId="0" fillId="0" borderId="0" xfId="0" quotePrefix="1" applyFont="1" applyFill="1"/>
    <xf numFmtId="167" fontId="3" fillId="0" borderId="0" xfId="8" applyNumberFormat="1" applyFont="1" applyFill="1" applyAlignment="1">
      <alignment horizontal="center"/>
    </xf>
    <xf numFmtId="41" fontId="3" fillId="0" borderId="0" xfId="11"/>
    <xf numFmtId="41" fontId="3" fillId="0" borderId="0" xfId="11" applyFont="1" applyFill="1"/>
    <xf numFmtId="0" fontId="0" fillId="0" borderId="0" xfId="11" applyNumberFormat="1" applyFont="1" applyFill="1" applyAlignment="1">
      <alignment horizontal="left"/>
    </xf>
    <xf numFmtId="172" fontId="1" fillId="0" borderId="0" xfId="10" applyNumberFormat="1" applyFont="1"/>
    <xf numFmtId="17" fontId="1" fillId="0" borderId="0" xfId="10" applyNumberFormat="1" applyFont="1"/>
    <xf numFmtId="174" fontId="1" fillId="5" borderId="0" xfId="10" applyNumberFormat="1" applyFont="1" applyFill="1"/>
    <xf numFmtId="170" fontId="1" fillId="0" borderId="0" xfId="2" applyNumberFormat="1" applyFont="1"/>
    <xf numFmtId="10" fontId="1" fillId="0" borderId="0" xfId="8" applyNumberFormat="1" applyFont="1"/>
    <xf numFmtId="172" fontId="1" fillId="0" borderId="5" xfId="10" applyNumberFormat="1" applyFont="1" applyBorder="1"/>
    <xf numFmtId="172" fontId="1" fillId="0" borderId="7" xfId="10" applyNumberFormat="1" applyFont="1" applyBorder="1" applyAlignment="1">
      <alignment horizontal="center"/>
    </xf>
    <xf numFmtId="172" fontId="1" fillId="0" borderId="3" xfId="10" applyNumberFormat="1" applyFont="1" applyBorder="1" applyAlignment="1">
      <alignment horizontal="centerContinuous"/>
    </xf>
    <xf numFmtId="172" fontId="1" fillId="0" borderId="4" xfId="10" applyNumberFormat="1" applyFont="1" applyBorder="1" applyAlignment="1">
      <alignment horizontal="centerContinuous"/>
    </xf>
    <xf numFmtId="172" fontId="1" fillId="0" borderId="6" xfId="10" applyNumberFormat="1" applyFont="1" applyBorder="1"/>
    <xf numFmtId="172" fontId="1" fillId="0" borderId="4" xfId="10" applyNumberFormat="1" applyFont="1" applyBorder="1" applyAlignment="1">
      <alignment horizontal="center"/>
    </xf>
    <xf numFmtId="172" fontId="1" fillId="0" borderId="3" xfId="10" applyNumberFormat="1" applyFont="1" applyBorder="1" applyAlignment="1">
      <alignment horizontal="center"/>
    </xf>
    <xf numFmtId="172" fontId="1" fillId="0" borderId="6" xfId="10" applyNumberFormat="1" applyFont="1" applyBorder="1" applyAlignment="1">
      <alignment horizontal="center"/>
    </xf>
    <xf numFmtId="172" fontId="1" fillId="0" borderId="9" xfId="10" applyNumberFormat="1" applyFont="1" applyBorder="1" applyAlignment="1">
      <alignment horizontal="centerContinuous"/>
    </xf>
    <xf numFmtId="172" fontId="1" fillId="0" borderId="2" xfId="10" applyNumberFormat="1" applyFont="1" applyBorder="1"/>
    <xf numFmtId="41" fontId="1" fillId="0" borderId="8" xfId="10" applyNumberFormat="1" applyFont="1" applyBorder="1"/>
    <xf numFmtId="41" fontId="1" fillId="0" borderId="11" xfId="10" applyNumberFormat="1" applyFont="1" applyBorder="1"/>
    <xf numFmtId="168" fontId="1" fillId="0" borderId="8" xfId="10" applyNumberFormat="1" applyFont="1" applyBorder="1"/>
    <xf numFmtId="0" fontId="1" fillId="0" borderId="0" xfId="10" applyNumberFormat="1" applyFont="1"/>
    <xf numFmtId="17" fontId="1" fillId="0" borderId="5" xfId="10" applyNumberFormat="1" applyFont="1" applyBorder="1" applyAlignment="1">
      <alignment horizontal="center"/>
    </xf>
    <xf numFmtId="172" fontId="1" fillId="0" borderId="0" xfId="10" applyNumberFormat="1" applyFont="1" applyBorder="1"/>
    <xf numFmtId="168" fontId="1" fillId="0" borderId="11" xfId="10" applyNumberFormat="1" applyFont="1" applyBorder="1"/>
    <xf numFmtId="172" fontId="1" fillId="0" borderId="13" xfId="10" applyNumberFormat="1" applyFont="1" applyBorder="1"/>
    <xf numFmtId="17" fontId="1" fillId="0" borderId="13" xfId="10" applyNumberFormat="1" applyFont="1" applyBorder="1" applyAlignment="1">
      <alignment horizontal="center"/>
    </xf>
    <xf numFmtId="172" fontId="1" fillId="0" borderId="1" xfId="10" applyNumberFormat="1" applyFont="1" applyBorder="1"/>
    <xf numFmtId="41" fontId="1" fillId="0" borderId="12" xfId="10" applyNumberFormat="1" applyFont="1" applyBorder="1"/>
    <xf numFmtId="168" fontId="1" fillId="0" borderId="12" xfId="10" applyNumberFormat="1" applyFont="1" applyBorder="1"/>
    <xf numFmtId="17" fontId="1" fillId="0" borderId="6" xfId="10" applyNumberFormat="1" applyFont="1" applyBorder="1" applyAlignment="1">
      <alignment horizontal="center"/>
    </xf>
    <xf numFmtId="172" fontId="1" fillId="5" borderId="2" xfId="10" applyNumberFormat="1" applyFont="1" applyFill="1" applyBorder="1"/>
    <xf numFmtId="41" fontId="1" fillId="5" borderId="8" xfId="10" applyNumberFormat="1" applyFont="1" applyFill="1" applyBorder="1"/>
    <xf numFmtId="168" fontId="1" fillId="5" borderId="8" xfId="10" applyNumberFormat="1" applyFont="1" applyFill="1" applyBorder="1"/>
    <xf numFmtId="172" fontId="1" fillId="5" borderId="0" xfId="10" applyNumberFormat="1" applyFont="1" applyFill="1" applyBorder="1"/>
    <xf numFmtId="41" fontId="1" fillId="5" borderId="11" xfId="10" applyNumberFormat="1" applyFont="1" applyFill="1" applyBorder="1"/>
    <xf numFmtId="168" fontId="1" fillId="5" borderId="11" xfId="10" applyNumberFormat="1" applyFont="1" applyFill="1" applyBorder="1"/>
    <xf numFmtId="172" fontId="1" fillId="0" borderId="0" xfId="10" applyNumberFormat="1" applyFont="1" applyAlignment="1">
      <alignment horizontal="center"/>
    </xf>
    <xf numFmtId="172" fontId="13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2" fontId="0" fillId="0" borderId="0" xfId="0" applyFont="1" applyFill="1" applyAlignment="1">
      <alignment horizontal="centerContinuous"/>
    </xf>
    <xf numFmtId="172" fontId="0" fillId="0" borderId="0" xfId="0" applyFont="1" applyFill="1"/>
    <xf numFmtId="172" fontId="0" fillId="0" borderId="0" xfId="0" applyFont="1" applyFill="1" applyBorder="1" applyAlignment="1">
      <alignment horizontal="centerContinuous"/>
    </xf>
    <xf numFmtId="172" fontId="0" fillId="0" borderId="0" xfId="0" applyFont="1" applyFill="1" applyBorder="1"/>
    <xf numFmtId="0" fontId="0" fillId="0" borderId="0" xfId="0" applyNumberFormat="1" applyFont="1" applyFill="1"/>
    <xf numFmtId="6" fontId="0" fillId="0" borderId="0" xfId="0" applyNumberFormat="1" applyFont="1" applyFill="1" applyAlignment="1">
      <alignment horizontal="right"/>
    </xf>
    <xf numFmtId="8" fontId="0" fillId="0" borderId="0" xfId="0" applyNumberFormat="1" applyFont="1" applyFill="1" applyAlignment="1">
      <alignment horizontal="right"/>
    </xf>
    <xf numFmtId="8" fontId="0" fillId="0" borderId="0" xfId="0" applyNumberFormat="1" applyFont="1" applyFill="1"/>
    <xf numFmtId="8" fontId="0" fillId="0" borderId="0" xfId="0" applyNumberFormat="1" applyFont="1" applyFill="1" applyBorder="1"/>
    <xf numFmtId="165" fontId="0" fillId="0" borderId="0" xfId="0" applyNumberFormat="1" applyFont="1" applyFill="1" applyAlignment="1">
      <alignment horizontal="center"/>
    </xf>
    <xf numFmtId="8" fontId="0" fillId="0" borderId="0" xfId="0" applyNumberFormat="1" applyFont="1" applyFill="1" applyBorder="1" applyAlignment="1">
      <alignment horizontal="right"/>
    </xf>
    <xf numFmtId="169" fontId="0" fillId="0" borderId="0" xfId="0" applyNumberFormat="1" applyFont="1" applyFill="1"/>
    <xf numFmtId="41" fontId="0" fillId="0" borderId="0" xfId="4" applyFont="1" applyFill="1"/>
    <xf numFmtId="172" fontId="0" fillId="0" borderId="0" xfId="0" applyFont="1" applyFill="1" applyAlignment="1">
      <alignment horizontal="center"/>
    </xf>
    <xf numFmtId="172" fontId="0" fillId="0" borderId="19" xfId="0" applyFont="1" applyFill="1" applyBorder="1" applyAlignment="1">
      <alignment horizontal="centerContinuous"/>
    </xf>
    <xf numFmtId="41" fontId="0" fillId="0" borderId="0" xfId="0" applyNumberFormat="1" applyFont="1" applyFill="1"/>
    <xf numFmtId="6" fontId="0" fillId="0" borderId="0" xfId="2" applyNumberFormat="1" applyFont="1" applyFill="1"/>
    <xf numFmtId="8" fontId="0" fillId="0" borderId="0" xfId="2" applyNumberFormat="1" applyFont="1" applyFill="1"/>
    <xf numFmtId="172" fontId="0" fillId="0" borderId="0" xfId="0" applyFont="1" applyFill="1" applyAlignment="1">
      <alignment horizontal="left"/>
    </xf>
    <xf numFmtId="164" fontId="0" fillId="0" borderId="0" xfId="0" applyNumberFormat="1" applyFont="1" applyFill="1" applyAlignment="1">
      <alignment horizontal="center"/>
    </xf>
    <xf numFmtId="167" fontId="0" fillId="0" borderId="0" xfId="0" applyNumberFormat="1" applyFont="1" applyFill="1"/>
    <xf numFmtId="164" fontId="0" fillId="0" borderId="0" xfId="0" applyNumberFormat="1" applyFont="1" applyFill="1"/>
    <xf numFmtId="172" fontId="0" fillId="0" borderId="9" xfId="0" applyFont="1" applyFill="1" applyBorder="1" applyAlignment="1">
      <alignment horizontal="centerContinuous"/>
    </xf>
    <xf numFmtId="172" fontId="0" fillId="0" borderId="4" xfId="0" applyFont="1" applyFill="1" applyBorder="1" applyAlignment="1">
      <alignment horizontal="centerContinuous"/>
    </xf>
    <xf numFmtId="170" fontId="0" fillId="0" borderId="0" xfId="2" applyNumberFormat="1" applyFont="1" applyFill="1"/>
    <xf numFmtId="9" fontId="0" fillId="0" borderId="0" xfId="0" applyNumberFormat="1" applyFont="1" applyFill="1"/>
    <xf numFmtId="1" fontId="0" fillId="0" borderId="0" xfId="6" applyNumberFormat="1" applyFont="1" applyFill="1" applyAlignment="1" applyProtection="1">
      <alignment horizontal="center"/>
      <protection locked="0"/>
    </xf>
    <xf numFmtId="172" fontId="3" fillId="0" borderId="0" xfId="10" applyNumberFormat="1" applyFont="1"/>
    <xf numFmtId="173" fontId="0" fillId="0" borderId="0" xfId="0" applyNumberFormat="1"/>
    <xf numFmtId="6" fontId="0" fillId="0" borderId="0" xfId="2" applyNumberFormat="1" applyFont="1" applyFill="1" applyAlignment="1">
      <alignment horizontal="center"/>
    </xf>
    <xf numFmtId="6" fontId="17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8" fontId="17" fillId="0" borderId="0" xfId="2" applyNumberFormat="1" applyFont="1" applyFill="1" applyAlignment="1">
      <alignment horizontal="center"/>
    </xf>
    <xf numFmtId="10" fontId="0" fillId="0" borderId="0" xfId="8" applyNumberFormat="1" applyFont="1" applyFill="1"/>
    <xf numFmtId="172" fontId="18" fillId="6" borderId="0" xfId="10" applyNumberFormat="1" applyFont="1" applyFill="1"/>
    <xf numFmtId="8" fontId="0" fillId="0" borderId="20" xfId="0" applyNumberFormat="1" applyFont="1" applyFill="1" applyBorder="1"/>
    <xf numFmtId="7" fontId="1" fillId="0" borderId="0" xfId="2" applyNumberFormat="1" applyFont="1"/>
    <xf numFmtId="17" fontId="1" fillId="5" borderId="5" xfId="10" applyNumberFormat="1" applyFont="1" applyFill="1" applyBorder="1" applyAlignment="1">
      <alignment horizontal="center"/>
    </xf>
    <xf numFmtId="17" fontId="1" fillId="5" borderId="13" xfId="10" applyNumberFormat="1" applyFont="1" applyFill="1" applyBorder="1" applyAlignment="1">
      <alignment horizontal="center"/>
    </xf>
    <xf numFmtId="17" fontId="1" fillId="5" borderId="6" xfId="10" applyNumberFormat="1" applyFont="1" applyFill="1" applyBorder="1" applyAlignment="1">
      <alignment horizontal="center"/>
    </xf>
    <xf numFmtId="172" fontId="1" fillId="0" borderId="5" xfId="10" applyNumberFormat="1" applyFont="1" applyBorder="1" applyAlignment="1">
      <alignment horizontal="center"/>
    </xf>
    <xf numFmtId="175" fontId="1" fillId="0" borderId="0" xfId="8" applyNumberFormat="1" applyFont="1"/>
    <xf numFmtId="175" fontId="0" fillId="0" borderId="0" xfId="0" applyNumberFormat="1" applyFont="1" applyFill="1" applyBorder="1"/>
    <xf numFmtId="8" fontId="0" fillId="0" borderId="0" xfId="5" applyNumberFormat="1" applyFont="1" applyFill="1" applyBorder="1"/>
    <xf numFmtId="41" fontId="0" fillId="0" borderId="0" xfId="5" applyNumberFormat="1" applyFont="1" applyFill="1" applyBorder="1"/>
    <xf numFmtId="172" fontId="0" fillId="0" borderId="0" xfId="5" applyFont="1" applyFill="1"/>
    <xf numFmtId="172" fontId="2" fillId="0" borderId="7" xfId="5" applyFont="1" applyFill="1" applyBorder="1" applyAlignment="1">
      <alignment horizontal="centerContinuous"/>
    </xf>
    <xf numFmtId="172" fontId="0" fillId="0" borderId="0" xfId="5" applyFont="1" applyFill="1" applyAlignment="1">
      <alignment horizontal="left"/>
    </xf>
    <xf numFmtId="0" fontId="0" fillId="0" borderId="0" xfId="5" applyNumberFormat="1" applyFont="1" applyFill="1"/>
    <xf numFmtId="165" fontId="0" fillId="0" borderId="0" xfId="5" applyNumberFormat="1" applyFont="1" applyFill="1" applyAlignment="1">
      <alignment horizontal="center"/>
    </xf>
    <xf numFmtId="172" fontId="6" fillId="0" borderId="0" xfId="0" applyFont="1" applyFill="1"/>
    <xf numFmtId="172" fontId="14" fillId="2" borderId="0" xfId="0" applyFont="1" applyFill="1" applyBorder="1" applyAlignment="1">
      <alignment horizontal="center"/>
    </xf>
    <xf numFmtId="14" fontId="20" fillId="3" borderId="7" xfId="0" applyNumberFormat="1" applyFont="1" applyFill="1" applyBorder="1" applyAlignment="1">
      <alignment horizontal="center"/>
    </xf>
    <xf numFmtId="172" fontId="14" fillId="2" borderId="0" xfId="0" applyFont="1" applyFill="1" applyAlignment="1">
      <alignment horizontal="centerContinuous"/>
    </xf>
    <xf numFmtId="172" fontId="6" fillId="0" borderId="0" xfId="0" applyFont="1" applyFill="1" applyBorder="1"/>
    <xf numFmtId="14" fontId="21" fillId="2" borderId="0" xfId="0" applyNumberFormat="1" applyFont="1" applyFill="1" applyBorder="1" applyAlignment="1">
      <alignment horizontal="centerContinuous" vertical="center"/>
    </xf>
    <xf numFmtId="172" fontId="6" fillId="0" borderId="0" xfId="0" applyFont="1" applyFill="1" applyBorder="1" applyAlignment="1">
      <alignment horizontal="center"/>
    </xf>
    <xf numFmtId="172" fontId="12" fillId="2" borderId="0" xfId="0" applyFont="1" applyFill="1" applyBorder="1" applyAlignment="1">
      <alignment horizontal="centerContinuous" wrapText="1"/>
    </xf>
    <xf numFmtId="172" fontId="6" fillId="0" borderId="0" xfId="0" applyFont="1" applyFill="1" applyAlignment="1">
      <alignment horizontal="center"/>
    </xf>
    <xf numFmtId="172" fontId="12" fillId="0" borderId="15" xfId="0" applyFont="1" applyBorder="1" applyAlignment="1">
      <alignment horizontal="center"/>
    </xf>
    <xf numFmtId="0" fontId="6" fillId="0" borderId="0" xfId="0" applyNumberFormat="1" applyFont="1" applyFill="1" applyAlignment="1">
      <alignment horizontal="center"/>
    </xf>
    <xf numFmtId="172" fontId="6" fillId="4" borderId="14" xfId="0" applyFont="1" applyFill="1" applyBorder="1"/>
    <xf numFmtId="0" fontId="2" fillId="0" borderId="0" xfId="0" applyNumberFormat="1" applyFont="1" applyFill="1" applyAlignment="1"/>
    <xf numFmtId="172" fontId="13" fillId="0" borderId="0" xfId="10" applyNumberFormat="1" applyFont="1"/>
    <xf numFmtId="8" fontId="0" fillId="0" borderId="20" xfId="0" applyNumberFormat="1" applyFont="1" applyFill="1" applyBorder="1" applyAlignment="1">
      <alignment horizontal="right"/>
    </xf>
    <xf numFmtId="178" fontId="3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1" fillId="0" borderId="0" xfId="10" applyNumberFormat="1" applyFont="1"/>
    <xf numFmtId="174" fontId="0" fillId="0" borderId="0" xfId="0" applyNumberFormat="1" applyFont="1" applyFill="1"/>
    <xf numFmtId="174" fontId="17" fillId="0" borderId="0" xfId="0" applyNumberFormat="1" applyFont="1" applyFill="1"/>
    <xf numFmtId="167" fontId="1" fillId="5" borderId="0" xfId="8" applyNumberFormat="1" applyFont="1" applyFill="1"/>
    <xf numFmtId="172" fontId="13" fillId="0" borderId="7" xfId="23" applyFont="1" applyFill="1" applyBorder="1" applyAlignment="1">
      <alignment horizontal="centerContinuous"/>
    </xf>
    <xf numFmtId="172" fontId="26" fillId="0" borderId="6" xfId="0" applyFont="1" applyBorder="1" applyAlignment="1">
      <alignment horizontal="center"/>
    </xf>
    <xf numFmtId="172" fontId="26" fillId="0" borderId="0" xfId="0" applyFont="1"/>
    <xf numFmtId="172" fontId="26" fillId="0" borderId="7" xfId="0" applyFont="1" applyBorder="1"/>
    <xf numFmtId="167" fontId="25" fillId="0" borderId="7" xfId="24" applyNumberFormat="1" applyFont="1" applyFill="1" applyBorder="1"/>
    <xf numFmtId="172" fontId="27" fillId="0" borderId="2" xfId="10" applyNumberFormat="1" applyFont="1" applyBorder="1"/>
    <xf numFmtId="41" fontId="27" fillId="0" borderId="8" xfId="10" applyNumberFormat="1" applyFont="1" applyBorder="1"/>
    <xf numFmtId="168" fontId="27" fillId="0" borderId="8" xfId="10" applyNumberFormat="1" applyFont="1" applyBorder="1"/>
    <xf numFmtId="172" fontId="27" fillId="0" borderId="0" xfId="10" applyNumberFormat="1" applyFont="1" applyBorder="1"/>
    <xf numFmtId="41" fontId="27" fillId="0" borderId="11" xfId="10" applyNumberFormat="1" applyFont="1" applyBorder="1"/>
    <xf numFmtId="168" fontId="27" fillId="0" borderId="11" xfId="10" applyNumberFormat="1" applyFont="1" applyBorder="1"/>
    <xf numFmtId="172" fontId="27" fillId="0" borderId="1" xfId="10" applyNumberFormat="1" applyFont="1" applyBorder="1"/>
    <xf numFmtId="41" fontId="27" fillId="0" borderId="12" xfId="10" applyNumberFormat="1" applyFont="1" applyBorder="1"/>
    <xf numFmtId="168" fontId="27" fillId="0" borderId="12" xfId="10" applyNumberFormat="1" applyFont="1" applyBorder="1"/>
    <xf numFmtId="0" fontId="0" fillId="0" borderId="20" xfId="0" applyNumberFormat="1" applyFont="1" applyFill="1" applyBorder="1"/>
    <xf numFmtId="165" fontId="0" fillId="0" borderId="20" xfId="0" applyNumberFormat="1" applyFont="1" applyFill="1" applyBorder="1" applyAlignment="1">
      <alignment horizontal="center"/>
    </xf>
    <xf numFmtId="37" fontId="1" fillId="0" borderId="0" xfId="2" applyNumberFormat="1" applyFont="1"/>
    <xf numFmtId="172" fontId="25" fillId="0" borderId="0" xfId="0" applyFont="1"/>
    <xf numFmtId="9" fontId="25" fillId="0" borderId="0" xfId="8" applyFont="1"/>
    <xf numFmtId="43" fontId="1" fillId="0" borderId="0" xfId="10" applyNumberFormat="1" applyFont="1"/>
    <xf numFmtId="172" fontId="28" fillId="0" borderId="0" xfId="10" applyNumberFormat="1" applyFont="1"/>
    <xf numFmtId="172" fontId="3" fillId="0" borderId="1" xfId="0" applyFont="1" applyFill="1" applyBorder="1"/>
    <xf numFmtId="173" fontId="0" fillId="0" borderId="0" xfId="0" applyNumberFormat="1" applyFont="1" applyFill="1"/>
    <xf numFmtId="8" fontId="0" fillId="0" borderId="1" xfId="0" applyNumberFormat="1" applyFont="1" applyFill="1" applyBorder="1" applyAlignment="1">
      <alignment horizontal="right"/>
    </xf>
    <xf numFmtId="8" fontId="0" fillId="0" borderId="1" xfId="0" applyNumberFormat="1" applyFont="1" applyFill="1" applyBorder="1"/>
    <xf numFmtId="8" fontId="0" fillId="0" borderId="1" xfId="5" applyNumberFormat="1" applyFont="1" applyFill="1" applyBorder="1"/>
    <xf numFmtId="172" fontId="4" fillId="0" borderId="0" xfId="25" applyFont="1" applyFill="1" applyAlignment="1">
      <alignment horizontal="centerContinuous"/>
    </xf>
    <xf numFmtId="172" fontId="3" fillId="0" borderId="0" xfId="25" applyFont="1" applyFill="1" applyAlignment="1">
      <alignment horizontal="centerContinuous"/>
    </xf>
    <xf numFmtId="172" fontId="3" fillId="0" borderId="0" xfId="25" applyFont="1" applyFill="1"/>
    <xf numFmtId="172" fontId="3" fillId="0" borderId="0" xfId="25" applyFont="1" applyFill="1" applyBorder="1" applyAlignment="1">
      <alignment horizontal="centerContinuous"/>
    </xf>
    <xf numFmtId="172" fontId="3" fillId="0" borderId="0" xfId="25" applyFont="1" applyFill="1" applyBorder="1"/>
    <xf numFmtId="172" fontId="2" fillId="0" borderId="5" xfId="25" applyFont="1" applyFill="1" applyBorder="1" applyAlignment="1">
      <alignment horizontal="center"/>
    </xf>
    <xf numFmtId="172" fontId="2" fillId="0" borderId="5" xfId="25" applyFont="1" applyFill="1" applyBorder="1" applyAlignment="1">
      <alignment horizontal="center" wrapText="1"/>
    </xf>
    <xf numFmtId="172" fontId="7" fillId="0" borderId="6" xfId="25" applyFont="1" applyFill="1" applyBorder="1" applyAlignment="1">
      <alignment horizontal="centerContinuous"/>
    </xf>
    <xf numFmtId="172" fontId="10" fillId="0" borderId="6" xfId="25" quotePrefix="1" applyFont="1" applyFill="1" applyBorder="1" applyAlignment="1">
      <alignment horizontal="center" wrapText="1"/>
    </xf>
    <xf numFmtId="172" fontId="10" fillId="0" borderId="6" xfId="25" applyFont="1" applyFill="1" applyBorder="1" applyAlignment="1">
      <alignment horizontal="center" wrapText="1"/>
    </xf>
    <xf numFmtId="172" fontId="6" fillId="0" borderId="0" xfId="25" quotePrefix="1" applyFont="1" applyFill="1" applyBorder="1" applyAlignment="1">
      <alignment horizontal="center"/>
    </xf>
    <xf numFmtId="0" fontId="3" fillId="0" borderId="0" xfId="25" applyNumberFormat="1" applyFont="1" applyFill="1"/>
    <xf numFmtId="6" fontId="3" fillId="0" borderId="0" xfId="25" applyNumberFormat="1" applyFont="1" applyFill="1" applyAlignment="1">
      <alignment horizontal="right"/>
    </xf>
    <xf numFmtId="8" fontId="3" fillId="0" borderId="0" xfId="25" applyNumberFormat="1" applyFont="1" applyFill="1" applyAlignment="1">
      <alignment horizontal="right"/>
    </xf>
    <xf numFmtId="8" fontId="3" fillId="0" borderId="0" xfId="25" applyNumberFormat="1" applyFont="1" applyFill="1"/>
    <xf numFmtId="8" fontId="3" fillId="0" borderId="0" xfId="25" applyNumberFormat="1" applyFont="1" applyFill="1" applyBorder="1"/>
    <xf numFmtId="179" fontId="3" fillId="0" borderId="0" xfId="25" applyNumberFormat="1" applyFont="1" applyFill="1" applyAlignment="1">
      <alignment horizontal="right"/>
    </xf>
    <xf numFmtId="165" fontId="3" fillId="0" borderId="0" xfId="25" applyNumberFormat="1" applyFont="1" applyFill="1" applyAlignment="1">
      <alignment horizontal="center"/>
    </xf>
    <xf numFmtId="165" fontId="3" fillId="0" borderId="1" xfId="25" applyNumberFormat="1" applyFont="1" applyFill="1" applyBorder="1" applyAlignment="1">
      <alignment horizontal="center"/>
    </xf>
    <xf numFmtId="8" fontId="3" fillId="0" borderId="1" xfId="25" applyNumberFormat="1" applyFont="1" applyFill="1" applyBorder="1" applyAlignment="1">
      <alignment horizontal="right"/>
    </xf>
    <xf numFmtId="8" fontId="3" fillId="0" borderId="1" xfId="25" applyNumberFormat="1" applyFont="1" applyFill="1" applyBorder="1"/>
    <xf numFmtId="172" fontId="3" fillId="0" borderId="0" xfId="25" quotePrefix="1" applyFont="1" applyFill="1"/>
    <xf numFmtId="0" fontId="3" fillId="0" borderId="0" xfId="26" applyFont="1"/>
    <xf numFmtId="14" fontId="3" fillId="0" borderId="0" xfId="27" applyNumberFormat="1" applyFont="1"/>
    <xf numFmtId="0" fontId="3" fillId="0" borderId="0" xfId="25" applyNumberFormat="1" applyFont="1" applyFill="1" applyBorder="1"/>
    <xf numFmtId="165" fontId="3" fillId="0" borderId="0" xfId="25" applyNumberFormat="1" applyFont="1" applyFill="1" applyBorder="1" applyAlignment="1">
      <alignment horizontal="center"/>
    </xf>
    <xf numFmtId="8" fontId="3" fillId="0" borderId="0" xfId="25" applyNumberFormat="1" applyFont="1" applyFill="1" applyBorder="1" applyAlignment="1">
      <alignment horizontal="right"/>
    </xf>
    <xf numFmtId="8" fontId="3" fillId="0" borderId="0" xfId="25" applyNumberFormat="1" applyFont="1" applyFill="1" applyAlignment="1">
      <alignment horizontal="center"/>
    </xf>
    <xf numFmtId="172" fontId="5" fillId="0" borderId="0" xfId="25" applyFont="1" applyFill="1" applyAlignment="1">
      <alignment horizontal="centerContinuous"/>
    </xf>
    <xf numFmtId="172" fontId="2" fillId="0" borderId="0" xfId="25" applyFont="1" applyFill="1" applyAlignment="1">
      <alignment horizontal="centerContinuous"/>
    </xf>
    <xf numFmtId="172" fontId="3" fillId="0" borderId="0" xfId="25" applyFont="1" applyFill="1" applyAlignment="1">
      <alignment horizontal="center"/>
    </xf>
    <xf numFmtId="41" fontId="3" fillId="0" borderId="0" xfId="4" applyFont="1" applyFill="1"/>
    <xf numFmtId="172" fontId="2" fillId="0" borderId="17" xfId="25" applyFont="1" applyFill="1" applyBorder="1" applyAlignment="1">
      <alignment horizontal="centerContinuous"/>
    </xf>
    <xf numFmtId="172" fontId="3" fillId="0" borderId="17" xfId="25" applyFont="1" applyFill="1" applyBorder="1"/>
    <xf numFmtId="172" fontId="3" fillId="0" borderId="19" xfId="25" applyFont="1" applyFill="1" applyBorder="1"/>
    <xf numFmtId="172" fontId="2" fillId="0" borderId="16" xfId="25" applyFont="1" applyFill="1" applyBorder="1" applyAlignment="1">
      <alignment horizontal="center"/>
    </xf>
    <xf numFmtId="172" fontId="2" fillId="0" borderId="17" xfId="5" applyFont="1" applyFill="1" applyBorder="1" applyAlignment="1">
      <alignment horizontal="centerContinuous"/>
    </xf>
    <xf numFmtId="172" fontId="3" fillId="0" borderId="17" xfId="25" applyFont="1" applyFill="1" applyBorder="1" applyAlignment="1">
      <alignment horizontal="centerContinuous"/>
    </xf>
    <xf numFmtId="6" fontId="3" fillId="0" borderId="0" xfId="2" applyNumberFormat="1" applyFont="1" applyFill="1"/>
    <xf numFmtId="8" fontId="3" fillId="0" borderId="0" xfId="2" applyNumberFormat="1" applyFont="1" applyFill="1"/>
    <xf numFmtId="180" fontId="29" fillId="0" borderId="0" xfId="28" applyNumberFormat="1" applyAlignment="1" applyProtection="1"/>
    <xf numFmtId="1" fontId="3" fillId="0" borderId="0" xfId="6" applyNumberFormat="1" applyFont="1" applyFill="1" applyAlignment="1" applyProtection="1">
      <alignment horizontal="center"/>
      <protection locked="0"/>
    </xf>
    <xf numFmtId="180" fontId="30" fillId="0" borderId="0" xfId="0" applyNumberFormat="1" applyFont="1"/>
    <xf numFmtId="173" fontId="2" fillId="0" borderId="0" xfId="25" applyNumberFormat="1" applyFont="1" applyFill="1"/>
    <xf numFmtId="173" fontId="3" fillId="0" borderId="0" xfId="25" applyNumberFormat="1" applyFont="1" applyFill="1"/>
    <xf numFmtId="167" fontId="3" fillId="0" borderId="0" xfId="8" applyNumberFormat="1" applyFont="1" applyFill="1"/>
    <xf numFmtId="164" fontId="3" fillId="0" borderId="0" xfId="25" applyNumberFormat="1" applyFont="1" applyFill="1"/>
    <xf numFmtId="175" fontId="3" fillId="0" borderId="0" xfId="25" applyNumberFormat="1" applyFont="1" applyFill="1" applyBorder="1"/>
    <xf numFmtId="0" fontId="0" fillId="0" borderId="0" xfId="0" applyNumberFormat="1" applyFont="1"/>
    <xf numFmtId="44" fontId="25" fillId="0" borderId="0" xfId="2" applyFont="1" applyFill="1"/>
    <xf numFmtId="175" fontId="31" fillId="0" borderId="0" xfId="0" applyNumberFormat="1" applyFont="1" applyFill="1" applyProtection="1">
      <protection locked="0"/>
    </xf>
    <xf numFmtId="9" fontId="3" fillId="0" borderId="0" xfId="25" applyNumberFormat="1" applyFont="1" applyFill="1"/>
    <xf numFmtId="43" fontId="3" fillId="0" borderId="0" xfId="2" applyNumberFormat="1" applyFont="1" applyFill="1"/>
    <xf numFmtId="167" fontId="3" fillId="0" borderId="0" xfId="25" applyNumberFormat="1" applyFont="1" applyFill="1"/>
    <xf numFmtId="43" fontId="3" fillId="0" borderId="0" xfId="25" applyNumberFormat="1" applyFont="1" applyFill="1" applyBorder="1" applyAlignment="1">
      <alignment horizontal="right"/>
    </xf>
    <xf numFmtId="10" fontId="3" fillId="0" borderId="0" xfId="8" applyNumberFormat="1" applyFont="1" applyFill="1"/>
    <xf numFmtId="173" fontId="3" fillId="0" borderId="0" xfId="25" applyNumberFormat="1" applyFont="1" applyFill="1" applyBorder="1"/>
    <xf numFmtId="172" fontId="3" fillId="0" borderId="0" xfId="25" applyNumberFormat="1" applyFont="1" applyFill="1"/>
    <xf numFmtId="172" fontId="3" fillId="0" borderId="0" xfId="25" applyNumberFormat="1" applyFont="1" applyFill="1" applyAlignment="1">
      <alignment horizontal="right"/>
    </xf>
    <xf numFmtId="172" fontId="3" fillId="0" borderId="0" xfId="6" applyNumberFormat="1" applyFont="1" applyFill="1" applyAlignment="1" applyProtection="1">
      <alignment horizontal="center"/>
      <protection locked="0"/>
    </xf>
    <xf numFmtId="172" fontId="3" fillId="0" borderId="0" xfId="25" applyNumberFormat="1" applyFont="1" applyFill="1" applyBorder="1"/>
    <xf numFmtId="43" fontId="3" fillId="0" borderId="0" xfId="25" applyNumberFormat="1" applyFont="1" applyFill="1" applyAlignment="1">
      <alignment horizontal="right"/>
    </xf>
    <xf numFmtId="175" fontId="30" fillId="0" borderId="0" xfId="8" applyNumberFormat="1" applyFont="1"/>
    <xf numFmtId="2" fontId="3" fillId="0" borderId="0" xfId="6" applyNumberFormat="1" applyFont="1" applyFill="1" applyAlignment="1" applyProtection="1">
      <alignment horizontal="center"/>
      <protection locked="0"/>
    </xf>
    <xf numFmtId="175" fontId="30" fillId="6" borderId="0" xfId="8" applyNumberFormat="1" applyFont="1" applyFill="1"/>
    <xf numFmtId="172" fontId="3" fillId="6" borderId="0" xfId="25" applyFont="1" applyFill="1"/>
    <xf numFmtId="172" fontId="2" fillId="0" borderId="0" xfId="25" applyFont="1" applyFill="1" applyBorder="1" applyAlignment="1">
      <alignment horizontal="center" wrapText="1"/>
    </xf>
    <xf numFmtId="164" fontId="3" fillId="0" borderId="0" xfId="1" applyNumberFormat="1" applyFont="1"/>
    <xf numFmtId="41" fontId="3" fillId="0" borderId="0" xfId="11" applyAlignment="1">
      <alignment wrapText="1"/>
    </xf>
    <xf numFmtId="173" fontId="1" fillId="0" borderId="0" xfId="10" applyNumberFormat="1" applyFont="1"/>
    <xf numFmtId="172" fontId="2" fillId="0" borderId="0" xfId="0" applyFont="1"/>
    <xf numFmtId="0" fontId="3" fillId="0" borderId="0" xfId="0" applyNumberFormat="1" applyFont="1" applyFill="1" applyBorder="1" applyAlignment="1">
      <alignment horizontal="center"/>
    </xf>
    <xf numFmtId="172" fontId="2" fillId="0" borderId="0" xfId="0" applyFont="1" applyAlignment="1">
      <alignment horizontal="left"/>
    </xf>
    <xf numFmtId="167" fontId="0" fillId="0" borderId="0" xfId="8" applyNumberFormat="1" applyFont="1"/>
    <xf numFmtId="167" fontId="0" fillId="6" borderId="0" xfId="8" applyNumberFormat="1" applyFont="1" applyFill="1"/>
    <xf numFmtId="172" fontId="25" fillId="0" borderId="6" xfId="0" applyFont="1" applyFill="1" applyBorder="1" applyAlignment="1">
      <alignment horizontal="center"/>
    </xf>
    <xf numFmtId="172" fontId="25" fillId="0" borderId="0" xfId="0" applyFont="1" applyFill="1"/>
    <xf numFmtId="6" fontId="3" fillId="6" borderId="0" xfId="2" applyNumberFormat="1" applyFont="1" applyFill="1"/>
    <xf numFmtId="9" fontId="3" fillId="6" borderId="0" xfId="25" applyNumberFormat="1" applyFont="1" applyFill="1"/>
    <xf numFmtId="172" fontId="0" fillId="0" borderId="0" xfId="0" applyNumberFormat="1"/>
    <xf numFmtId="172" fontId="3" fillId="0" borderId="1" xfId="0" applyFont="1" applyFill="1" applyBorder="1" applyAlignment="1">
      <alignment horizontal="center"/>
    </xf>
    <xf numFmtId="167" fontId="22" fillId="0" borderId="0" xfId="8" applyNumberFormat="1" applyFont="1" applyFill="1"/>
    <xf numFmtId="172" fontId="1" fillId="0" borderId="0" xfId="10" applyNumberFormat="1" applyFont="1" applyAlignment="1">
      <alignment horizontal="left" vertical="top"/>
    </xf>
    <xf numFmtId="172" fontId="32" fillId="0" borderId="0" xfId="0" applyFont="1" applyFill="1" applyAlignment="1">
      <alignment horizontal="centerContinuous"/>
    </xf>
    <xf numFmtId="172" fontId="33" fillId="0" borderId="0" xfId="0" applyFont="1" applyFill="1" applyAlignment="1">
      <alignment horizontal="centerContinuous"/>
    </xf>
    <xf numFmtId="172" fontId="4" fillId="0" borderId="0" xfId="0" applyFont="1" applyFill="1" applyBorder="1" applyAlignment="1">
      <alignment horizontal="centerContinuous"/>
    </xf>
    <xf numFmtId="172" fontId="32" fillId="0" borderId="0" xfId="0" applyFont="1" applyFill="1"/>
    <xf numFmtId="172" fontId="5" fillId="0" borderId="0" xfId="0" applyFont="1" applyFill="1" applyBorder="1" applyAlignment="1">
      <alignment horizontal="centerContinuous"/>
    </xf>
    <xf numFmtId="172" fontId="33" fillId="0" borderId="0" xfId="0" applyFont="1" applyFill="1"/>
    <xf numFmtId="172" fontId="3" fillId="0" borderId="0" xfId="0" quotePrefix="1" applyFont="1" applyFill="1" applyBorder="1" applyAlignment="1">
      <alignment horizontal="center"/>
    </xf>
    <xf numFmtId="8" fontId="34" fillId="0" borderId="0" xfId="0" applyNumberFormat="1" applyFont="1" applyFill="1" applyAlignment="1">
      <alignment horizontal="center"/>
    </xf>
    <xf numFmtId="8" fontId="34" fillId="0" borderId="0" xfId="0" applyNumberFormat="1" applyFont="1" applyFill="1" applyBorder="1" applyAlignment="1">
      <alignment horizontal="left"/>
    </xf>
    <xf numFmtId="172" fontId="3" fillId="0" borderId="23" xfId="0" applyFont="1" applyFill="1" applyBorder="1" applyAlignment="1">
      <alignment horizontal="center"/>
    </xf>
    <xf numFmtId="172" fontId="3" fillId="0" borderId="5" xfId="0" applyFont="1" applyFill="1" applyBorder="1" applyAlignment="1">
      <alignment horizontal="centerContinuous"/>
    </xf>
    <xf numFmtId="172" fontId="3" fillId="0" borderId="5" xfId="0" quotePrefix="1" applyFont="1" applyFill="1" applyBorder="1" applyAlignment="1">
      <alignment horizontal="centerContinuous"/>
    </xf>
    <xf numFmtId="172" fontId="3" fillId="0" borderId="4" xfId="0" applyFont="1" applyFill="1" applyBorder="1" applyAlignment="1">
      <alignment horizontal="centerContinuous"/>
    </xf>
    <xf numFmtId="172" fontId="3" fillId="0" borderId="7" xfId="0" applyFont="1" applyFill="1" applyBorder="1" applyAlignment="1">
      <alignment horizontal="centerContinuous"/>
    </xf>
    <xf numFmtId="172" fontId="3" fillId="0" borderId="3" xfId="0" applyFont="1" applyFill="1" applyBorder="1" applyAlignment="1">
      <alignment horizontal="centerContinuous"/>
    </xf>
    <xf numFmtId="172" fontId="3" fillId="0" borderId="23" xfId="0" applyFont="1" applyFill="1" applyBorder="1" applyAlignment="1">
      <alignment horizontal="centerContinuous"/>
    </xf>
    <xf numFmtId="172" fontId="3" fillId="0" borderId="2" xfId="0" applyFont="1" applyFill="1" applyBorder="1" applyAlignment="1">
      <alignment horizontal="centerContinuous"/>
    </xf>
    <xf numFmtId="172" fontId="3" fillId="0" borderId="8" xfId="0" applyFont="1" applyFill="1" applyBorder="1" applyAlignment="1">
      <alignment horizontal="centerContinuous"/>
    </xf>
    <xf numFmtId="172" fontId="3" fillId="0" borderId="24" xfId="0" applyFont="1" applyFill="1" applyBorder="1" applyAlignment="1">
      <alignment horizontal="center"/>
    </xf>
    <xf numFmtId="172" fontId="3" fillId="0" borderId="3" xfId="0" applyFont="1" applyFill="1" applyBorder="1" applyAlignment="1">
      <alignment horizontal="center"/>
    </xf>
    <xf numFmtId="172" fontId="3" fillId="0" borderId="9" xfId="0" applyFont="1" applyFill="1" applyBorder="1" applyAlignment="1">
      <alignment horizontal="center"/>
    </xf>
    <xf numFmtId="172" fontId="3" fillId="0" borderId="4" xfId="0" applyFont="1" applyFill="1" applyBorder="1" applyAlignment="1">
      <alignment horizontal="center"/>
    </xf>
    <xf numFmtId="172" fontId="3" fillId="0" borderId="0" xfId="0" quotePrefix="1" applyFont="1" applyFill="1" applyBorder="1"/>
    <xf numFmtId="172" fontId="2" fillId="0" borderId="0" xfId="0" applyFont="1" applyFill="1" applyBorder="1" applyAlignment="1">
      <alignment horizontal="left"/>
    </xf>
    <xf numFmtId="0" fontId="3" fillId="0" borderId="24" xfId="0" applyNumberFormat="1" applyFont="1" applyFill="1" applyBorder="1" applyAlignment="1">
      <alignment horizontal="center"/>
    </xf>
    <xf numFmtId="172" fontId="3" fillId="0" borderId="0" xfId="0" applyFont="1" applyFill="1" applyBorder="1" applyAlignment="1">
      <alignment horizontal="left"/>
    </xf>
    <xf numFmtId="172" fontId="3" fillId="0" borderId="0" xfId="0" quotePrefix="1" applyFont="1" applyFill="1" applyAlignment="1">
      <alignment horizontal="left" vertical="top"/>
    </xf>
    <xf numFmtId="172" fontId="3" fillId="0" borderId="0" xfId="0" applyFont="1" applyFill="1" applyAlignment="1">
      <alignment wrapText="1"/>
    </xf>
    <xf numFmtId="173" fontId="3" fillId="0" borderId="0" xfId="0" applyNumberFormat="1" applyFont="1" applyFill="1"/>
    <xf numFmtId="0" fontId="3" fillId="0" borderId="23" xfId="0" applyNumberFormat="1" applyFont="1" applyFill="1" applyBorder="1" applyAlignment="1">
      <alignment horizontal="center"/>
    </xf>
    <xf numFmtId="8" fontId="3" fillId="0" borderId="5" xfId="0" applyNumberFormat="1" applyFont="1" applyFill="1" applyBorder="1"/>
    <xf numFmtId="8" fontId="3" fillId="10" borderId="23" xfId="0" applyNumberFormat="1" applyFont="1" applyFill="1" applyBorder="1" applyAlignment="1">
      <alignment horizontal="center"/>
    </xf>
    <xf numFmtId="8" fontId="3" fillId="10" borderId="2" xfId="0" applyNumberFormat="1" applyFont="1" applyFill="1" applyBorder="1" applyAlignment="1">
      <alignment horizontal="center"/>
    </xf>
    <xf numFmtId="8" fontId="3" fillId="10" borderId="8" xfId="0" applyNumberFormat="1" applyFont="1" applyFill="1" applyBorder="1" applyAlignment="1">
      <alignment horizontal="center"/>
    </xf>
    <xf numFmtId="17" fontId="1" fillId="0" borderId="13" xfId="10" applyNumberFormat="1" applyFont="1" applyFill="1" applyBorder="1" applyAlignment="1">
      <alignment horizontal="center"/>
    </xf>
    <xf numFmtId="172" fontId="1" fillId="0" borderId="0" xfId="10" applyNumberFormat="1" applyFont="1" applyFill="1" applyBorder="1"/>
    <xf numFmtId="41" fontId="1" fillId="0" borderId="8" xfId="10" applyNumberFormat="1" applyFont="1" applyFill="1" applyBorder="1"/>
    <xf numFmtId="41" fontId="1" fillId="0" borderId="11" xfId="10" applyNumberFormat="1" applyFont="1" applyFill="1" applyBorder="1"/>
    <xf numFmtId="168" fontId="1" fillId="0" borderId="11" xfId="10" applyNumberFormat="1" applyFont="1" applyFill="1" applyBorder="1"/>
    <xf numFmtId="172" fontId="1" fillId="0" borderId="0" xfId="10" applyNumberFormat="1" applyFont="1" applyFill="1"/>
    <xf numFmtId="172" fontId="1" fillId="0" borderId="13" xfId="10" applyNumberFormat="1" applyFont="1" applyFill="1" applyBorder="1"/>
    <xf numFmtId="0" fontId="1" fillId="0" borderId="0" xfId="10" applyNumberFormat="1" applyFont="1" applyFill="1"/>
    <xf numFmtId="167" fontId="1" fillId="0" borderId="0" xfId="8" applyNumberFormat="1" applyFont="1" applyFill="1"/>
    <xf numFmtId="43" fontId="1" fillId="0" borderId="0" xfId="10" applyNumberFormat="1" applyFont="1" applyFill="1"/>
    <xf numFmtId="173" fontId="1" fillId="0" borderId="0" xfId="10" applyNumberFormat="1" applyFont="1" applyFill="1"/>
    <xf numFmtId="41" fontId="1" fillId="0" borderId="6" xfId="10" applyNumberFormat="1" applyFont="1" applyFill="1" applyBorder="1"/>
    <xf numFmtId="43" fontId="3" fillId="0" borderId="13" xfId="0" applyNumberFormat="1" applyFont="1" applyFill="1" applyBorder="1"/>
    <xf numFmtId="43" fontId="3" fillId="0" borderId="0" xfId="0" applyNumberFormat="1" applyFont="1" applyFill="1" applyBorder="1" applyAlignment="1">
      <alignment horizontal="center"/>
    </xf>
    <xf numFmtId="43" fontId="3" fillId="0" borderId="11" xfId="0" applyNumberFormat="1" applyFont="1" applyFill="1" applyBorder="1" applyAlignment="1">
      <alignment horizontal="center"/>
    </xf>
    <xf numFmtId="43" fontId="3" fillId="0" borderId="10" xfId="0" applyNumberFormat="1" applyFont="1" applyFill="1" applyBorder="1" applyAlignment="1">
      <alignment horizontal="center"/>
    </xf>
    <xf numFmtId="43" fontId="3" fillId="0" borderId="6" xfId="0" applyNumberFormat="1" applyFont="1" applyFill="1" applyBorder="1"/>
    <xf numFmtId="43" fontId="3" fillId="0" borderId="1" xfId="0" applyNumberFormat="1" applyFont="1" applyFill="1" applyBorder="1" applyAlignment="1">
      <alignment horizontal="center"/>
    </xf>
    <xf numFmtId="43" fontId="3" fillId="0" borderId="12" xfId="0" applyNumberFormat="1" applyFont="1" applyFill="1" applyBorder="1" applyAlignment="1">
      <alignment horizontal="center"/>
    </xf>
    <xf numFmtId="43" fontId="3" fillId="0" borderId="24" xfId="0" applyNumberFormat="1" applyFont="1" applyFill="1" applyBorder="1" applyAlignment="1">
      <alignment horizontal="center"/>
    </xf>
    <xf numFmtId="167" fontId="1" fillId="0" borderId="0" xfId="8" applyNumberFormat="1" applyFont="1"/>
    <xf numFmtId="172" fontId="27" fillId="6" borderId="2" xfId="10" applyNumberFormat="1" applyFont="1" applyFill="1" applyBorder="1"/>
    <xf numFmtId="172" fontId="27" fillId="6" borderId="0" xfId="10" applyNumberFormat="1" applyFont="1" applyFill="1" applyBorder="1"/>
    <xf numFmtId="172" fontId="27" fillId="6" borderId="1" xfId="10" applyNumberFormat="1" applyFont="1" applyFill="1" applyBorder="1"/>
    <xf numFmtId="172" fontId="1" fillId="6" borderId="2" xfId="10" applyNumberFormat="1" applyFont="1" applyFill="1" applyBorder="1"/>
    <xf numFmtId="172" fontId="1" fillId="6" borderId="0" xfId="10" applyNumberFormat="1" applyFont="1" applyFill="1" applyBorder="1"/>
  </cellXfs>
  <cellStyles count="29">
    <cellStyle name="Comma" xfId="1" builtinId="3"/>
    <cellStyle name="Comma 2" xfId="14"/>
    <cellStyle name="Currency" xfId="2" builtinId="4"/>
    <cellStyle name="Currency 2" xfId="15"/>
    <cellStyle name="Currency No Comma" xfId="16"/>
    <cellStyle name="Hyperlink" xfId="28" builtinId="8"/>
    <cellStyle name="Input" xfId="3" builtinId="20" customBuiltin="1"/>
    <cellStyle name="MCP" xfId="17"/>
    <cellStyle name="noninput" xfId="18"/>
    <cellStyle name="Normal" xfId="0" builtinId="0" customBuiltin="1"/>
    <cellStyle name="Normal 2" xfId="9"/>
    <cellStyle name="Normal 2 2" xfId="13"/>
    <cellStyle name="Normal 3" xfId="10"/>
    <cellStyle name="Normal 3 2" xfId="27"/>
    <cellStyle name="Normal 5" xfId="12"/>
    <cellStyle name="Normal_DRR AC Study - Utah Valley - 53 MW 90 CF (2.28.2005)" xfId="4"/>
    <cellStyle name="Normal_INF_06_03_07" xfId="26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5"/>
    <cellStyle name="Normal_xAC_Demand (Avoided Cost)" xfId="23"/>
    <cellStyle name="Password" xfId="19"/>
    <cellStyle name="Percent" xfId="8" builtinId="5"/>
    <cellStyle name="Percent 2" xfId="24"/>
    <cellStyle name="Unprot" xfId="20"/>
    <cellStyle name="Unprot$" xfId="21"/>
    <cellStyle name="Unprotect" xfId="22"/>
  </cellStyles>
  <dxfs count="1">
    <dxf>
      <font>
        <b/>
        <i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colors>
    <mruColors>
      <color rgb="FFFFFFCC"/>
      <color rgb="FFCCECFF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01%20to%2035%20Studies%20-%20Jan-Feb\29-35%20-%20Goshen%20Valley%20I-VII%20Solar%20-%20UT%20-%202017%20Feb\Scenario\35%20-%20Goshen%20Valley%20Solar%20VII%20-%207---%20Avoided%20Cost%20Study%20_2017%2003%200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3%20May%20-%20Sch%2037%20Update\Scenario\Preliminary%20and%20Draft%20Versions\UT%20Sch%2037%202013%20-%202a%20-%20L&amp;R%20%20Study%20_2013%2005%202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cenario\OR%20AC%20Sch%2037%20-%20AC%20%20Study_s1_Update_(OFPC15012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ic\Attributes%20&amp;%20Data%20Series\_All%20Data%20Series%20Files\GNw_Indexed%20STF%20(Confidential)%20(STF%20Ext%20280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7%20Aug%20-%20Sch%2038%20Methodology\Testimony\Rebuttal_2017%2010%2031\Workpapers\17-035-37%20PROPRIETARY%20MacNeil%20Workpaper%202a%20-%20GRID%20AC%20Tracking%20Solar%2010-27-1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7%20Aug%20-%20Sch%2038%20Methodology\Testimony\Rebuttal_2017%2010%2031\Workpapers\17-035-37%20PROPRIETARY%20MacNeil%20Workpaper%202b%20-%20GRID%20AC%20Tracking%20Solar%2010-27-1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</sheetNames>
    <sheetDataSet>
      <sheetData sheetId="0" refreshError="1"/>
      <sheetData sheetId="1" refreshError="1"/>
      <sheetData sheetId="2">
        <row r="3">
          <cell r="B3" t="str">
            <v>Table 1</v>
          </cell>
        </row>
        <row r="8">
          <cell r="I8">
            <v>0.39100000000000001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  <row r="35">
          <cell r="I35">
            <v>6.6600000000000006E-2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M6">
            <v>80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T5" t="str">
            <v>HLH/LLH Factors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Other Cost Input"/>
      <sheetName val="IndexedSTF_Source"/>
      <sheetName val="Market_Price"/>
      <sheetName val="PacifiCorpSTF"/>
      <sheetName val="PacifiCorp STF_Raw 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serves (MWh)"/>
      <sheetName val="MacroBuilder"/>
      <sheetName val="NPC Version Log"/>
    </sheetNames>
    <sheetDataSet>
      <sheetData sheetId="0"/>
      <sheetData sheetId="1"/>
      <sheetData sheetId="2">
        <row r="7">
          <cell r="C7">
            <v>19.64112481974102</v>
          </cell>
          <cell r="D7">
            <v>23.429773569366695</v>
          </cell>
          <cell r="E7">
            <v>23.76830071956708</v>
          </cell>
          <cell r="F7">
            <v>22.477437681376689</v>
          </cell>
          <cell r="G7">
            <v>17.727361186966764</v>
          </cell>
          <cell r="H7">
            <v>16.276689822887672</v>
          </cell>
          <cell r="I7">
            <v>16.533497154480298</v>
          </cell>
          <cell r="J7">
            <v>22.432333299578616</v>
          </cell>
          <cell r="K7">
            <v>22.522146110392377</v>
          </cell>
          <cell r="L7">
            <v>18.068097914848433</v>
          </cell>
          <cell r="M7">
            <v>18.166314903895078</v>
          </cell>
          <cell r="N7">
            <v>18.34144467953789</v>
          </cell>
          <cell r="O7">
            <v>19.877043729228429</v>
          </cell>
        </row>
        <row r="8">
          <cell r="C8">
            <v>19.491567526567149</v>
          </cell>
          <cell r="D8">
            <v>21.83991555144609</v>
          </cell>
          <cell r="E8">
            <v>18.096191460387193</v>
          </cell>
          <cell r="F8">
            <v>17.169198284076682</v>
          </cell>
          <cell r="G8">
            <v>16.438137380730108</v>
          </cell>
          <cell r="H8">
            <v>15.704580269134324</v>
          </cell>
          <cell r="I8">
            <v>16.457361447870554</v>
          </cell>
          <cell r="J8">
            <v>28.748301176073426</v>
          </cell>
          <cell r="K8">
            <v>22.768212799178222</v>
          </cell>
          <cell r="L8">
            <v>18.702923969363823</v>
          </cell>
          <cell r="M8">
            <v>19.045422788751743</v>
          </cell>
          <cell r="N8">
            <v>17.59264554596685</v>
          </cell>
          <cell r="O8">
            <v>21.861107467833676</v>
          </cell>
        </row>
        <row r="9">
          <cell r="C9">
            <v>18.870565897652241</v>
          </cell>
          <cell r="D9">
            <v>15.568440639120562</v>
          </cell>
          <cell r="E9">
            <v>17.262287707869017</v>
          </cell>
          <cell r="F9">
            <v>16.259896122682491</v>
          </cell>
          <cell r="G9">
            <v>15.571342662517102</v>
          </cell>
          <cell r="H9">
            <v>16.11910544388325</v>
          </cell>
          <cell r="I9">
            <v>15.850408633401344</v>
          </cell>
          <cell r="J9">
            <v>29.493018658024702</v>
          </cell>
          <cell r="K9">
            <v>22.656529453892592</v>
          </cell>
          <cell r="L9">
            <v>17.703243337711168</v>
          </cell>
          <cell r="M9">
            <v>17.733815628017375</v>
          </cell>
          <cell r="N9">
            <v>16.253955312097986</v>
          </cell>
          <cell r="O9">
            <v>24.757044932257546</v>
          </cell>
        </row>
        <row r="10">
          <cell r="C10">
            <v>18.234978736757608</v>
          </cell>
          <cell r="D10">
            <v>17.445311876526372</v>
          </cell>
          <cell r="E10">
            <v>16.34989910479165</v>
          </cell>
          <cell r="F10">
            <v>16.806900358104922</v>
          </cell>
          <cell r="G10">
            <v>13.362491497026813</v>
          </cell>
          <cell r="H10">
            <v>14.479721681072306</v>
          </cell>
          <cell r="I10">
            <v>15.378079098757667</v>
          </cell>
          <cell r="J10">
            <v>29.934427087449034</v>
          </cell>
          <cell r="K10">
            <v>21.561472584466696</v>
          </cell>
          <cell r="L10">
            <v>16.73306618201255</v>
          </cell>
          <cell r="M10">
            <v>17.41815173492197</v>
          </cell>
          <cell r="N10">
            <v>16.793168613905689</v>
          </cell>
          <cell r="O10">
            <v>22.048014801490069</v>
          </cell>
        </row>
        <row r="11">
          <cell r="C11">
            <v>18.771175527245216</v>
          </cell>
          <cell r="D11">
            <v>18.802485930476927</v>
          </cell>
          <cell r="E11">
            <v>18.258661157766952</v>
          </cell>
          <cell r="F11">
            <v>17.3170522347563</v>
          </cell>
          <cell r="G11">
            <v>14.509377784508953</v>
          </cell>
          <cell r="H11">
            <v>15.715607942590049</v>
          </cell>
          <cell r="I11">
            <v>16.575229821542848</v>
          </cell>
          <cell r="J11">
            <v>31.650230547461479</v>
          </cell>
          <cell r="K11">
            <v>24.699528067927897</v>
          </cell>
          <cell r="L11">
            <v>18.292691251571604</v>
          </cell>
          <cell r="M11">
            <v>19.269943795631001</v>
          </cell>
          <cell r="N11">
            <v>-1.109665901086502</v>
          </cell>
          <cell r="O11">
            <v>23.176696675642106</v>
          </cell>
        </row>
        <row r="12">
          <cell r="C12">
            <v>21.693048067209464</v>
          </cell>
          <cell r="D12">
            <v>20.250187103272154</v>
          </cell>
          <cell r="E12">
            <v>19.238912512138885</v>
          </cell>
          <cell r="F12">
            <v>17.989611922256103</v>
          </cell>
          <cell r="G12">
            <v>15.101340211906448</v>
          </cell>
          <cell r="H12">
            <v>17.563961067713329</v>
          </cell>
          <cell r="I12">
            <v>17.903603434231982</v>
          </cell>
          <cell r="J12">
            <v>37.378363113513835</v>
          </cell>
          <cell r="K12">
            <v>25.155691484912847</v>
          </cell>
          <cell r="L12">
            <v>20.605966779686199</v>
          </cell>
          <cell r="M12">
            <v>22.215639368451267</v>
          </cell>
          <cell r="N12">
            <v>19.387152413696008</v>
          </cell>
          <cell r="O12">
            <v>26.254496516392486</v>
          </cell>
        </row>
        <row r="13">
          <cell r="C13">
            <v>26.684056714265505</v>
          </cell>
          <cell r="D13">
            <v>21.736303012173583</v>
          </cell>
          <cell r="E13">
            <v>20.437436317095262</v>
          </cell>
          <cell r="F13">
            <v>20.016288001369961</v>
          </cell>
          <cell r="G13">
            <v>18.213497412558802</v>
          </cell>
          <cell r="H13">
            <v>21.163969325741945</v>
          </cell>
          <cell r="I13">
            <v>20.516869502430424</v>
          </cell>
          <cell r="J13">
            <v>44.030495352206678</v>
          </cell>
          <cell r="K13">
            <v>30.120528909415885</v>
          </cell>
          <cell r="L13">
            <v>42.316313522969267</v>
          </cell>
          <cell r="M13">
            <v>24.22460693200053</v>
          </cell>
          <cell r="N13">
            <v>20.085184214564968</v>
          </cell>
          <cell r="O13">
            <v>29.749782757793419</v>
          </cell>
        </row>
        <row r="14">
          <cell r="C14">
            <v>25.937540023086694</v>
          </cell>
          <cell r="D14">
            <v>29.449888643358573</v>
          </cell>
          <cell r="E14">
            <v>23.295586524583729</v>
          </cell>
          <cell r="F14">
            <v>21.830124229426008</v>
          </cell>
          <cell r="G14">
            <v>19.749048301759398</v>
          </cell>
          <cell r="H14">
            <v>21.707396704287635</v>
          </cell>
          <cell r="I14">
            <v>19.198339796962578</v>
          </cell>
          <cell r="J14">
            <v>43.595895324590174</v>
          </cell>
          <cell r="K14">
            <v>32.949360856788225</v>
          </cell>
          <cell r="L14">
            <v>22.89442173619247</v>
          </cell>
          <cell r="M14">
            <v>24.690545390151602</v>
          </cell>
          <cell r="N14">
            <v>21.227379455643803</v>
          </cell>
          <cell r="O14">
            <v>30.023395330526704</v>
          </cell>
        </row>
        <row r="15">
          <cell r="C15">
            <v>26.780698970897209</v>
          </cell>
          <cell r="D15">
            <v>29.036918817621792</v>
          </cell>
          <cell r="E15">
            <v>23.289873704000708</v>
          </cell>
          <cell r="F15">
            <v>21.748108760772677</v>
          </cell>
          <cell r="G15">
            <v>20.763921070696632</v>
          </cell>
          <cell r="H15">
            <v>22.204339410862229</v>
          </cell>
          <cell r="I15">
            <v>22.667708547990063</v>
          </cell>
          <cell r="J15">
            <v>45.438735161897796</v>
          </cell>
          <cell r="K15">
            <v>32.895682788644393</v>
          </cell>
          <cell r="L15">
            <v>23.644670469234619</v>
          </cell>
          <cell r="M15">
            <v>25.379440632797895</v>
          </cell>
          <cell r="N15">
            <v>21.587180946201325</v>
          </cell>
          <cell r="O15">
            <v>29.072969329206412</v>
          </cell>
        </row>
        <row r="16">
          <cell r="C16">
            <v>28.248048966993615</v>
          </cell>
          <cell r="D16">
            <v>26.421981019006722</v>
          </cell>
          <cell r="E16">
            <v>25.378693965646246</v>
          </cell>
          <cell r="F16">
            <v>23.759230843493942</v>
          </cell>
          <cell r="G16">
            <v>24.138366123381118</v>
          </cell>
          <cell r="H16">
            <v>24.614820559277771</v>
          </cell>
          <cell r="I16">
            <v>23.588978620294945</v>
          </cell>
          <cell r="J16">
            <v>47.203153051627034</v>
          </cell>
          <cell r="K16">
            <v>35.222105229273104</v>
          </cell>
          <cell r="L16">
            <v>24.413074220607438</v>
          </cell>
          <cell r="M16">
            <v>26.115321230981184</v>
          </cell>
          <cell r="N16">
            <v>22.998460011521228</v>
          </cell>
          <cell r="O16">
            <v>27.873112319959247</v>
          </cell>
        </row>
        <row r="17">
          <cell r="C17">
            <v>36.451629487140039</v>
          </cell>
          <cell r="D17">
            <v>30.209858023895247</v>
          </cell>
          <cell r="E17">
            <v>30.145622537603398</v>
          </cell>
          <cell r="F17">
            <v>29.828408712827123</v>
          </cell>
          <cell r="G17">
            <v>27.188662361112932</v>
          </cell>
          <cell r="H17">
            <v>29.230297866703921</v>
          </cell>
          <cell r="I17">
            <v>28.417972622096038</v>
          </cell>
          <cell r="J17">
            <v>63.977287778465055</v>
          </cell>
          <cell r="K17">
            <v>44.083186553962015</v>
          </cell>
          <cell r="L17">
            <v>32.659961235915411</v>
          </cell>
          <cell r="M17">
            <v>32.760011952722316</v>
          </cell>
          <cell r="N17">
            <v>29.273231378072079</v>
          </cell>
          <cell r="O17">
            <v>63.841117009591088</v>
          </cell>
        </row>
        <row r="18">
          <cell r="C18">
            <v>38.838310473770299</v>
          </cell>
          <cell r="D18">
            <v>35.295754107699508</v>
          </cell>
          <cell r="E18">
            <v>34.791675034715695</v>
          </cell>
          <cell r="F18">
            <v>32.67454094672452</v>
          </cell>
          <cell r="G18">
            <v>29.402658790262052</v>
          </cell>
          <cell r="H18">
            <v>31.939676859012973</v>
          </cell>
          <cell r="I18">
            <v>32.034168532543383</v>
          </cell>
          <cell r="J18">
            <v>56.367705911137627</v>
          </cell>
          <cell r="K18">
            <v>49.112707695692109</v>
          </cell>
          <cell r="L18">
            <v>37.238762131100238</v>
          </cell>
          <cell r="M18">
            <v>37.507696511124372</v>
          </cell>
          <cell r="N18">
            <v>35.339554740685692</v>
          </cell>
          <cell r="O18">
            <v>59.796986034734587</v>
          </cell>
        </row>
        <row r="19">
          <cell r="C19">
            <v>41.344371157268618</v>
          </cell>
          <cell r="D19">
            <v>41.096353531297218</v>
          </cell>
          <cell r="E19">
            <v>40.070959264797573</v>
          </cell>
          <cell r="F19">
            <v>35.855863173153125</v>
          </cell>
          <cell r="G19">
            <v>31.182148694774767</v>
          </cell>
          <cell r="H19">
            <v>34.063871475104882</v>
          </cell>
          <cell r="I19">
            <v>34.077402649606142</v>
          </cell>
          <cell r="J19">
            <v>59.519572053056095</v>
          </cell>
          <cell r="K19">
            <v>50.179393144453982</v>
          </cell>
          <cell r="L19">
            <v>38.285739615482619</v>
          </cell>
          <cell r="M19">
            <v>40.118145247985211</v>
          </cell>
          <cell r="N19">
            <v>38.748318132559369</v>
          </cell>
          <cell r="O19">
            <v>61.644383133168311</v>
          </cell>
        </row>
        <row r="20">
          <cell r="C20">
            <v>-0.56766770038232595</v>
          </cell>
          <cell r="D20">
            <v>-0.65965015455845422</v>
          </cell>
          <cell r="E20">
            <v>-0.66491329476030503</v>
          </cell>
          <cell r="F20">
            <v>-0.53332237027258123</v>
          </cell>
          <cell r="G20">
            <v>-0.65691702376117977</v>
          </cell>
          <cell r="H20">
            <v>-0.17370937988696264</v>
          </cell>
          <cell r="I20">
            <v>-0.4733452512947719</v>
          </cell>
          <cell r="J20">
            <v>-0.61295622171984665</v>
          </cell>
          <cell r="K20">
            <v>-0.67843404247414163</v>
          </cell>
          <cell r="L20">
            <v>-0.64833674575356603</v>
          </cell>
          <cell r="M20">
            <v>-0.65808115609051687</v>
          </cell>
          <cell r="N20">
            <v>-0.65763436240847117</v>
          </cell>
          <cell r="O20">
            <v>-0.66251645439863616</v>
          </cell>
        </row>
        <row r="21">
          <cell r="C21">
            <v>-0.7076563625339769</v>
          </cell>
          <cell r="D21">
            <v>-0.83285303352325324</v>
          </cell>
          <cell r="E21">
            <v>-0.83140513566069829</v>
          </cell>
          <cell r="F21">
            <v>-0.66407685511353864</v>
          </cell>
          <cell r="G21">
            <v>-0.78319941120743952</v>
          </cell>
          <cell r="H21">
            <v>-0.50113773675935636</v>
          </cell>
          <cell r="I21">
            <v>-0.4662491358589288</v>
          </cell>
          <cell r="J21">
            <v>-0.60280499752444339</v>
          </cell>
          <cell r="K21">
            <v>-0.87761804981749969</v>
          </cell>
          <cell r="L21">
            <v>-0.83439430314460417</v>
          </cell>
          <cell r="M21">
            <v>-0.7817097243817196</v>
          </cell>
          <cell r="N21">
            <v>-0.8065080451608676</v>
          </cell>
          <cell r="O21">
            <v>-0.84118226217392034</v>
          </cell>
        </row>
        <row r="22">
          <cell r="C22">
            <v>-0.76567464172116839</v>
          </cell>
          <cell r="D22">
            <v>-0.99864557707526391</v>
          </cell>
          <cell r="E22">
            <v>-0.98814997660058179</v>
          </cell>
          <cell r="F22">
            <v>-0.547026173329344</v>
          </cell>
          <cell r="G22">
            <v>-0.88705163805096032</v>
          </cell>
          <cell r="H22">
            <v>-0.45510906127422873</v>
          </cell>
          <cell r="I22">
            <v>-0.43750689554766231</v>
          </cell>
          <cell r="J22">
            <v>-0.57644484572390076</v>
          </cell>
          <cell r="K22">
            <v>-1.0970138079424403</v>
          </cell>
          <cell r="L22">
            <v>-0.97590075049291547</v>
          </cell>
          <cell r="M22">
            <v>-0.86294043335364878</v>
          </cell>
          <cell r="N22">
            <v>-0.94047929411863618</v>
          </cell>
          <cell r="O22">
            <v>-0.89829319717074874</v>
          </cell>
        </row>
        <row r="23">
          <cell r="C23">
            <v>-0.62999040662724715</v>
          </cell>
          <cell r="D23">
            <v>-0.99291714103818096</v>
          </cell>
          <cell r="E23">
            <v>-0.90581481088634386</v>
          </cell>
          <cell r="F23">
            <v>-0.4557809782922565</v>
          </cell>
          <cell r="G23">
            <v>-0.56809173766364707</v>
          </cell>
          <cell r="H23">
            <v>5.0577105444614488E-2</v>
          </cell>
          <cell r="I23">
            <v>-0.25231434335624053</v>
          </cell>
          <cell r="J23">
            <v>-0.46126418579935075</v>
          </cell>
          <cell r="K23">
            <v>-1.2142324696946785</v>
          </cell>
          <cell r="L23">
            <v>-1.0481151352371685</v>
          </cell>
          <cell r="M23">
            <v>-0.49812119678961864</v>
          </cell>
          <cell r="N23">
            <v>-1.0405211234185137</v>
          </cell>
          <cell r="O23">
            <v>-0.97205555185671577</v>
          </cell>
        </row>
        <row r="24">
          <cell r="C24">
            <v>-0.3062923071898947</v>
          </cell>
          <cell r="D24">
            <v>-1.1947062223472455</v>
          </cell>
          <cell r="E24">
            <v>-1.0649222755340588</v>
          </cell>
          <cell r="F24">
            <v>-0.4304495403508819</v>
          </cell>
          <cell r="G24">
            <v>-3.7562604006090156E-2</v>
          </cell>
          <cell r="H24">
            <v>2.3826507884578834</v>
          </cell>
          <cell r="I24">
            <v>0.5949881288464024</v>
          </cell>
          <cell r="J24">
            <v>-0.55694783327394282</v>
          </cell>
          <cell r="K24">
            <v>-1.5407852960813493</v>
          </cell>
          <cell r="L24">
            <v>-1.1355059751554857</v>
          </cell>
          <cell r="M24">
            <v>-0.60489853358562373</v>
          </cell>
          <cell r="N24">
            <v>-1.2806521037378538</v>
          </cell>
          <cell r="O24">
            <v>-1.0022065022374536</v>
          </cell>
        </row>
        <row r="25">
          <cell r="C25">
            <v>-1.0787326188508028</v>
          </cell>
          <cell r="D25">
            <v>-1.3837752570230855</v>
          </cell>
          <cell r="E25">
            <v>-1.2227694467908394</v>
          </cell>
          <cell r="F25">
            <v>-1.0651968419942648</v>
          </cell>
          <cell r="G25">
            <v>-0.90784776276931911</v>
          </cell>
          <cell r="H25">
            <v>-0.51980219747131118</v>
          </cell>
          <cell r="I25">
            <v>-0.92219243809261198</v>
          </cell>
          <cell r="J25">
            <v>-0.72336691113546014</v>
          </cell>
          <cell r="K25">
            <v>-1.6395221906285449</v>
          </cell>
          <cell r="L25">
            <v>-1.3567757228130928</v>
          </cell>
          <cell r="M25">
            <v>-1.0264559373933644</v>
          </cell>
          <cell r="N25">
            <v>-1.3840581627101993</v>
          </cell>
          <cell r="O25">
            <v>-1.471319603127734</v>
          </cell>
        </row>
        <row r="26">
          <cell r="C26">
            <v>-1.5437545013711231</v>
          </cell>
          <cell r="D26">
            <v>-1.5445903297532364</v>
          </cell>
          <cell r="E26">
            <v>-1.5437666733940312</v>
          </cell>
          <cell r="F26">
            <v>-1.5147882101266916</v>
          </cell>
          <cell r="G26">
            <v>-1.4561481266080489</v>
          </cell>
          <cell r="H26">
            <v>-1.4452316538084711</v>
          </cell>
          <cell r="I26">
            <v>-1.4558408396938933</v>
          </cell>
          <cell r="J26">
            <v>-1.6762703225708471</v>
          </cell>
          <cell r="K26">
            <v>-1.7075852744340101</v>
          </cell>
          <cell r="L26">
            <v>-1.5667613700330245</v>
          </cell>
          <cell r="M26">
            <v>-1.5284822075638984</v>
          </cell>
          <cell r="N26">
            <v>-1.5288136080538786</v>
          </cell>
          <cell r="O26">
            <v>-1.5481930392367138</v>
          </cell>
        </row>
      </sheetData>
      <sheetData sheetId="3"/>
      <sheetData sheetId="4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2018-2027</v>
          </cell>
          <cell r="F3">
            <v>43101</v>
          </cell>
          <cell r="G3">
            <v>43132</v>
          </cell>
          <cell r="H3">
            <v>43160</v>
          </cell>
          <cell r="I3">
            <v>43191</v>
          </cell>
          <cell r="J3">
            <v>43221</v>
          </cell>
          <cell r="K3">
            <v>43252</v>
          </cell>
          <cell r="L3">
            <v>43282</v>
          </cell>
          <cell r="M3">
            <v>43313</v>
          </cell>
          <cell r="N3">
            <v>43344</v>
          </cell>
          <cell r="O3">
            <v>43374</v>
          </cell>
          <cell r="P3">
            <v>43405</v>
          </cell>
          <cell r="Q3">
            <v>43435</v>
          </cell>
          <cell r="R3">
            <v>2019</v>
          </cell>
          <cell r="S3">
            <v>43466</v>
          </cell>
          <cell r="T3">
            <v>43497</v>
          </cell>
          <cell r="U3">
            <v>43525</v>
          </cell>
          <cell r="V3">
            <v>43556</v>
          </cell>
          <cell r="W3">
            <v>43586</v>
          </cell>
          <cell r="X3">
            <v>43617</v>
          </cell>
          <cell r="Y3">
            <v>43647</v>
          </cell>
          <cell r="Z3">
            <v>43678</v>
          </cell>
          <cell r="AA3">
            <v>43709</v>
          </cell>
          <cell r="AB3">
            <v>43739</v>
          </cell>
          <cell r="AC3">
            <v>43770</v>
          </cell>
          <cell r="AD3">
            <v>43800</v>
          </cell>
          <cell r="AE3">
            <v>2020</v>
          </cell>
          <cell r="AF3">
            <v>43831</v>
          </cell>
          <cell r="AG3">
            <v>43862</v>
          </cell>
          <cell r="AH3">
            <v>43891</v>
          </cell>
          <cell r="AI3">
            <v>43922</v>
          </cell>
          <cell r="AJ3">
            <v>43952</v>
          </cell>
          <cell r="AK3">
            <v>43983</v>
          </cell>
          <cell r="AL3">
            <v>44013</v>
          </cell>
          <cell r="AM3">
            <v>44044</v>
          </cell>
          <cell r="AN3">
            <v>44075</v>
          </cell>
          <cell r="AO3">
            <v>44105</v>
          </cell>
          <cell r="AP3">
            <v>44136</v>
          </cell>
          <cell r="AQ3">
            <v>44166</v>
          </cell>
          <cell r="AR3">
            <v>2021</v>
          </cell>
          <cell r="AS3">
            <v>44197</v>
          </cell>
          <cell r="AT3">
            <v>44228</v>
          </cell>
          <cell r="AU3">
            <v>44256</v>
          </cell>
          <cell r="AV3">
            <v>44287</v>
          </cell>
          <cell r="AW3">
            <v>44317</v>
          </cell>
          <cell r="AX3">
            <v>44348</v>
          </cell>
          <cell r="AY3">
            <v>44378</v>
          </cell>
          <cell r="AZ3">
            <v>44409</v>
          </cell>
          <cell r="BA3">
            <v>44440</v>
          </cell>
          <cell r="BB3">
            <v>44470</v>
          </cell>
          <cell r="BC3">
            <v>44501</v>
          </cell>
          <cell r="BD3">
            <v>44531</v>
          </cell>
          <cell r="BE3">
            <v>2022</v>
          </cell>
          <cell r="BF3">
            <v>44562</v>
          </cell>
          <cell r="BG3">
            <v>44593</v>
          </cell>
          <cell r="BH3">
            <v>44621</v>
          </cell>
          <cell r="BI3">
            <v>44652</v>
          </cell>
          <cell r="BJ3">
            <v>44682</v>
          </cell>
          <cell r="BK3">
            <v>44713</v>
          </cell>
          <cell r="BL3">
            <v>44743</v>
          </cell>
          <cell r="BM3">
            <v>44774</v>
          </cell>
          <cell r="BN3">
            <v>44805</v>
          </cell>
          <cell r="BO3">
            <v>44835</v>
          </cell>
          <cell r="BP3">
            <v>44866</v>
          </cell>
          <cell r="BQ3">
            <v>44896</v>
          </cell>
          <cell r="BR3">
            <v>2023</v>
          </cell>
          <cell r="BS3">
            <v>44927</v>
          </cell>
          <cell r="BT3">
            <v>44958</v>
          </cell>
          <cell r="BU3">
            <v>44986</v>
          </cell>
          <cell r="BV3">
            <v>45017</v>
          </cell>
          <cell r="BW3">
            <v>45047</v>
          </cell>
          <cell r="BX3">
            <v>45078</v>
          </cell>
          <cell r="BY3">
            <v>45108</v>
          </cell>
          <cell r="BZ3">
            <v>45139</v>
          </cell>
          <cell r="CA3">
            <v>45170</v>
          </cell>
          <cell r="CB3">
            <v>45200</v>
          </cell>
          <cell r="CC3">
            <v>45231</v>
          </cell>
          <cell r="CD3">
            <v>45261</v>
          </cell>
          <cell r="CE3">
            <v>2024</v>
          </cell>
          <cell r="CF3">
            <v>45292</v>
          </cell>
          <cell r="CG3">
            <v>45323</v>
          </cell>
          <cell r="CH3">
            <v>45352</v>
          </cell>
          <cell r="CI3">
            <v>45383</v>
          </cell>
          <cell r="CJ3">
            <v>45413</v>
          </cell>
          <cell r="CK3">
            <v>45444</v>
          </cell>
          <cell r="CL3">
            <v>45474</v>
          </cell>
          <cell r="CM3">
            <v>45505</v>
          </cell>
          <cell r="CN3">
            <v>45536</v>
          </cell>
          <cell r="CO3">
            <v>45566</v>
          </cell>
          <cell r="CP3">
            <v>45597</v>
          </cell>
          <cell r="CQ3">
            <v>45627</v>
          </cell>
          <cell r="CR3">
            <v>2025</v>
          </cell>
          <cell r="CS3">
            <v>45658</v>
          </cell>
          <cell r="CT3">
            <v>45689</v>
          </cell>
          <cell r="CU3">
            <v>45717</v>
          </cell>
          <cell r="CV3">
            <v>45748</v>
          </cell>
          <cell r="CW3">
            <v>45778</v>
          </cell>
          <cell r="CX3">
            <v>45809</v>
          </cell>
          <cell r="CY3">
            <v>45839</v>
          </cell>
          <cell r="CZ3">
            <v>45870</v>
          </cell>
          <cell r="DA3">
            <v>45901</v>
          </cell>
          <cell r="DB3">
            <v>45931</v>
          </cell>
          <cell r="DC3">
            <v>45962</v>
          </cell>
          <cell r="DD3">
            <v>45992</v>
          </cell>
          <cell r="DE3">
            <v>2026</v>
          </cell>
          <cell r="DF3">
            <v>46023</v>
          </cell>
          <cell r="DG3">
            <v>46054</v>
          </cell>
          <cell r="DH3">
            <v>46082</v>
          </cell>
          <cell r="DI3">
            <v>46113</v>
          </cell>
          <cell r="DJ3">
            <v>46143</v>
          </cell>
          <cell r="DK3">
            <v>46174</v>
          </cell>
          <cell r="DL3">
            <v>46204</v>
          </cell>
          <cell r="DM3">
            <v>46235</v>
          </cell>
          <cell r="DN3">
            <v>46266</v>
          </cell>
          <cell r="DO3">
            <v>46296</v>
          </cell>
          <cell r="DP3">
            <v>46327</v>
          </cell>
          <cell r="DQ3">
            <v>46357</v>
          </cell>
          <cell r="DR3">
            <v>2027</v>
          </cell>
          <cell r="DS3">
            <v>46388</v>
          </cell>
          <cell r="DT3">
            <v>46419</v>
          </cell>
          <cell r="DU3">
            <v>46447</v>
          </cell>
          <cell r="DV3">
            <v>46478</v>
          </cell>
          <cell r="DW3">
            <v>46508</v>
          </cell>
          <cell r="DX3">
            <v>46539</v>
          </cell>
          <cell r="DY3">
            <v>46569</v>
          </cell>
          <cell r="DZ3">
            <v>46600</v>
          </cell>
          <cell r="EA3">
            <v>46631</v>
          </cell>
          <cell r="EB3">
            <v>46661</v>
          </cell>
          <cell r="EC3">
            <v>46692</v>
          </cell>
          <cell r="ED3">
            <v>46722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407.60000000009313</v>
          </cell>
          <cell r="H32">
            <v>0</v>
          </cell>
          <cell r="I32">
            <v>808</v>
          </cell>
          <cell r="J32">
            <v>243.90000000002328</v>
          </cell>
          <cell r="K32">
            <v>102.43999999994412</v>
          </cell>
          <cell r="L32">
            <v>1114.5</v>
          </cell>
          <cell r="M32">
            <v>0</v>
          </cell>
          <cell r="N32">
            <v>0</v>
          </cell>
          <cell r="O32">
            <v>0</v>
          </cell>
          <cell r="P32">
            <v>102.70000000018626</v>
          </cell>
          <cell r="Q32">
            <v>0</v>
          </cell>
          <cell r="R32">
            <v>3866.140000000596</v>
          </cell>
          <cell r="S32">
            <v>0</v>
          </cell>
          <cell r="T32">
            <v>12.400000000372529</v>
          </cell>
          <cell r="U32">
            <v>222.79999999981374</v>
          </cell>
          <cell r="V32">
            <v>149.5</v>
          </cell>
          <cell r="W32">
            <v>670.09999999997672</v>
          </cell>
          <cell r="X32">
            <v>1348.9399999999441</v>
          </cell>
          <cell r="Y32">
            <v>567.19999999995343</v>
          </cell>
          <cell r="Z32">
            <v>895.20000000018626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1851.0999999977648</v>
          </cell>
          <cell r="AF32">
            <v>0</v>
          </cell>
          <cell r="AG32">
            <v>0</v>
          </cell>
          <cell r="AH32">
            <v>186.5</v>
          </cell>
          <cell r="AI32">
            <v>0</v>
          </cell>
          <cell r="AJ32">
            <v>267.09999999997672</v>
          </cell>
          <cell r="AK32">
            <v>0</v>
          </cell>
          <cell r="AL32">
            <v>435.70000000018626</v>
          </cell>
          <cell r="AM32">
            <v>961.79999999981374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838.10000000149012</v>
          </cell>
          <cell r="AS32">
            <v>0</v>
          </cell>
          <cell r="AT32">
            <v>0</v>
          </cell>
          <cell r="AU32">
            <v>248.40000000037253</v>
          </cell>
          <cell r="AV32">
            <v>0</v>
          </cell>
          <cell r="AW32">
            <v>34.5</v>
          </cell>
          <cell r="AX32">
            <v>113.5</v>
          </cell>
          <cell r="AY32">
            <v>441.70000000018626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2041.4999999962747</v>
          </cell>
          <cell r="BF32">
            <v>0</v>
          </cell>
          <cell r="BG32">
            <v>0</v>
          </cell>
          <cell r="BH32">
            <v>100.70000000018626</v>
          </cell>
          <cell r="BI32">
            <v>0</v>
          </cell>
          <cell r="BJ32">
            <v>81.699999999953434</v>
          </cell>
          <cell r="BK32">
            <v>33.799999999813735</v>
          </cell>
          <cell r="BL32">
            <v>1503.5999999996275</v>
          </cell>
          <cell r="BM32">
            <v>321.70000000018626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1704.3000000007451</v>
          </cell>
          <cell r="BS32">
            <v>0</v>
          </cell>
          <cell r="BT32">
            <v>0</v>
          </cell>
          <cell r="BU32">
            <v>0</v>
          </cell>
          <cell r="BV32">
            <v>419</v>
          </cell>
          <cell r="BW32">
            <v>157</v>
          </cell>
          <cell r="BX32">
            <v>10.099999999860302</v>
          </cell>
          <cell r="BY32">
            <v>-1068.5</v>
          </cell>
          <cell r="BZ32">
            <v>991.5</v>
          </cell>
          <cell r="CA32">
            <v>12.299999999813735</v>
          </cell>
          <cell r="CB32">
            <v>1004.3999999999069</v>
          </cell>
          <cell r="CC32">
            <v>0</v>
          </cell>
          <cell r="CD32">
            <v>178.5</v>
          </cell>
          <cell r="CE32">
            <v>14815.699999999255</v>
          </cell>
          <cell r="CF32">
            <v>0</v>
          </cell>
          <cell r="CG32">
            <v>0</v>
          </cell>
          <cell r="CH32">
            <v>0</v>
          </cell>
          <cell r="CI32">
            <v>41.100000000093132</v>
          </cell>
          <cell r="CJ32">
            <v>644</v>
          </cell>
          <cell r="CK32">
            <v>107.9000000001397</v>
          </cell>
          <cell r="CL32">
            <v>3536.7000000001863</v>
          </cell>
          <cell r="CM32">
            <v>5223.2000000001863</v>
          </cell>
          <cell r="CN32">
            <v>3318.5999999996275</v>
          </cell>
          <cell r="CO32">
            <v>1809.1999999999534</v>
          </cell>
          <cell r="CP32">
            <v>0</v>
          </cell>
          <cell r="CQ32">
            <v>135</v>
          </cell>
          <cell r="CR32">
            <v>1039.4999999962747</v>
          </cell>
          <cell r="CS32">
            <v>0</v>
          </cell>
          <cell r="CT32">
            <v>9.2999999998137355</v>
          </cell>
          <cell r="CU32">
            <v>0</v>
          </cell>
          <cell r="CV32">
            <v>0</v>
          </cell>
          <cell r="CW32">
            <v>140.30000000004657</v>
          </cell>
          <cell r="CX32">
            <v>-3001</v>
          </cell>
          <cell r="CY32">
            <v>-1399.7000000001863</v>
          </cell>
          <cell r="CZ32">
            <v>2573.4000000003725</v>
          </cell>
          <cell r="DA32">
            <v>301.5</v>
          </cell>
          <cell r="DB32">
            <v>1823.3999999999069</v>
          </cell>
          <cell r="DC32">
            <v>207.79999999981374</v>
          </cell>
          <cell r="DD32">
            <v>384.5</v>
          </cell>
          <cell r="DE32">
            <v>4917.3000000044703</v>
          </cell>
          <cell r="DF32">
            <v>0</v>
          </cell>
          <cell r="DG32">
            <v>376.20000000018626</v>
          </cell>
          <cell r="DH32">
            <v>0</v>
          </cell>
          <cell r="DI32">
            <v>50.700000000186265</v>
          </cell>
          <cell r="DJ32">
            <v>117.60000000009313</v>
          </cell>
          <cell r="DK32">
            <v>564</v>
          </cell>
          <cell r="DL32">
            <v>-4646.5</v>
          </cell>
          <cell r="DM32">
            <v>4893.2999999998137</v>
          </cell>
          <cell r="DN32">
            <v>1254.7999999998137</v>
          </cell>
          <cell r="DO32">
            <v>1060.3999999999069</v>
          </cell>
          <cell r="DP32">
            <v>0</v>
          </cell>
          <cell r="DQ32">
            <v>1246.7999999998137</v>
          </cell>
          <cell r="DR32">
            <v>8969.2999999970198</v>
          </cell>
          <cell r="DS32">
            <v>0</v>
          </cell>
          <cell r="DT32">
            <v>410.70000000018626</v>
          </cell>
          <cell r="DU32">
            <v>251.59999999962747</v>
          </cell>
          <cell r="DV32">
            <v>0</v>
          </cell>
          <cell r="DW32">
            <v>232.5</v>
          </cell>
          <cell r="DX32">
            <v>315.89999999990687</v>
          </cell>
          <cell r="DY32">
            <v>-2460.2999999998137</v>
          </cell>
          <cell r="DZ32">
            <v>7389.7000000001863</v>
          </cell>
          <cell r="EA32">
            <v>1558.2999999998137</v>
          </cell>
          <cell r="EB32">
            <v>1153.5</v>
          </cell>
          <cell r="EC32">
            <v>1</v>
          </cell>
          <cell r="ED32">
            <v>116.40000000037253</v>
          </cell>
        </row>
        <row r="33">
          <cell r="F33">
            <v>4323.5</v>
          </cell>
          <cell r="G33">
            <v>3074.8999999999069</v>
          </cell>
          <cell r="H33">
            <v>2621</v>
          </cell>
          <cell r="I33">
            <v>1846.8399999999674</v>
          </cell>
          <cell r="J33">
            <v>151.29999999981374</v>
          </cell>
          <cell r="K33">
            <v>455.5</v>
          </cell>
          <cell r="L33">
            <v>180.29999999981374</v>
          </cell>
          <cell r="M33">
            <v>408</v>
          </cell>
          <cell r="N33">
            <v>352.20000000018626</v>
          </cell>
          <cell r="O33">
            <v>2629.5</v>
          </cell>
          <cell r="P33">
            <v>2546.2000000001863</v>
          </cell>
          <cell r="Q33">
            <v>2442.5</v>
          </cell>
          <cell r="R33">
            <v>8835.6799999922514</v>
          </cell>
          <cell r="S33">
            <v>2121.2999999998137</v>
          </cell>
          <cell r="T33">
            <v>133.29999999981374</v>
          </cell>
          <cell r="U33">
            <v>305.20000000018626</v>
          </cell>
          <cell r="V33">
            <v>3669.5600000000559</v>
          </cell>
          <cell r="W33">
            <v>0</v>
          </cell>
          <cell r="X33">
            <v>156.81999999994878</v>
          </cell>
          <cell r="Y33">
            <v>157.29999999981374</v>
          </cell>
          <cell r="Z33">
            <v>307</v>
          </cell>
          <cell r="AA33">
            <v>54</v>
          </cell>
          <cell r="AB33">
            <v>738</v>
          </cell>
          <cell r="AC33">
            <v>629.20000000018626</v>
          </cell>
          <cell r="AD33">
            <v>564</v>
          </cell>
          <cell r="AE33">
            <v>8559.140000000596</v>
          </cell>
          <cell r="AF33">
            <v>75.5</v>
          </cell>
          <cell r="AG33">
            <v>731.40000000037253</v>
          </cell>
          <cell r="AH33">
            <v>684</v>
          </cell>
          <cell r="AI33">
            <v>432.10000000009313</v>
          </cell>
          <cell r="AJ33">
            <v>308.80000000004657</v>
          </cell>
          <cell r="AK33">
            <v>1246.5399999999208</v>
          </cell>
          <cell r="AL33">
            <v>0</v>
          </cell>
          <cell r="AM33">
            <v>405</v>
          </cell>
          <cell r="AN33">
            <v>510.79999999981374</v>
          </cell>
          <cell r="AO33">
            <v>1052</v>
          </cell>
          <cell r="AP33">
            <v>538</v>
          </cell>
          <cell r="AQ33">
            <v>2575</v>
          </cell>
          <cell r="AR33">
            <v>9591.1999999955297</v>
          </cell>
          <cell r="AS33">
            <v>1468</v>
          </cell>
          <cell r="AT33">
            <v>458.79999999981374</v>
          </cell>
          <cell r="AU33">
            <v>280.70000000018626</v>
          </cell>
          <cell r="AV33">
            <v>226.5</v>
          </cell>
          <cell r="AW33">
            <v>490.39999999990687</v>
          </cell>
          <cell r="AX33">
            <v>663.80000000004657</v>
          </cell>
          <cell r="AY33">
            <v>0</v>
          </cell>
          <cell r="AZ33">
            <v>0</v>
          </cell>
          <cell r="BA33">
            <v>228.5</v>
          </cell>
          <cell r="BB33">
            <v>1947.5</v>
          </cell>
          <cell r="BC33">
            <v>624</v>
          </cell>
          <cell r="BD33">
            <v>3203</v>
          </cell>
          <cell r="BE33">
            <v>9973.2999999895692</v>
          </cell>
          <cell r="BF33">
            <v>125</v>
          </cell>
          <cell r="BG33">
            <v>677</v>
          </cell>
          <cell r="BH33">
            <v>542</v>
          </cell>
          <cell r="BI33">
            <v>154</v>
          </cell>
          <cell r="BJ33">
            <v>584.39999999990687</v>
          </cell>
          <cell r="BK33">
            <v>623.79999999981374</v>
          </cell>
          <cell r="BL33">
            <v>423</v>
          </cell>
          <cell r="BM33">
            <v>2282</v>
          </cell>
          <cell r="BN33">
            <v>576.5</v>
          </cell>
          <cell r="BO33">
            <v>2034</v>
          </cell>
          <cell r="BP33">
            <v>449</v>
          </cell>
          <cell r="BQ33">
            <v>1502.5999999996275</v>
          </cell>
          <cell r="BR33">
            <v>17963</v>
          </cell>
          <cell r="BS33">
            <v>1469.5</v>
          </cell>
          <cell r="BT33">
            <v>1322.7000000001863</v>
          </cell>
          <cell r="BU33">
            <v>800.20000000018626</v>
          </cell>
          <cell r="BV33">
            <v>149.29999999981374</v>
          </cell>
          <cell r="BW33">
            <v>160.30000000004657</v>
          </cell>
          <cell r="BX33">
            <v>0</v>
          </cell>
          <cell r="BY33">
            <v>2646.5</v>
          </cell>
          <cell r="BZ33">
            <v>1523</v>
          </cell>
          <cell r="CA33">
            <v>2267</v>
          </cell>
          <cell r="CB33">
            <v>4189.5</v>
          </cell>
          <cell r="CC33">
            <v>846</v>
          </cell>
          <cell r="CD33">
            <v>2589</v>
          </cell>
          <cell r="CE33">
            <v>22072.39999999851</v>
          </cell>
          <cell r="CF33">
            <v>749.5</v>
          </cell>
          <cell r="CG33">
            <v>1073</v>
          </cell>
          <cell r="CH33">
            <v>1574.5</v>
          </cell>
          <cell r="CI33">
            <v>197.79999999981374</v>
          </cell>
          <cell r="CJ33">
            <v>1143</v>
          </cell>
          <cell r="CK33">
            <v>663.40000000037253</v>
          </cell>
          <cell r="CL33">
            <v>3885</v>
          </cell>
          <cell r="CM33">
            <v>406</v>
          </cell>
          <cell r="CN33">
            <v>3810.5</v>
          </cell>
          <cell r="CO33">
            <v>6150</v>
          </cell>
          <cell r="CP33">
            <v>207</v>
          </cell>
          <cell r="CQ33">
            <v>2212.7000000001863</v>
          </cell>
          <cell r="CR33">
            <v>18884.999999992549</v>
          </cell>
          <cell r="CS33">
            <v>6529</v>
          </cell>
          <cell r="CT33">
            <v>2120</v>
          </cell>
          <cell r="CU33">
            <v>2308</v>
          </cell>
          <cell r="CV33">
            <v>1247</v>
          </cell>
          <cell r="CW33">
            <v>1368.7000000001863</v>
          </cell>
          <cell r="CX33">
            <v>284</v>
          </cell>
          <cell r="CY33">
            <v>-3797</v>
          </cell>
          <cell r="CZ33">
            <v>159</v>
          </cell>
          <cell r="DA33">
            <v>3687.5</v>
          </cell>
          <cell r="DB33">
            <v>3131</v>
          </cell>
          <cell r="DC33">
            <v>19</v>
          </cell>
          <cell r="DD33">
            <v>1828.7999999998137</v>
          </cell>
          <cell r="DE33">
            <v>23036.29999999702</v>
          </cell>
          <cell r="DF33">
            <v>5125.5</v>
          </cell>
          <cell r="DG33">
            <v>620</v>
          </cell>
          <cell r="DH33">
            <v>1147</v>
          </cell>
          <cell r="DI33">
            <v>1386.5</v>
          </cell>
          <cell r="DJ33">
            <v>1003.7999999998137</v>
          </cell>
          <cell r="DK33">
            <v>1197.5</v>
          </cell>
          <cell r="DL33">
            <v>1743.5</v>
          </cell>
          <cell r="DM33">
            <v>136</v>
          </cell>
          <cell r="DN33">
            <v>3368.5</v>
          </cell>
          <cell r="DO33">
            <v>5892</v>
          </cell>
          <cell r="DP33">
            <v>193</v>
          </cell>
          <cell r="DQ33">
            <v>1223</v>
          </cell>
          <cell r="DR33">
            <v>14809.90000000596</v>
          </cell>
          <cell r="DS33">
            <v>1884</v>
          </cell>
          <cell r="DT33">
            <v>263</v>
          </cell>
          <cell r="DU33">
            <v>1374</v>
          </cell>
          <cell r="DV33">
            <v>2265.7999999998137</v>
          </cell>
          <cell r="DW33">
            <v>2361.2999999998137</v>
          </cell>
          <cell r="DX33">
            <v>1436.2999999998137</v>
          </cell>
          <cell r="DY33">
            <v>1595</v>
          </cell>
          <cell r="DZ33">
            <v>0</v>
          </cell>
          <cell r="EA33">
            <v>1550</v>
          </cell>
          <cell r="EB33">
            <v>1491.5</v>
          </cell>
          <cell r="EC33">
            <v>218</v>
          </cell>
          <cell r="ED33">
            <v>371</v>
          </cell>
        </row>
        <row r="34">
          <cell r="F34">
            <v>160.90000000002328</v>
          </cell>
          <cell r="G34">
            <v>309.76000000000931</v>
          </cell>
          <cell r="H34">
            <v>2725.1299999999464</v>
          </cell>
          <cell r="I34">
            <v>1432.2099999999919</v>
          </cell>
          <cell r="J34">
            <v>460.87989999999991</v>
          </cell>
          <cell r="K34">
            <v>389.34770000000026</v>
          </cell>
          <cell r="L34">
            <v>12792.5</v>
          </cell>
          <cell r="M34">
            <v>3984.5</v>
          </cell>
          <cell r="N34">
            <v>550.70000000018626</v>
          </cell>
          <cell r="O34">
            <v>2792</v>
          </cell>
          <cell r="P34">
            <v>599</v>
          </cell>
          <cell r="Q34">
            <v>1087.4000000003725</v>
          </cell>
          <cell r="R34">
            <v>-54286.687000002712</v>
          </cell>
          <cell r="S34">
            <v>6.6000000000931323</v>
          </cell>
          <cell r="T34">
            <v>202.30000000004657</v>
          </cell>
          <cell r="U34">
            <v>390</v>
          </cell>
          <cell r="V34">
            <v>1095.8000000000466</v>
          </cell>
          <cell r="W34">
            <v>138.51299999999901</v>
          </cell>
          <cell r="X34">
            <v>0</v>
          </cell>
          <cell r="Y34">
            <v>-3030.5</v>
          </cell>
          <cell r="Z34">
            <v>3212.3999999999069</v>
          </cell>
          <cell r="AA34">
            <v>919.69999999995343</v>
          </cell>
          <cell r="AB34">
            <v>336.29999999981374</v>
          </cell>
          <cell r="AC34">
            <v>0</v>
          </cell>
          <cell r="AD34">
            <v>-57557.799999999814</v>
          </cell>
          <cell r="AE34">
            <v>-26741.780000001192</v>
          </cell>
          <cell r="AF34">
            <v>0</v>
          </cell>
          <cell r="AG34">
            <v>156.5</v>
          </cell>
          <cell r="AH34">
            <v>111.29999999981374</v>
          </cell>
          <cell r="AI34">
            <v>1423</v>
          </cell>
          <cell r="AJ34">
            <v>260.81999999994878</v>
          </cell>
          <cell r="AK34">
            <v>1337.5999999999767</v>
          </cell>
          <cell r="AL34">
            <v>-2607</v>
          </cell>
          <cell r="AM34">
            <v>1439.5</v>
          </cell>
          <cell r="AN34">
            <v>1338</v>
          </cell>
          <cell r="AO34">
            <v>404.70000000018626</v>
          </cell>
          <cell r="AP34">
            <v>0</v>
          </cell>
          <cell r="AQ34">
            <v>-30606.199999999953</v>
          </cell>
          <cell r="AR34">
            <v>-50877.89999999851</v>
          </cell>
          <cell r="AS34">
            <v>130.5</v>
          </cell>
          <cell r="AT34">
            <v>0</v>
          </cell>
          <cell r="AU34">
            <v>6</v>
          </cell>
          <cell r="AV34">
            <v>303.59999999962747</v>
          </cell>
          <cell r="AW34">
            <v>693.30000000004657</v>
          </cell>
          <cell r="AX34">
            <v>197</v>
          </cell>
          <cell r="AY34">
            <v>-9487</v>
          </cell>
          <cell r="AZ34">
            <v>2213.7000000001863</v>
          </cell>
          <cell r="BA34">
            <v>530.29999999981374</v>
          </cell>
          <cell r="BB34">
            <v>424.20000000018626</v>
          </cell>
          <cell r="BC34">
            <v>0</v>
          </cell>
          <cell r="BD34">
            <v>-45889.5</v>
          </cell>
          <cell r="BE34">
            <v>-51782.499999992549</v>
          </cell>
          <cell r="BF34">
            <v>0</v>
          </cell>
          <cell r="BG34">
            <v>147.10000000009313</v>
          </cell>
          <cell r="BH34">
            <v>21</v>
          </cell>
          <cell r="BI34">
            <v>217.20000000018626</v>
          </cell>
          <cell r="BJ34">
            <v>894.96000000007916</v>
          </cell>
          <cell r="BK34">
            <v>1769.7399999999907</v>
          </cell>
          <cell r="BL34">
            <v>7057</v>
          </cell>
          <cell r="BM34">
            <v>2420</v>
          </cell>
          <cell r="BN34">
            <v>1459</v>
          </cell>
          <cell r="BO34">
            <v>343</v>
          </cell>
          <cell r="BP34">
            <v>0</v>
          </cell>
          <cell r="BQ34">
            <v>-66111.5</v>
          </cell>
          <cell r="BR34">
            <v>-71489.550000011921</v>
          </cell>
          <cell r="BS34">
            <v>140</v>
          </cell>
          <cell r="BT34">
            <v>238.29999999981374</v>
          </cell>
          <cell r="BU34">
            <v>7</v>
          </cell>
          <cell r="BV34">
            <v>115</v>
          </cell>
          <cell r="BW34">
            <v>946.75</v>
          </cell>
          <cell r="BX34">
            <v>2329.5</v>
          </cell>
          <cell r="BY34">
            <v>-10429</v>
          </cell>
          <cell r="BZ34">
            <v>3045.7999999998137</v>
          </cell>
          <cell r="CA34">
            <v>185.5</v>
          </cell>
          <cell r="CB34">
            <v>591.59999999962747</v>
          </cell>
          <cell r="CC34">
            <v>70.5</v>
          </cell>
          <cell r="CD34">
            <v>-68730.5</v>
          </cell>
          <cell r="CE34">
            <v>-75070.55000000447</v>
          </cell>
          <cell r="CF34">
            <v>150</v>
          </cell>
          <cell r="CG34">
            <v>0</v>
          </cell>
          <cell r="CH34">
            <v>154</v>
          </cell>
          <cell r="CI34">
            <v>54.5</v>
          </cell>
          <cell r="CJ34">
            <v>110.45000000001164</v>
          </cell>
          <cell r="CK34">
            <v>454.19999999995343</v>
          </cell>
          <cell r="CL34">
            <v>-12255</v>
          </cell>
          <cell r="CM34">
            <v>6620.5</v>
          </cell>
          <cell r="CN34">
            <v>11265</v>
          </cell>
          <cell r="CO34">
            <v>340.5</v>
          </cell>
          <cell r="CP34">
            <v>78.799999999813735</v>
          </cell>
          <cell r="CQ34">
            <v>-82043.5</v>
          </cell>
          <cell r="CR34">
            <v>-106202.3599999994</v>
          </cell>
          <cell r="CS34">
            <v>160</v>
          </cell>
          <cell r="CT34">
            <v>34</v>
          </cell>
          <cell r="CU34">
            <v>151</v>
          </cell>
          <cell r="CV34">
            <v>116.5</v>
          </cell>
          <cell r="CW34">
            <v>898.3399999999674</v>
          </cell>
          <cell r="CX34">
            <v>-9121.6999999999534</v>
          </cell>
          <cell r="CY34">
            <v>-17288</v>
          </cell>
          <cell r="CZ34">
            <v>6563</v>
          </cell>
          <cell r="DA34">
            <v>1051</v>
          </cell>
          <cell r="DB34">
            <v>881.5</v>
          </cell>
          <cell r="DC34">
            <v>80</v>
          </cell>
          <cell r="DD34">
            <v>-89728</v>
          </cell>
          <cell r="DE34">
            <v>-101588.69999999553</v>
          </cell>
          <cell r="DF34">
            <v>97.299999999813735</v>
          </cell>
          <cell r="DG34">
            <v>0</v>
          </cell>
          <cell r="DH34">
            <v>521.5</v>
          </cell>
          <cell r="DI34">
            <v>531</v>
          </cell>
          <cell r="DJ34">
            <v>956.5</v>
          </cell>
          <cell r="DK34">
            <v>1034.5</v>
          </cell>
          <cell r="DL34">
            <v>-11034</v>
          </cell>
          <cell r="DM34">
            <v>3454.5</v>
          </cell>
          <cell r="DN34">
            <v>846</v>
          </cell>
          <cell r="DO34">
            <v>210</v>
          </cell>
          <cell r="DP34">
            <v>82.5</v>
          </cell>
          <cell r="DQ34">
            <v>-98288.5</v>
          </cell>
          <cell r="DR34">
            <v>-105432.16000000387</v>
          </cell>
          <cell r="DS34">
            <v>0</v>
          </cell>
          <cell r="DT34">
            <v>160</v>
          </cell>
          <cell r="DU34">
            <v>39</v>
          </cell>
          <cell r="DV34">
            <v>2851.7000000001863</v>
          </cell>
          <cell r="DW34">
            <v>345.93999999994412</v>
          </cell>
          <cell r="DX34">
            <v>924.20000000018626</v>
          </cell>
          <cell r="DY34">
            <v>-8272</v>
          </cell>
          <cell r="DZ34">
            <v>1679.5</v>
          </cell>
          <cell r="EA34">
            <v>232.5</v>
          </cell>
          <cell r="EB34">
            <v>27</v>
          </cell>
          <cell r="EC34">
            <v>0</v>
          </cell>
          <cell r="ED34">
            <v>-103420</v>
          </cell>
        </row>
        <row r="35">
          <cell r="F35">
            <v>2217.75</v>
          </cell>
          <cell r="G35">
            <v>248.50000000023283</v>
          </cell>
          <cell r="H35">
            <v>1333.3999999999069</v>
          </cell>
          <cell r="I35">
            <v>1588.0100000001257</v>
          </cell>
          <cell r="J35">
            <v>627.89999999990687</v>
          </cell>
          <cell r="K35">
            <v>342.94000000017695</v>
          </cell>
          <cell r="L35">
            <v>527.75</v>
          </cell>
          <cell r="M35">
            <v>0</v>
          </cell>
          <cell r="N35">
            <v>307.79999999981374</v>
          </cell>
          <cell r="O35">
            <v>157.20000000018626</v>
          </cell>
          <cell r="P35">
            <v>2190.0399999995716</v>
          </cell>
          <cell r="Q35">
            <v>3575.4000000003725</v>
          </cell>
          <cell r="R35">
            <v>11099.159999996424</v>
          </cell>
          <cell r="S35">
            <v>2135.8999999999069</v>
          </cell>
          <cell r="T35">
            <v>1071</v>
          </cell>
          <cell r="U35">
            <v>940.60000000009313</v>
          </cell>
          <cell r="V35">
            <v>2089.5</v>
          </cell>
          <cell r="W35">
            <v>277.81000000005588</v>
          </cell>
          <cell r="X35">
            <v>930.30000000004657</v>
          </cell>
          <cell r="Y35">
            <v>298.4499999997206</v>
          </cell>
          <cell r="Z35">
            <v>0</v>
          </cell>
          <cell r="AA35">
            <v>26.299999999813735</v>
          </cell>
          <cell r="AB35">
            <v>364</v>
          </cell>
          <cell r="AC35">
            <v>694.79999999981374</v>
          </cell>
          <cell r="AD35">
            <v>2270.5</v>
          </cell>
          <cell r="AE35">
            <v>10162.839999996126</v>
          </cell>
          <cell r="AF35">
            <v>667.6999999997206</v>
          </cell>
          <cell r="AG35">
            <v>813.60000000009313</v>
          </cell>
          <cell r="AH35">
            <v>869.39999999990687</v>
          </cell>
          <cell r="AI35">
            <v>1145.5</v>
          </cell>
          <cell r="AJ35">
            <v>2053.3400000000838</v>
          </cell>
          <cell r="AK35">
            <v>0</v>
          </cell>
          <cell r="AL35">
            <v>177</v>
          </cell>
          <cell r="AM35">
            <v>0</v>
          </cell>
          <cell r="AN35">
            <v>158</v>
          </cell>
          <cell r="AO35">
            <v>598</v>
          </cell>
          <cell r="AP35">
            <v>280.30000000074506</v>
          </cell>
          <cell r="AQ35">
            <v>3400</v>
          </cell>
          <cell r="AR35">
            <v>9747.6699999943376</v>
          </cell>
          <cell r="AS35">
            <v>2551.8999999999069</v>
          </cell>
          <cell r="AT35">
            <v>813.89999999990687</v>
          </cell>
          <cell r="AU35">
            <v>1527.2000000001863</v>
          </cell>
          <cell r="AV35">
            <v>25.899999999906868</v>
          </cell>
          <cell r="AW35">
            <v>413.81000000005588</v>
          </cell>
          <cell r="AX35">
            <v>335.56000000005588</v>
          </cell>
          <cell r="AY35">
            <v>0</v>
          </cell>
          <cell r="AZ35">
            <v>0</v>
          </cell>
          <cell r="BA35">
            <v>12.5</v>
          </cell>
          <cell r="BB35">
            <v>361.5</v>
          </cell>
          <cell r="BC35">
            <v>605.19999999925494</v>
          </cell>
          <cell r="BD35">
            <v>3100.2000000001863</v>
          </cell>
          <cell r="BE35">
            <v>6339.1500000059605</v>
          </cell>
          <cell r="BF35">
            <v>1508.8999999999069</v>
          </cell>
          <cell r="BG35">
            <v>607.39999999990687</v>
          </cell>
          <cell r="BH35">
            <v>617.39999999990687</v>
          </cell>
          <cell r="BI35">
            <v>31.700000000186265</v>
          </cell>
          <cell r="BJ35">
            <v>857.93999999994412</v>
          </cell>
          <cell r="BK35">
            <v>89.910000000149012</v>
          </cell>
          <cell r="BL35">
            <v>0</v>
          </cell>
          <cell r="BM35">
            <v>245.60000000055879</v>
          </cell>
          <cell r="BN35">
            <v>225.5</v>
          </cell>
          <cell r="BO35">
            <v>0</v>
          </cell>
          <cell r="BP35">
            <v>721.79999999981374</v>
          </cell>
          <cell r="BQ35">
            <v>1433</v>
          </cell>
          <cell r="BR35">
            <v>11729.840000011027</v>
          </cell>
          <cell r="BS35">
            <v>1973.6000000000931</v>
          </cell>
          <cell r="BT35">
            <v>939.1999999997206</v>
          </cell>
          <cell r="BU35">
            <v>537.3000000002794</v>
          </cell>
          <cell r="BV35">
            <v>0</v>
          </cell>
          <cell r="BW35">
            <v>1243.4000000001397</v>
          </cell>
          <cell r="BX35">
            <v>9.840000000083819</v>
          </cell>
          <cell r="BY35">
            <v>782.5</v>
          </cell>
          <cell r="BZ35">
            <v>0</v>
          </cell>
          <cell r="CA35">
            <v>1131.7000000001863</v>
          </cell>
          <cell r="CB35">
            <v>659.10000000055879</v>
          </cell>
          <cell r="CC35">
            <v>1085.7000000001863</v>
          </cell>
          <cell r="CD35">
            <v>3367.5</v>
          </cell>
          <cell r="CE35">
            <v>25434.999999992549</v>
          </cell>
          <cell r="CF35">
            <v>2144.6000000000931</v>
          </cell>
          <cell r="CG35">
            <v>2370.8999999999069</v>
          </cell>
          <cell r="CH35">
            <v>589.79999999981374</v>
          </cell>
          <cell r="CI35">
            <v>192.79999999981374</v>
          </cell>
          <cell r="CJ35">
            <v>1813.5</v>
          </cell>
          <cell r="CK35">
            <v>1578.6999999999534</v>
          </cell>
          <cell r="CL35">
            <v>4296.8999999994412</v>
          </cell>
          <cell r="CM35">
            <v>712</v>
          </cell>
          <cell r="CN35">
            <v>3691.2000000001863</v>
          </cell>
          <cell r="CO35">
            <v>900.29999999981374</v>
          </cell>
          <cell r="CP35">
            <v>929.59999999962747</v>
          </cell>
          <cell r="CQ35">
            <v>6214.7000000001863</v>
          </cell>
          <cell r="CR35">
            <v>23121.859999999404</v>
          </cell>
          <cell r="CS35">
            <v>6288.2999999998137</v>
          </cell>
          <cell r="CT35">
            <v>2258.5</v>
          </cell>
          <cell r="CU35">
            <v>1979</v>
          </cell>
          <cell r="CV35">
            <v>1643.7000000001863</v>
          </cell>
          <cell r="CW35">
            <v>4556.9500000001863</v>
          </cell>
          <cell r="CX35">
            <v>-2979.8899999996647</v>
          </cell>
          <cell r="CY35">
            <v>-484.5</v>
          </cell>
          <cell r="CZ35">
            <v>397.29999999981374</v>
          </cell>
          <cell r="DA35">
            <v>2927.2000000001863</v>
          </cell>
          <cell r="DB35">
            <v>422.79999999981374</v>
          </cell>
          <cell r="DC35">
            <v>612.79999999981374</v>
          </cell>
          <cell r="DD35">
            <v>5499.6999999992549</v>
          </cell>
          <cell r="DE35">
            <v>24094.80000000447</v>
          </cell>
          <cell r="DF35">
            <v>5193.6999999997206</v>
          </cell>
          <cell r="DG35">
            <v>1388.2999999998137</v>
          </cell>
          <cell r="DH35">
            <v>564</v>
          </cell>
          <cell r="DI35">
            <v>2929.3999999999069</v>
          </cell>
          <cell r="DJ35">
            <v>3681.7000000001863</v>
          </cell>
          <cell r="DK35">
            <v>1353</v>
          </cell>
          <cell r="DL35">
            <v>996.39999999990687</v>
          </cell>
          <cell r="DM35">
            <v>0</v>
          </cell>
          <cell r="DN35">
            <v>3448.7999999998137</v>
          </cell>
          <cell r="DO35">
            <v>1627.3999999994412</v>
          </cell>
          <cell r="DP35">
            <v>482.5</v>
          </cell>
          <cell r="DQ35">
            <v>2429.5999999996275</v>
          </cell>
          <cell r="DR35">
            <v>14657.29999999702</v>
          </cell>
          <cell r="DS35">
            <v>1577.2999999998137</v>
          </cell>
          <cell r="DT35">
            <v>1123</v>
          </cell>
          <cell r="DU35">
            <v>1154.2999999998137</v>
          </cell>
          <cell r="DV35">
            <v>2151.8999999999069</v>
          </cell>
          <cell r="DW35">
            <v>2548.6999999997206</v>
          </cell>
          <cell r="DX35">
            <v>194.59999999962747</v>
          </cell>
          <cell r="DY35">
            <v>557.79999999981374</v>
          </cell>
          <cell r="DZ35">
            <v>731.79999999981374</v>
          </cell>
          <cell r="EA35">
            <v>1317.7999999998137</v>
          </cell>
          <cell r="EB35">
            <v>1731.7000000001863</v>
          </cell>
          <cell r="EC35">
            <v>549.40000000037253</v>
          </cell>
          <cell r="ED35">
            <v>1019</v>
          </cell>
        </row>
        <row r="36">
          <cell r="F36">
            <v>7290.5</v>
          </cell>
          <cell r="G36">
            <v>3164.2000000001863</v>
          </cell>
          <cell r="H36">
            <v>6638</v>
          </cell>
          <cell r="I36">
            <v>2650</v>
          </cell>
          <cell r="J36">
            <v>1529.5</v>
          </cell>
          <cell r="K36">
            <v>1371</v>
          </cell>
          <cell r="L36">
            <v>2173</v>
          </cell>
          <cell r="M36">
            <v>-158</v>
          </cell>
          <cell r="N36">
            <v>2235</v>
          </cell>
          <cell r="O36">
            <v>5738</v>
          </cell>
          <cell r="P36">
            <v>5065</v>
          </cell>
          <cell r="Q36">
            <v>4324.5</v>
          </cell>
          <cell r="R36">
            <v>21200.5</v>
          </cell>
          <cell r="S36">
            <v>6486</v>
          </cell>
          <cell r="T36">
            <v>1568</v>
          </cell>
          <cell r="U36">
            <v>1508</v>
          </cell>
          <cell r="V36">
            <v>552.5</v>
          </cell>
          <cell r="W36">
            <v>248</v>
          </cell>
          <cell r="X36">
            <v>497</v>
          </cell>
          <cell r="Y36">
            <v>1017</v>
          </cell>
          <cell r="Z36">
            <v>1755</v>
          </cell>
          <cell r="AA36">
            <v>0</v>
          </cell>
          <cell r="AB36">
            <v>2044</v>
          </cell>
          <cell r="AC36">
            <v>1204</v>
          </cell>
          <cell r="AD36">
            <v>4321</v>
          </cell>
          <cell r="AE36">
            <v>19545</v>
          </cell>
          <cell r="AF36">
            <v>1007</v>
          </cell>
          <cell r="AG36">
            <v>1367</v>
          </cell>
          <cell r="AH36">
            <v>1063</v>
          </cell>
          <cell r="AI36">
            <v>234</v>
          </cell>
          <cell r="AJ36">
            <v>12.5</v>
          </cell>
          <cell r="AK36">
            <v>7</v>
          </cell>
          <cell r="AL36">
            <v>1879</v>
          </cell>
          <cell r="AM36">
            <v>3386</v>
          </cell>
          <cell r="AN36">
            <v>629.5</v>
          </cell>
          <cell r="AO36">
            <v>4289</v>
          </cell>
          <cell r="AP36">
            <v>602</v>
          </cell>
          <cell r="AQ36">
            <v>5069</v>
          </cell>
          <cell r="AR36">
            <v>1359</v>
          </cell>
          <cell r="AS36">
            <v>123.29999999981374</v>
          </cell>
          <cell r="AT36">
            <v>170.29999999981374</v>
          </cell>
          <cell r="AU36">
            <v>89.200000000186265</v>
          </cell>
          <cell r="AV36">
            <v>0</v>
          </cell>
          <cell r="AW36">
            <v>59</v>
          </cell>
          <cell r="AX36">
            <v>0</v>
          </cell>
          <cell r="AY36">
            <v>59.200000000186265</v>
          </cell>
          <cell r="AZ36">
            <v>266.70000000018626</v>
          </cell>
          <cell r="BA36">
            <v>0</v>
          </cell>
          <cell r="BB36">
            <v>178</v>
          </cell>
          <cell r="BC36">
            <v>0</v>
          </cell>
          <cell r="BD36">
            <v>413.29999999981374</v>
          </cell>
          <cell r="BE36">
            <v>1544.2100000008941</v>
          </cell>
          <cell r="BF36">
            <v>7.2999999998137355</v>
          </cell>
          <cell r="BG36">
            <v>0</v>
          </cell>
          <cell r="BH36">
            <v>0</v>
          </cell>
          <cell r="BI36">
            <v>0</v>
          </cell>
          <cell r="BJ36">
            <v>6</v>
          </cell>
          <cell r="BK36">
            <v>0</v>
          </cell>
          <cell r="BL36">
            <v>0</v>
          </cell>
          <cell r="BM36">
            <v>711</v>
          </cell>
          <cell r="BN36">
            <v>239.20000000018626</v>
          </cell>
          <cell r="BO36">
            <v>527</v>
          </cell>
          <cell r="BP36">
            <v>-51.320000000006985</v>
          </cell>
          <cell r="BQ36">
            <v>105.02999999996973</v>
          </cell>
          <cell r="BR36">
            <v>1715.2200000002049</v>
          </cell>
          <cell r="BS36">
            <v>39.5</v>
          </cell>
          <cell r="BT36">
            <v>174.4199999999837</v>
          </cell>
          <cell r="BU36">
            <v>0</v>
          </cell>
          <cell r="BV36">
            <v>0</v>
          </cell>
          <cell r="BW36">
            <v>220.52000000001863</v>
          </cell>
          <cell r="BX36">
            <v>0</v>
          </cell>
          <cell r="BY36">
            <v>413.64000000001397</v>
          </cell>
          <cell r="BZ36">
            <v>508.03000000002794</v>
          </cell>
          <cell r="CA36">
            <v>64.050000000017462</v>
          </cell>
          <cell r="CB36">
            <v>0</v>
          </cell>
          <cell r="CC36">
            <v>0</v>
          </cell>
          <cell r="CD36">
            <v>295.05999999999767</v>
          </cell>
          <cell r="CE36">
            <v>3137.0600000005215</v>
          </cell>
          <cell r="CF36">
            <v>135</v>
          </cell>
          <cell r="CG36">
            <v>333.48000000003958</v>
          </cell>
          <cell r="CH36">
            <v>34</v>
          </cell>
          <cell r="CI36">
            <v>0</v>
          </cell>
          <cell r="CJ36">
            <v>160.18000000002212</v>
          </cell>
          <cell r="CK36">
            <v>0</v>
          </cell>
          <cell r="CL36">
            <v>348.13000000000466</v>
          </cell>
          <cell r="CM36">
            <v>815.65000000002328</v>
          </cell>
          <cell r="CN36">
            <v>413.47000000000116</v>
          </cell>
          <cell r="CO36">
            <v>653.34000000002561</v>
          </cell>
          <cell r="CP36">
            <v>0</v>
          </cell>
          <cell r="CQ36">
            <v>243.81000000005588</v>
          </cell>
          <cell r="CR36">
            <v>1856.5300000002608</v>
          </cell>
          <cell r="CS36">
            <v>0</v>
          </cell>
          <cell r="CT36">
            <v>0</v>
          </cell>
          <cell r="CU36">
            <v>264.26999999996042</v>
          </cell>
          <cell r="CV36">
            <v>262.02999999999884</v>
          </cell>
          <cell r="CW36">
            <v>658.27999999999884</v>
          </cell>
          <cell r="CX36">
            <v>0</v>
          </cell>
          <cell r="CY36">
            <v>171.95999999996275</v>
          </cell>
          <cell r="CZ36">
            <v>149.15999999997439</v>
          </cell>
          <cell r="DA36">
            <v>112.80999999999767</v>
          </cell>
          <cell r="DB36">
            <v>-121.56999999994878</v>
          </cell>
          <cell r="DC36">
            <v>202.75</v>
          </cell>
          <cell r="DD36">
            <v>156.84000000002561</v>
          </cell>
          <cell r="DE36">
            <v>2143.9199999999255</v>
          </cell>
          <cell r="DF36">
            <v>0</v>
          </cell>
          <cell r="DG36">
            <v>193.10000000003492</v>
          </cell>
          <cell r="DH36">
            <v>0</v>
          </cell>
          <cell r="DI36">
            <v>0</v>
          </cell>
          <cell r="DJ36">
            <v>67.220000000001164</v>
          </cell>
          <cell r="DK36">
            <v>189.39999999996508</v>
          </cell>
          <cell r="DL36">
            <v>254</v>
          </cell>
          <cell r="DM36">
            <v>137.3300000000163</v>
          </cell>
          <cell r="DN36">
            <v>229.85999999998603</v>
          </cell>
          <cell r="DO36">
            <v>689.84999999997672</v>
          </cell>
          <cell r="DP36">
            <v>210.59999999997672</v>
          </cell>
          <cell r="DQ36">
            <v>172.55999999999767</v>
          </cell>
          <cell r="DR36">
            <v>2021.1200000005774</v>
          </cell>
          <cell r="DS36">
            <v>343.19000000000233</v>
          </cell>
          <cell r="DT36">
            <v>161</v>
          </cell>
          <cell r="DU36">
            <v>0</v>
          </cell>
          <cell r="DV36">
            <v>0</v>
          </cell>
          <cell r="DW36">
            <v>175.44000000000233</v>
          </cell>
          <cell r="DX36">
            <v>48.830000000016298</v>
          </cell>
          <cell r="DY36">
            <v>-86.46999999997206</v>
          </cell>
          <cell r="DZ36">
            <v>181.90000000002328</v>
          </cell>
          <cell r="EA36">
            <v>600.53000000002794</v>
          </cell>
          <cell r="EB36">
            <v>455.76000000000931</v>
          </cell>
          <cell r="EC36">
            <v>0</v>
          </cell>
          <cell r="ED36">
            <v>140.94000000000233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-36.432000000029802</v>
          </cell>
          <cell r="H38">
            <v>0</v>
          </cell>
          <cell r="I38">
            <v>-79.799999999988358</v>
          </cell>
          <cell r="J38">
            <v>-27.628800000064075</v>
          </cell>
          <cell r="K38">
            <v>-29.065200000070035</v>
          </cell>
          <cell r="L38">
            <v>-157.11660000006668</v>
          </cell>
          <cell r="M38">
            <v>0</v>
          </cell>
          <cell r="N38">
            <v>0</v>
          </cell>
          <cell r="O38">
            <v>0</v>
          </cell>
          <cell r="P38">
            <v>-11.414399999950547</v>
          </cell>
          <cell r="Q38">
            <v>0</v>
          </cell>
          <cell r="R38">
            <v>-719.0058999992907</v>
          </cell>
          <cell r="S38">
            <v>0</v>
          </cell>
          <cell r="T38">
            <v>-0.98980000003939494</v>
          </cell>
          <cell r="U38">
            <v>-17.399899999960326</v>
          </cell>
          <cell r="V38">
            <v>-23.520000000018626</v>
          </cell>
          <cell r="W38">
            <v>-116.98749999998836</v>
          </cell>
          <cell r="X38">
            <v>-361.38300000014715</v>
          </cell>
          <cell r="Y38">
            <v>-95.273700000019744</v>
          </cell>
          <cell r="Z38">
            <v>-103.4519999998156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-234.27639999985695</v>
          </cell>
          <cell r="AF38">
            <v>0</v>
          </cell>
          <cell r="AG38">
            <v>0</v>
          </cell>
          <cell r="AH38">
            <v>-14.974999999976717</v>
          </cell>
          <cell r="AI38">
            <v>0</v>
          </cell>
          <cell r="AJ38">
            <v>-56.200000000011642</v>
          </cell>
          <cell r="AK38">
            <v>0</v>
          </cell>
          <cell r="AL38">
            <v>-53.264399999985471</v>
          </cell>
          <cell r="AM38">
            <v>-109.83700000005774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-119.82647000253201</v>
          </cell>
          <cell r="AS38">
            <v>0</v>
          </cell>
          <cell r="AT38">
            <v>0</v>
          </cell>
          <cell r="AU38">
            <v>-18.00703999993857</v>
          </cell>
          <cell r="AV38">
            <v>0</v>
          </cell>
          <cell r="AW38">
            <v>-9.3235199999762699</v>
          </cell>
          <cell r="AX38">
            <v>-38.731110000051558</v>
          </cell>
          <cell r="AY38">
            <v>-53.764800000237301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-249.37879999913275</v>
          </cell>
          <cell r="BF38">
            <v>0</v>
          </cell>
          <cell r="BG38">
            <v>0</v>
          </cell>
          <cell r="BH38">
            <v>-7.6766000000643544</v>
          </cell>
          <cell r="BI38">
            <v>0</v>
          </cell>
          <cell r="BJ38">
            <v>-12.403079999960028</v>
          </cell>
          <cell r="BK38">
            <v>-11.39922000002116</v>
          </cell>
          <cell r="BL38">
            <v>-181.62060000002384</v>
          </cell>
          <cell r="BM38">
            <v>-36.279300000052899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-173.13444999977946</v>
          </cell>
          <cell r="BS38">
            <v>0</v>
          </cell>
          <cell r="BT38">
            <v>0</v>
          </cell>
          <cell r="BU38">
            <v>0</v>
          </cell>
          <cell r="BV38">
            <v>-53.305199999944307</v>
          </cell>
          <cell r="BW38">
            <v>-24.790000000037253</v>
          </cell>
          <cell r="BX38">
            <v>-2.9114800000097603</v>
          </cell>
          <cell r="BY38">
            <v>119.92039999994449</v>
          </cell>
          <cell r="BZ38">
            <v>-121.60010000015609</v>
          </cell>
          <cell r="CA38">
            <v>-1.5015499999281019</v>
          </cell>
          <cell r="CB38">
            <v>-77.385000000009313</v>
          </cell>
          <cell r="CC38">
            <v>0</v>
          </cell>
          <cell r="CD38">
            <v>-11.561519999930169</v>
          </cell>
          <cell r="CE38">
            <v>-1766.3842500001192</v>
          </cell>
          <cell r="CF38">
            <v>0</v>
          </cell>
          <cell r="CG38">
            <v>0</v>
          </cell>
          <cell r="CH38">
            <v>0</v>
          </cell>
          <cell r="CI38">
            <v>-4.000400000018999</v>
          </cell>
          <cell r="CJ38">
            <v>-69.37679999996908</v>
          </cell>
          <cell r="CK38">
            <v>-18.130799999926239</v>
          </cell>
          <cell r="CL38">
            <v>-503.31205000006594</v>
          </cell>
          <cell r="CM38">
            <v>-594.91948000015691</v>
          </cell>
          <cell r="CN38">
            <v>-427.82436000008602</v>
          </cell>
          <cell r="CO38">
            <v>-137.86035999999149</v>
          </cell>
          <cell r="CP38">
            <v>0</v>
          </cell>
          <cell r="CQ38">
            <v>-10.960000000079162</v>
          </cell>
          <cell r="CR38">
            <v>215.0623700004071</v>
          </cell>
          <cell r="CS38">
            <v>0</v>
          </cell>
          <cell r="CT38">
            <v>-0.54600000003119931</v>
          </cell>
          <cell r="CU38">
            <v>0</v>
          </cell>
          <cell r="CV38">
            <v>0</v>
          </cell>
          <cell r="CW38">
            <v>-15.91800000006333</v>
          </cell>
          <cell r="CX38">
            <v>566.17924999981187</v>
          </cell>
          <cell r="CY38">
            <v>137.9936999999918</v>
          </cell>
          <cell r="CZ38">
            <v>-269.37820000015199</v>
          </cell>
          <cell r="DA38">
            <v>-34.996780000044964</v>
          </cell>
          <cell r="DB38">
            <v>-130.81599999999162</v>
          </cell>
          <cell r="DC38">
            <v>-12.857599999988452</v>
          </cell>
          <cell r="DD38">
            <v>-24.597999999998137</v>
          </cell>
          <cell r="DE38">
            <v>-521.21143999882042</v>
          </cell>
          <cell r="DF38">
            <v>0</v>
          </cell>
          <cell r="DG38">
            <v>-28.837380000040866</v>
          </cell>
          <cell r="DH38">
            <v>0</v>
          </cell>
          <cell r="DI38">
            <v>-4.1184000000357628</v>
          </cell>
          <cell r="DJ38">
            <v>-12.898599999956787</v>
          </cell>
          <cell r="DK38">
            <v>-81.597400000086054</v>
          </cell>
          <cell r="DL38">
            <v>460.54679999989457</v>
          </cell>
          <cell r="DM38">
            <v>-519.92999999993481</v>
          </cell>
          <cell r="DN38">
            <v>-156.10979999997653</v>
          </cell>
          <cell r="DO38">
            <v>-79.911259999964386</v>
          </cell>
          <cell r="DP38">
            <v>0</v>
          </cell>
          <cell r="DQ38">
            <v>-98.355400000000373</v>
          </cell>
          <cell r="DR38">
            <v>-978.65001000091434</v>
          </cell>
          <cell r="DS38">
            <v>0</v>
          </cell>
          <cell r="DT38">
            <v>-30.852899999998044</v>
          </cell>
          <cell r="DU38">
            <v>-16.67170000000624</v>
          </cell>
          <cell r="DV38">
            <v>0</v>
          </cell>
          <cell r="DW38">
            <v>-21.933979999972507</v>
          </cell>
          <cell r="DX38">
            <v>-67.813739999895915</v>
          </cell>
          <cell r="DY38">
            <v>227.38500000000931</v>
          </cell>
          <cell r="DZ38">
            <v>-777.05964000010863</v>
          </cell>
          <cell r="EA38">
            <v>-196.63920000009239</v>
          </cell>
          <cell r="EB38">
            <v>-86.083399999886751</v>
          </cell>
          <cell r="EC38">
            <v>-5.8599999989382923E-2</v>
          </cell>
          <cell r="ED38">
            <v>-8.9218500000424683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2444.8496000000159</v>
          </cell>
          <cell r="AS39">
            <v>0</v>
          </cell>
          <cell r="AT39">
            <v>0</v>
          </cell>
          <cell r="AU39">
            <v>920.53330000001006</v>
          </cell>
          <cell r="AV39">
            <v>1375.8418999999994</v>
          </cell>
          <cell r="AW39">
            <v>0</v>
          </cell>
          <cell r="AX39">
            <v>148.47440000000643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258.21041000004334</v>
          </cell>
          <cell r="BF39">
            <v>0</v>
          </cell>
          <cell r="BG39">
            <v>0</v>
          </cell>
          <cell r="BH39">
            <v>130.82528000004822</v>
          </cell>
          <cell r="BI39">
            <v>127.38512999999512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2580.5387000000046</v>
          </cell>
          <cell r="BS39">
            <v>0</v>
          </cell>
          <cell r="BT39">
            <v>0</v>
          </cell>
          <cell r="BU39">
            <v>1169.9720000000088</v>
          </cell>
          <cell r="BV39">
            <v>1410.5666999999958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60.558669999998529</v>
          </cell>
          <cell r="CF39">
            <v>0</v>
          </cell>
          <cell r="CG39">
            <v>0</v>
          </cell>
          <cell r="CH39">
            <v>0</v>
          </cell>
          <cell r="CI39">
            <v>60.558669999998529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364.13639999995939</v>
          </cell>
          <cell r="DF39">
            <v>0</v>
          </cell>
          <cell r="DG39">
            <v>0</v>
          </cell>
          <cell r="DH39">
            <v>364.13639999995939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185.44391000003088</v>
          </cell>
          <cell r="DS39">
            <v>0</v>
          </cell>
          <cell r="DT39">
            <v>0</v>
          </cell>
          <cell r="DU39">
            <v>185.44391000003088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13992.64999999851</v>
          </cell>
          <cell r="G41">
            <v>7168.5280000008643</v>
          </cell>
          <cell r="H41">
            <v>13317.530000001192</v>
          </cell>
          <cell r="I41">
            <v>8245.2599999997765</v>
          </cell>
          <cell r="J41">
            <v>2985.8511000014842</v>
          </cell>
          <cell r="K41">
            <v>2632.1624999996275</v>
          </cell>
          <cell r="L41">
            <v>16630.933399997652</v>
          </cell>
          <cell r="M41">
            <v>4234.5</v>
          </cell>
          <cell r="N41">
            <v>3445.6999999992549</v>
          </cell>
          <cell r="O41">
            <v>11316.699999999255</v>
          </cell>
          <cell r="P41">
            <v>10491.525600001216</v>
          </cell>
          <cell r="Q41">
            <v>11429.800000000745</v>
          </cell>
          <cell r="R41">
            <v>-10004.212900042534</v>
          </cell>
          <cell r="S41">
            <v>10749.800000000745</v>
          </cell>
          <cell r="T41">
            <v>2986.0101999975741</v>
          </cell>
          <cell r="U41">
            <v>3349.2000999972224</v>
          </cell>
          <cell r="V41">
            <v>7533.3400000017136</v>
          </cell>
          <cell r="W41">
            <v>1217.4354999996722</v>
          </cell>
          <cell r="X41">
            <v>2571.6769999992102</v>
          </cell>
          <cell r="Y41">
            <v>-1085.8237000033259</v>
          </cell>
          <cell r="Z41">
            <v>6066.1480000019073</v>
          </cell>
          <cell r="AA41">
            <v>1000</v>
          </cell>
          <cell r="AB41">
            <v>3482.2999999970198</v>
          </cell>
          <cell r="AC41">
            <v>2528</v>
          </cell>
          <cell r="AD41">
            <v>-50402.30000000447</v>
          </cell>
          <cell r="AE41">
            <v>13142.023600041866</v>
          </cell>
          <cell r="AF41">
            <v>1750.1999999992549</v>
          </cell>
          <cell r="AG41">
            <v>3068.5</v>
          </cell>
          <cell r="AH41">
            <v>2899.2250000052154</v>
          </cell>
          <cell r="AI41">
            <v>3234.6000000014901</v>
          </cell>
          <cell r="AJ41">
            <v>2846.3600000012666</v>
          </cell>
          <cell r="AK41">
            <v>2591.1399999987334</v>
          </cell>
          <cell r="AL41">
            <v>-168.56440000236034</v>
          </cell>
          <cell r="AM41">
            <v>6082.4630000032485</v>
          </cell>
          <cell r="AN41">
            <v>2636.3000000007451</v>
          </cell>
          <cell r="AO41">
            <v>6343.7000000029802</v>
          </cell>
          <cell r="AP41">
            <v>1420.3000000007451</v>
          </cell>
          <cell r="AQ41">
            <v>-19562.20000000298</v>
          </cell>
          <cell r="AR41">
            <v>-27016.906870007515</v>
          </cell>
          <cell r="AS41">
            <v>4273.6999999992549</v>
          </cell>
          <cell r="AT41">
            <v>1443.0000000018626</v>
          </cell>
          <cell r="AU41">
            <v>3054.0262600015849</v>
          </cell>
          <cell r="AV41">
            <v>1931.8419000003487</v>
          </cell>
          <cell r="AW41">
            <v>1681.6864799996838</v>
          </cell>
          <cell r="AX41">
            <v>1419.6032899990678</v>
          </cell>
          <cell r="AY41">
            <v>-9039.8648000024259</v>
          </cell>
          <cell r="AZ41">
            <v>2480.4000000022352</v>
          </cell>
          <cell r="BA41">
            <v>771.30000000074506</v>
          </cell>
          <cell r="BB41">
            <v>2911.1999999992549</v>
          </cell>
          <cell r="BC41">
            <v>1229.1999999992549</v>
          </cell>
          <cell r="BD41">
            <v>-39173</v>
          </cell>
          <cell r="BE41">
            <v>-31875.508389949799</v>
          </cell>
          <cell r="BF41">
            <v>1641.2000000011176</v>
          </cell>
          <cell r="BG41">
            <v>1431.5</v>
          </cell>
          <cell r="BH41">
            <v>1404.2486800011247</v>
          </cell>
          <cell r="BI41">
            <v>530.28512999974191</v>
          </cell>
          <cell r="BJ41">
            <v>2412.5969200003892</v>
          </cell>
          <cell r="BK41">
            <v>2505.8507799990475</v>
          </cell>
          <cell r="BL41">
            <v>8801.9794000014663</v>
          </cell>
          <cell r="BM41">
            <v>5944.0207000002265</v>
          </cell>
          <cell r="BN41">
            <v>2500.1999999992549</v>
          </cell>
          <cell r="BO41">
            <v>2904</v>
          </cell>
          <cell r="BP41">
            <v>1119.480000000447</v>
          </cell>
          <cell r="BQ41">
            <v>-63070.869999997318</v>
          </cell>
          <cell r="BR41">
            <v>-35969.785750001669</v>
          </cell>
          <cell r="BS41">
            <v>3622.5999999996275</v>
          </cell>
          <cell r="BT41">
            <v>2674.6199999991804</v>
          </cell>
          <cell r="BU41">
            <v>2514.4719999991357</v>
          </cell>
          <cell r="BV41">
            <v>2040.5614999998361</v>
          </cell>
          <cell r="BW41">
            <v>2703.179999999702</v>
          </cell>
          <cell r="BX41">
            <v>2346.5285199992359</v>
          </cell>
          <cell r="BY41">
            <v>-7534.9396000020206</v>
          </cell>
          <cell r="BZ41">
            <v>5946.7299000024796</v>
          </cell>
          <cell r="CA41">
            <v>3659.0484500005841</v>
          </cell>
          <cell r="CB41">
            <v>6367.214999999851</v>
          </cell>
          <cell r="CC41">
            <v>2002.1999999992549</v>
          </cell>
          <cell r="CD41">
            <v>-62312.001520000398</v>
          </cell>
          <cell r="CE41">
            <v>-11316.21557995677</v>
          </cell>
          <cell r="CF41">
            <v>3179.0999999996275</v>
          </cell>
          <cell r="CG41">
            <v>3777.3799999989569</v>
          </cell>
          <cell r="CH41">
            <v>2352.3000000007451</v>
          </cell>
          <cell r="CI41">
            <v>542.75827000103891</v>
          </cell>
          <cell r="CJ41">
            <v>3801.7532000020146</v>
          </cell>
          <cell r="CK41">
            <v>2786.0691999997944</v>
          </cell>
          <cell r="CL41">
            <v>-691.58204999938607</v>
          </cell>
          <cell r="CM41">
            <v>13182.430519998074</v>
          </cell>
          <cell r="CN41">
            <v>22070.945640005171</v>
          </cell>
          <cell r="CO41">
            <v>9715.4796400032938</v>
          </cell>
          <cell r="CP41">
            <v>1215.4000000022352</v>
          </cell>
          <cell r="CQ41">
            <v>-73248.25</v>
          </cell>
          <cell r="CR41">
            <v>-61084.407629966736</v>
          </cell>
          <cell r="CS41">
            <v>12977.300000000745</v>
          </cell>
          <cell r="CT41">
            <v>4421.253999998793</v>
          </cell>
          <cell r="CU41">
            <v>4702.2700000032783</v>
          </cell>
          <cell r="CV41">
            <v>3269.230000000447</v>
          </cell>
          <cell r="CW41">
            <v>7606.651999999769</v>
          </cell>
          <cell r="CX41">
            <v>-14252.410749999806</v>
          </cell>
          <cell r="CY41">
            <v>-22659.246300000697</v>
          </cell>
          <cell r="CZ41">
            <v>9572.4817999973893</v>
          </cell>
          <cell r="DA41">
            <v>8045.0132199972868</v>
          </cell>
          <cell r="DB41">
            <v>6006.3139999993145</v>
          </cell>
          <cell r="DC41">
            <v>1109.4924000017345</v>
          </cell>
          <cell r="DD41">
            <v>-81882.758000001311</v>
          </cell>
          <cell r="DE41">
            <v>-47553.455040037632</v>
          </cell>
          <cell r="DF41">
            <v>10416.499999998137</v>
          </cell>
          <cell r="DG41">
            <v>2548.7626200001687</v>
          </cell>
          <cell r="DH41">
            <v>2596.6364000029862</v>
          </cell>
          <cell r="DI41">
            <v>4893.4815999995917</v>
          </cell>
          <cell r="DJ41">
            <v>5813.9213999994099</v>
          </cell>
          <cell r="DK41">
            <v>4256.8026000000536</v>
          </cell>
          <cell r="DL41">
            <v>-12226.053199999034</v>
          </cell>
          <cell r="DM41">
            <v>8101.2000000029802</v>
          </cell>
          <cell r="DN41">
            <v>8991.8502000011504</v>
          </cell>
          <cell r="DO41">
            <v>9399.7387399971485</v>
          </cell>
          <cell r="DP41">
            <v>968.60000000149012</v>
          </cell>
          <cell r="DQ41">
            <v>-93314.895399998873</v>
          </cell>
          <cell r="DR41">
            <v>-65767.74610003829</v>
          </cell>
          <cell r="DS41">
            <v>3804.4900000002235</v>
          </cell>
          <cell r="DT41">
            <v>2086.8471000008285</v>
          </cell>
          <cell r="DU41">
            <v>2987.6722100004554</v>
          </cell>
          <cell r="DV41">
            <v>7269.4000000003725</v>
          </cell>
          <cell r="DW41">
            <v>5641.9460199996829</v>
          </cell>
          <cell r="DX41">
            <v>2852.0162599999458</v>
          </cell>
          <cell r="DY41">
            <v>-8438.5850000046194</v>
          </cell>
          <cell r="DZ41">
            <v>9205.8403600007296</v>
          </cell>
          <cell r="EA41">
            <v>5062.4908000044525</v>
          </cell>
          <cell r="EB41">
            <v>4773.376599997282</v>
          </cell>
          <cell r="EC41">
            <v>768.34139999747276</v>
          </cell>
          <cell r="ED41">
            <v>-101781.58185000345</v>
          </cell>
        </row>
        <row r="43">
          <cell r="A43" t="str">
            <v>Total Special Sales For Resale</v>
          </cell>
          <cell r="F43">
            <v>13992.64999999851</v>
          </cell>
          <cell r="G43">
            <v>7168.5280000008643</v>
          </cell>
          <cell r="H43">
            <v>13317.530000001192</v>
          </cell>
          <cell r="I43">
            <v>8245.2599999997765</v>
          </cell>
          <cell r="J43">
            <v>2985.8511000014842</v>
          </cell>
          <cell r="K43">
            <v>2632.1624999996275</v>
          </cell>
          <cell r="L43">
            <v>16630.933399997652</v>
          </cell>
          <cell r="M43">
            <v>4234.5</v>
          </cell>
          <cell r="N43">
            <v>3445.6999999992549</v>
          </cell>
          <cell r="O43">
            <v>11316.699999999255</v>
          </cell>
          <cell r="P43">
            <v>10491.525600001216</v>
          </cell>
          <cell r="Q43">
            <v>11429.800000000745</v>
          </cell>
          <cell r="R43">
            <v>-10004.212900012732</v>
          </cell>
          <cell r="S43">
            <v>10749.800000000745</v>
          </cell>
          <cell r="T43">
            <v>2986.0101999975741</v>
          </cell>
          <cell r="U43">
            <v>3349.2000999972224</v>
          </cell>
          <cell r="V43">
            <v>7533.3400000017136</v>
          </cell>
          <cell r="W43">
            <v>1217.4354999996722</v>
          </cell>
          <cell r="X43">
            <v>2571.6769999992102</v>
          </cell>
          <cell r="Y43">
            <v>-1085.8237000033259</v>
          </cell>
          <cell r="Z43">
            <v>6066.1480000019073</v>
          </cell>
          <cell r="AA43">
            <v>1000</v>
          </cell>
          <cell r="AB43">
            <v>3482.2999999970198</v>
          </cell>
          <cell r="AC43">
            <v>2528</v>
          </cell>
          <cell r="AD43">
            <v>-50402.30000000447</v>
          </cell>
          <cell r="AE43">
            <v>13142.023599982262</v>
          </cell>
          <cell r="AF43">
            <v>1750.1999999992549</v>
          </cell>
          <cell r="AG43">
            <v>3068.5</v>
          </cell>
          <cell r="AH43">
            <v>2899.2250000052154</v>
          </cell>
          <cell r="AI43">
            <v>3234.6000000014901</v>
          </cell>
          <cell r="AJ43">
            <v>2846.3600000012666</v>
          </cell>
          <cell r="AK43">
            <v>2591.1399999987334</v>
          </cell>
          <cell r="AL43">
            <v>-168.56440000236034</v>
          </cell>
          <cell r="AM43">
            <v>6082.4630000032485</v>
          </cell>
          <cell r="AN43">
            <v>2636.3000000007451</v>
          </cell>
          <cell r="AO43">
            <v>6343.7000000029802</v>
          </cell>
          <cell r="AP43">
            <v>1420.3000000007451</v>
          </cell>
          <cell r="AQ43">
            <v>-19562.20000000298</v>
          </cell>
          <cell r="AR43">
            <v>-27016.906870007515</v>
          </cell>
          <cell r="AS43">
            <v>4273.6999999992549</v>
          </cell>
          <cell r="AT43">
            <v>1443.0000000037253</v>
          </cell>
          <cell r="AU43">
            <v>3054.0262600015849</v>
          </cell>
          <cell r="AV43">
            <v>1931.8419000003487</v>
          </cell>
          <cell r="AW43">
            <v>1681.6864799987525</v>
          </cell>
          <cell r="AX43">
            <v>1419.6032899990678</v>
          </cell>
          <cell r="AY43">
            <v>-9039.8648000024259</v>
          </cell>
          <cell r="AZ43">
            <v>2480.4000000022352</v>
          </cell>
          <cell r="BA43">
            <v>771.30000000074506</v>
          </cell>
          <cell r="BB43">
            <v>2911.1999999992549</v>
          </cell>
          <cell r="BC43">
            <v>1229.1999999992549</v>
          </cell>
          <cell r="BD43">
            <v>-39173</v>
          </cell>
          <cell r="BE43">
            <v>-31875.508389949799</v>
          </cell>
          <cell r="BF43">
            <v>1641.2000000011176</v>
          </cell>
          <cell r="BG43">
            <v>1431.5</v>
          </cell>
          <cell r="BH43">
            <v>1404.2486800029874</v>
          </cell>
          <cell r="BI43">
            <v>530.28512999974191</v>
          </cell>
          <cell r="BJ43">
            <v>2412.5969200022519</v>
          </cell>
          <cell r="BK43">
            <v>2505.8507799990475</v>
          </cell>
          <cell r="BL43">
            <v>8801.9794000014663</v>
          </cell>
          <cell r="BM43">
            <v>5944.0207000002265</v>
          </cell>
          <cell r="BN43">
            <v>2500.1999999992549</v>
          </cell>
          <cell r="BO43">
            <v>2904</v>
          </cell>
          <cell r="BP43">
            <v>1119.480000000447</v>
          </cell>
          <cell r="BQ43">
            <v>-63070.869999997318</v>
          </cell>
          <cell r="BR43">
            <v>-35969.785750001669</v>
          </cell>
          <cell r="BS43">
            <v>3622.5999999996275</v>
          </cell>
          <cell r="BT43">
            <v>2674.6199999973178</v>
          </cell>
          <cell r="BU43">
            <v>2514.4719999991357</v>
          </cell>
          <cell r="BV43">
            <v>2040.5614999998361</v>
          </cell>
          <cell r="BW43">
            <v>2703.179999999702</v>
          </cell>
          <cell r="BX43">
            <v>2346.5285199992359</v>
          </cell>
          <cell r="BY43">
            <v>-7534.9396000020206</v>
          </cell>
          <cell r="BZ43">
            <v>5946.7299000024796</v>
          </cell>
          <cell r="CA43">
            <v>3659.0484500005841</v>
          </cell>
          <cell r="CB43">
            <v>6367.214999999851</v>
          </cell>
          <cell r="CC43">
            <v>2002.1999999992549</v>
          </cell>
          <cell r="CD43">
            <v>-62312.001520000398</v>
          </cell>
          <cell r="CE43">
            <v>-11316.215579986572</v>
          </cell>
          <cell r="CF43">
            <v>3179.0999999996275</v>
          </cell>
          <cell r="CG43">
            <v>3777.3799999989569</v>
          </cell>
          <cell r="CH43">
            <v>2352.3000000007451</v>
          </cell>
          <cell r="CI43">
            <v>542.75827000103891</v>
          </cell>
          <cell r="CJ43">
            <v>3801.7532000020146</v>
          </cell>
          <cell r="CK43">
            <v>2786.0691999997944</v>
          </cell>
          <cell r="CL43">
            <v>-691.58204999938607</v>
          </cell>
          <cell r="CM43">
            <v>13182.430519998074</v>
          </cell>
          <cell r="CN43">
            <v>22070.945640005171</v>
          </cell>
          <cell r="CO43">
            <v>9715.4796400032938</v>
          </cell>
          <cell r="CP43">
            <v>1215.4000000022352</v>
          </cell>
          <cell r="CQ43">
            <v>-73248.25</v>
          </cell>
          <cell r="CR43">
            <v>-61084.407629966736</v>
          </cell>
          <cell r="CS43">
            <v>12977.300000000745</v>
          </cell>
          <cell r="CT43">
            <v>4421.253999998793</v>
          </cell>
          <cell r="CU43">
            <v>4702.2700000032783</v>
          </cell>
          <cell r="CV43">
            <v>3269.230000000447</v>
          </cell>
          <cell r="CW43">
            <v>7606.651999999769</v>
          </cell>
          <cell r="CX43">
            <v>-14252.410749999806</v>
          </cell>
          <cell r="CY43">
            <v>-22659.246300000697</v>
          </cell>
          <cell r="CZ43">
            <v>9572.4817999973893</v>
          </cell>
          <cell r="DA43">
            <v>8045.0132199972868</v>
          </cell>
          <cell r="DB43">
            <v>6006.3139999993145</v>
          </cell>
          <cell r="DC43">
            <v>1109.4924000017345</v>
          </cell>
          <cell r="DD43">
            <v>-81882.758000001311</v>
          </cell>
          <cell r="DE43">
            <v>-47553.455040037632</v>
          </cell>
          <cell r="DF43">
            <v>10416.499999998137</v>
          </cell>
          <cell r="DG43">
            <v>2548.7626200001687</v>
          </cell>
          <cell r="DH43">
            <v>2596.6364000029862</v>
          </cell>
          <cell r="DI43">
            <v>4893.4815999995917</v>
          </cell>
          <cell r="DJ43">
            <v>5813.9213999994099</v>
          </cell>
          <cell r="DK43">
            <v>4256.8026000000536</v>
          </cell>
          <cell r="DL43">
            <v>-12226.053199999034</v>
          </cell>
          <cell r="DM43">
            <v>8101.2000000029802</v>
          </cell>
          <cell r="DN43">
            <v>8991.8502000011504</v>
          </cell>
          <cell r="DO43">
            <v>9399.7387399971485</v>
          </cell>
          <cell r="DP43">
            <v>968.60000000149012</v>
          </cell>
          <cell r="DQ43">
            <v>-93314.895399998873</v>
          </cell>
          <cell r="DR43">
            <v>-65767.74610003829</v>
          </cell>
          <cell r="DS43">
            <v>3804.4900000002235</v>
          </cell>
          <cell r="DT43">
            <v>2086.8471000008285</v>
          </cell>
          <cell r="DU43">
            <v>2987.6722100004554</v>
          </cell>
          <cell r="DV43">
            <v>7269.4000000003725</v>
          </cell>
          <cell r="DW43">
            <v>5641.9460199996829</v>
          </cell>
          <cell r="DX43">
            <v>2852.0162599999458</v>
          </cell>
          <cell r="DY43">
            <v>-8438.5850000046194</v>
          </cell>
          <cell r="DZ43">
            <v>9205.8403600007296</v>
          </cell>
          <cell r="EA43">
            <v>5062.4908000044525</v>
          </cell>
          <cell r="EB43">
            <v>4773.376599997282</v>
          </cell>
          <cell r="EC43">
            <v>768.34139999747276</v>
          </cell>
          <cell r="ED43">
            <v>-101781.58185000345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6">
          <cell r="F176">
            <v>0</v>
          </cell>
          <cell r="G176">
            <v>-1217.4899999999907</v>
          </cell>
          <cell r="H176">
            <v>-1521.6299999999756</v>
          </cell>
          <cell r="I176">
            <v>-2783.7600000000093</v>
          </cell>
          <cell r="J176">
            <v>-2.4899999999906868</v>
          </cell>
          <cell r="K176">
            <v>-813.57000000000698</v>
          </cell>
          <cell r="L176">
            <v>-1704.3189999999886</v>
          </cell>
          <cell r="M176">
            <v>-1454.2700000000041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-6287.8576999998186</v>
          </cell>
          <cell r="S176">
            <v>0</v>
          </cell>
          <cell r="T176">
            <v>-367.89600000000792</v>
          </cell>
          <cell r="U176">
            <v>-85.660600000000159</v>
          </cell>
          <cell r="V176">
            <v>-894.3179999999993</v>
          </cell>
          <cell r="W176">
            <v>-437.95000000001164</v>
          </cell>
          <cell r="X176">
            <v>-2879.7549999999464</v>
          </cell>
          <cell r="Y176">
            <v>2336.859999999986</v>
          </cell>
          <cell r="Z176">
            <v>-3855.1731000000145</v>
          </cell>
          <cell r="AA176">
            <v>0</v>
          </cell>
          <cell r="AB176">
            <v>0</v>
          </cell>
          <cell r="AC176">
            <v>-103.96500000000015</v>
          </cell>
          <cell r="AD176">
            <v>0</v>
          </cell>
          <cell r="AE176">
            <v>2973.5423000000883</v>
          </cell>
          <cell r="AF176">
            <v>0</v>
          </cell>
          <cell r="AG176">
            <v>-6.7299999999959255</v>
          </cell>
          <cell r="AH176">
            <v>-94.666699999999992</v>
          </cell>
          <cell r="AI176">
            <v>-75.922999999998865</v>
          </cell>
          <cell r="AJ176">
            <v>-272.89800000000105</v>
          </cell>
          <cell r="AK176">
            <v>0</v>
          </cell>
          <cell r="AL176">
            <v>4778.3099999999395</v>
          </cell>
          <cell r="AM176">
            <v>-1354.5500000000175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-962.43899999989662</v>
          </cell>
          <cell r="AS176">
            <v>0</v>
          </cell>
          <cell r="AT176">
            <v>-6.9899999999906868</v>
          </cell>
          <cell r="AU176">
            <v>-95.667999999997846</v>
          </cell>
          <cell r="AV176">
            <v>0</v>
          </cell>
          <cell r="AW176">
            <v>-284.61100000000079</v>
          </cell>
          <cell r="AX176">
            <v>-249.97000000000116</v>
          </cell>
          <cell r="AY176">
            <v>1019.3710000000137</v>
          </cell>
          <cell r="AZ176">
            <v>-1344.5709999999963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12637.808999999426</v>
          </cell>
          <cell r="BF176">
            <v>0</v>
          </cell>
          <cell r="BG176">
            <v>-7.3300000000017462</v>
          </cell>
          <cell r="BH176">
            <v>0</v>
          </cell>
          <cell r="BI176">
            <v>-4.9230000000006839</v>
          </cell>
          <cell r="BJ176">
            <v>-190.70999999999913</v>
          </cell>
          <cell r="BK176">
            <v>-296.2280000000319</v>
          </cell>
          <cell r="BL176">
            <v>19639.949999999953</v>
          </cell>
          <cell r="BM176">
            <v>-6502.9499999999534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-1389.311999999918</v>
          </cell>
          <cell r="BS176">
            <v>0</v>
          </cell>
          <cell r="BT176">
            <v>-168.64999999999418</v>
          </cell>
          <cell r="BU176">
            <v>-593.94099999999889</v>
          </cell>
          <cell r="BV176">
            <v>-427.61999999999534</v>
          </cell>
          <cell r="BW176">
            <v>-286.41300000000047</v>
          </cell>
          <cell r="BX176">
            <v>-129.08799999998882</v>
          </cell>
          <cell r="BY176">
            <v>1823.0500000000466</v>
          </cell>
          <cell r="BZ176">
            <v>-1078.6369999999879</v>
          </cell>
          <cell r="CA176">
            <v>-1265.9930000000022</v>
          </cell>
          <cell r="CB176">
            <v>737.97999999999593</v>
          </cell>
          <cell r="CC176">
            <v>0</v>
          </cell>
          <cell r="CD176">
            <v>0</v>
          </cell>
          <cell r="CE176">
            <v>-25817.669599999674</v>
          </cell>
          <cell r="CF176">
            <v>0</v>
          </cell>
          <cell r="CG176">
            <v>0</v>
          </cell>
          <cell r="CH176">
            <v>0</v>
          </cell>
          <cell r="CI176">
            <v>-203.79899999999907</v>
          </cell>
          <cell r="CJ176">
            <v>-1622.2550000000047</v>
          </cell>
          <cell r="CK176">
            <v>-622.94000000000233</v>
          </cell>
          <cell r="CL176">
            <v>-2167.6000000000931</v>
          </cell>
          <cell r="CM176">
            <v>-8991.995599999791</v>
          </cell>
          <cell r="CN176">
            <v>-9945.9499999999534</v>
          </cell>
          <cell r="CO176">
            <v>-2094</v>
          </cell>
          <cell r="CP176">
            <v>0</v>
          </cell>
          <cell r="CQ176">
            <v>-169.12999999994645</v>
          </cell>
          <cell r="CR176">
            <v>-8619.6967000002041</v>
          </cell>
          <cell r="CS176">
            <v>0</v>
          </cell>
          <cell r="CT176">
            <v>-69.702999999979511</v>
          </cell>
          <cell r="CU176">
            <v>0</v>
          </cell>
          <cell r="CV176">
            <v>-940.27470000000903</v>
          </cell>
          <cell r="CW176">
            <v>-545.42999999999302</v>
          </cell>
          <cell r="CX176">
            <v>1932.5679999999702</v>
          </cell>
          <cell r="CY176">
            <v>497.70000000006985</v>
          </cell>
          <cell r="CZ176">
            <v>-7461.1170000000857</v>
          </cell>
          <cell r="DA176">
            <v>-1203.25</v>
          </cell>
          <cell r="DB176">
            <v>-830.18999999994412</v>
          </cell>
          <cell r="DC176">
            <v>0</v>
          </cell>
          <cell r="DD176">
            <v>0</v>
          </cell>
          <cell r="DE176">
            <v>-18268.747999999672</v>
          </cell>
          <cell r="DF176">
            <v>0</v>
          </cell>
          <cell r="DG176">
            <v>-925.06000000005588</v>
          </cell>
          <cell r="DH176">
            <v>0</v>
          </cell>
          <cell r="DI176">
            <v>-1775.5529999999999</v>
          </cell>
          <cell r="DJ176">
            <v>-970.43000000005122</v>
          </cell>
          <cell r="DK176">
            <v>-498.28700000001118</v>
          </cell>
          <cell r="DL176">
            <v>4316.0560000000987</v>
          </cell>
          <cell r="DM176">
            <v>-11200.899999999907</v>
          </cell>
          <cell r="DN176">
            <v>-2410.1940000000031</v>
          </cell>
          <cell r="DO176">
            <v>-2277.9499999999534</v>
          </cell>
          <cell r="DP176">
            <v>-1.7399999999906868</v>
          </cell>
          <cell r="DQ176">
            <v>-2524.6899999999441</v>
          </cell>
          <cell r="DR176">
            <v>-18196.511999999173</v>
          </cell>
          <cell r="DS176">
            <v>-251</v>
          </cell>
          <cell r="DT176">
            <v>-1182.6750000000466</v>
          </cell>
          <cell r="DU176">
            <v>0</v>
          </cell>
          <cell r="DV176">
            <v>-3001.2239999999874</v>
          </cell>
          <cell r="DW176">
            <v>-2214.2800000000279</v>
          </cell>
          <cell r="DX176">
            <v>-299.52000000001863</v>
          </cell>
          <cell r="DY176">
            <v>2951.1500000000233</v>
          </cell>
          <cell r="DZ176">
            <v>-11586.102999999886</v>
          </cell>
          <cell r="EA176">
            <v>-1138.2200000000012</v>
          </cell>
          <cell r="EB176">
            <v>-1293.9399999999441</v>
          </cell>
          <cell r="EC176">
            <v>-20.039999999920838</v>
          </cell>
          <cell r="ED176">
            <v>-160.65999999997439</v>
          </cell>
        </row>
        <row r="177">
          <cell r="F177">
            <v>-3865.9400000000023</v>
          </cell>
          <cell r="G177">
            <v>-5591</v>
          </cell>
          <cell r="H177">
            <v>-6866.0999999998603</v>
          </cell>
          <cell r="I177">
            <v>-5121.2999999998137</v>
          </cell>
          <cell r="J177">
            <v>-2541.9399999999441</v>
          </cell>
          <cell r="K177">
            <v>-207.29999999998836</v>
          </cell>
          <cell r="L177">
            <v>0</v>
          </cell>
          <cell r="M177">
            <v>-303.28100000000086</v>
          </cell>
          <cell r="N177">
            <v>-500.12399999999616</v>
          </cell>
          <cell r="O177">
            <v>-3930.4400000000023</v>
          </cell>
          <cell r="P177">
            <v>-1602.0100000000093</v>
          </cell>
          <cell r="Q177">
            <v>-2679.5</v>
          </cell>
          <cell r="R177">
            <v>-17799.37200000044</v>
          </cell>
          <cell r="S177">
            <v>-1204</v>
          </cell>
          <cell r="T177">
            <v>-278.34800000000178</v>
          </cell>
          <cell r="U177">
            <v>-1790</v>
          </cell>
          <cell r="V177">
            <v>-9613.7999999998137</v>
          </cell>
          <cell r="W177">
            <v>-804</v>
          </cell>
          <cell r="X177">
            <v>-1101.2000000001863</v>
          </cell>
          <cell r="Y177">
            <v>-501.59000000000015</v>
          </cell>
          <cell r="Z177">
            <v>0</v>
          </cell>
          <cell r="AA177">
            <v>-26.865000000001601</v>
          </cell>
          <cell r="AB177">
            <v>-1905.5</v>
          </cell>
          <cell r="AC177">
            <v>-125.58899999999994</v>
          </cell>
          <cell r="AD177">
            <v>-448.48000000001048</v>
          </cell>
          <cell r="AE177">
            <v>-11175.118629999459</v>
          </cell>
          <cell r="AF177">
            <v>-75.456699999999728</v>
          </cell>
          <cell r="AG177">
            <v>-480.97400000000198</v>
          </cell>
          <cell r="AH177">
            <v>-1166.2299999999959</v>
          </cell>
          <cell r="AI177">
            <v>-340.08999999999651</v>
          </cell>
          <cell r="AJ177">
            <v>-1560.2000000000698</v>
          </cell>
          <cell r="AK177">
            <v>-2410.2600000000093</v>
          </cell>
          <cell r="AL177">
            <v>-287.83092999999997</v>
          </cell>
          <cell r="AM177">
            <v>0</v>
          </cell>
          <cell r="AN177">
            <v>-373.39999999990687</v>
          </cell>
          <cell r="AO177">
            <v>-1880.140000000014</v>
          </cell>
          <cell r="AP177">
            <v>0.36299999999755528</v>
          </cell>
          <cell r="AQ177">
            <v>-2600.8999999999069</v>
          </cell>
          <cell r="AR177">
            <v>-10315.357000000309</v>
          </cell>
          <cell r="AS177">
            <v>-733.75</v>
          </cell>
          <cell r="AT177">
            <v>-152.51600000000326</v>
          </cell>
          <cell r="AU177">
            <v>-890.2100000000064</v>
          </cell>
          <cell r="AV177">
            <v>-165.26099999999951</v>
          </cell>
          <cell r="AW177">
            <v>-1520.9650000000038</v>
          </cell>
          <cell r="AX177">
            <v>-299.5800000000163</v>
          </cell>
          <cell r="AY177">
            <v>0</v>
          </cell>
          <cell r="AZ177">
            <v>0</v>
          </cell>
          <cell r="BA177">
            <v>-57.220000000001164</v>
          </cell>
          <cell r="BB177">
            <v>-2952.2200000000012</v>
          </cell>
          <cell r="BC177">
            <v>-203.53500000000349</v>
          </cell>
          <cell r="BD177">
            <v>-3340.1000000000931</v>
          </cell>
          <cell r="BE177">
            <v>-14815.417770000175</v>
          </cell>
          <cell r="BF177">
            <v>-201.50599999999395</v>
          </cell>
          <cell r="BG177">
            <v>-180.35900000001129</v>
          </cell>
          <cell r="BH177">
            <v>-744.03100000000268</v>
          </cell>
          <cell r="BI177">
            <v>-142.06777</v>
          </cell>
          <cell r="BJ177">
            <v>-293.625</v>
          </cell>
          <cell r="BK177">
            <v>-424.30999999999767</v>
          </cell>
          <cell r="BL177">
            <v>-3844.5900000000256</v>
          </cell>
          <cell r="BM177">
            <v>-1363.1499999999942</v>
          </cell>
          <cell r="BN177">
            <v>-309.20900000000256</v>
          </cell>
          <cell r="BO177">
            <v>-4190.8199999999488</v>
          </cell>
          <cell r="BP177">
            <v>-306.85000000000582</v>
          </cell>
          <cell r="BQ177">
            <v>-2814.9000000000233</v>
          </cell>
          <cell r="BR177">
            <v>-19779.088200000115</v>
          </cell>
          <cell r="BS177">
            <v>-650.13999999998487</v>
          </cell>
          <cell r="BT177">
            <v>-707.54999999998836</v>
          </cell>
          <cell r="BU177">
            <v>-299.50999999999476</v>
          </cell>
          <cell r="BV177">
            <v>-149.19900000000052</v>
          </cell>
          <cell r="BW177">
            <v>0</v>
          </cell>
          <cell r="BX177">
            <v>0</v>
          </cell>
          <cell r="BY177">
            <v>-3323.2600000000093</v>
          </cell>
          <cell r="BZ177">
            <v>-45.170200000000136</v>
          </cell>
          <cell r="CA177">
            <v>-929.10899999999674</v>
          </cell>
          <cell r="CB177">
            <v>-9812.9000000000233</v>
          </cell>
          <cell r="CC177">
            <v>-179.25</v>
          </cell>
          <cell r="CD177">
            <v>-3683</v>
          </cell>
          <cell r="CE177">
            <v>-32324.00800000038</v>
          </cell>
          <cell r="CF177">
            <v>-1141.179999999993</v>
          </cell>
          <cell r="CG177">
            <v>-782.62000000002445</v>
          </cell>
          <cell r="CH177">
            <v>-3445.3800000000047</v>
          </cell>
          <cell r="CI177">
            <v>0</v>
          </cell>
          <cell r="CJ177">
            <v>-4046.75</v>
          </cell>
          <cell r="CK177">
            <v>-5441.3199999999488</v>
          </cell>
          <cell r="CL177">
            <v>-4219.0999999999767</v>
          </cell>
          <cell r="CM177">
            <v>0</v>
          </cell>
          <cell r="CN177">
            <v>-3661.570000000007</v>
          </cell>
          <cell r="CO177">
            <v>-6142.3499999999767</v>
          </cell>
          <cell r="CP177">
            <v>-387.73799999999756</v>
          </cell>
          <cell r="CQ177">
            <v>-3056</v>
          </cell>
          <cell r="CR177">
            <v>-53158.250000000931</v>
          </cell>
          <cell r="CS177">
            <v>-3718.6500000000233</v>
          </cell>
          <cell r="CT177">
            <v>-1002.5099999999948</v>
          </cell>
          <cell r="CU177">
            <v>-3922.640000000014</v>
          </cell>
          <cell r="CV177">
            <v>-2414.609999999986</v>
          </cell>
          <cell r="CW177">
            <v>-9184.0400000000373</v>
          </cell>
          <cell r="CX177">
            <v>-7645.1800000000221</v>
          </cell>
          <cell r="CY177">
            <v>-11297.050000000047</v>
          </cell>
          <cell r="CZ177">
            <v>0</v>
          </cell>
          <cell r="DA177">
            <v>-3625.3300000000163</v>
          </cell>
          <cell r="DB177">
            <v>-6252.3499999999767</v>
          </cell>
          <cell r="DC177">
            <v>-427.69000000000233</v>
          </cell>
          <cell r="DD177">
            <v>-3668.2000000001863</v>
          </cell>
          <cell r="DE177">
            <v>-38144.219000000041</v>
          </cell>
          <cell r="DF177">
            <v>-3341.1300000000047</v>
          </cell>
          <cell r="DG177">
            <v>-844.38000000000466</v>
          </cell>
          <cell r="DH177">
            <v>-2092.5699999999924</v>
          </cell>
          <cell r="DI177">
            <v>-840.75</v>
          </cell>
          <cell r="DJ177">
            <v>-3432.2800000000279</v>
          </cell>
          <cell r="DK177">
            <v>-3409.859000000004</v>
          </cell>
          <cell r="DL177">
            <v>-13962.699999999953</v>
          </cell>
          <cell r="DM177">
            <v>0</v>
          </cell>
          <cell r="DN177">
            <v>-2293.2799999999988</v>
          </cell>
          <cell r="DO177">
            <v>-6293.4600000000792</v>
          </cell>
          <cell r="DP177">
            <v>-192.5</v>
          </cell>
          <cell r="DQ177">
            <v>-1441.3100000000559</v>
          </cell>
          <cell r="DR177">
            <v>-32020.516000000294</v>
          </cell>
          <cell r="DS177">
            <v>-911.45999999996275</v>
          </cell>
          <cell r="DT177">
            <v>-480.16399999998976</v>
          </cell>
          <cell r="DU177">
            <v>-3855.2999999999884</v>
          </cell>
          <cell r="DV177">
            <v>-3236.3199999999779</v>
          </cell>
          <cell r="DW177">
            <v>-6243.5200000000186</v>
          </cell>
          <cell r="DX177">
            <v>-7081.7799999999988</v>
          </cell>
          <cell r="DY177">
            <v>3266.0999999998603</v>
          </cell>
          <cell r="DZ177">
            <v>0</v>
          </cell>
          <cell r="EA177">
            <v>-4879.2800000000279</v>
          </cell>
          <cell r="EB177">
            <v>-7744.5</v>
          </cell>
          <cell r="EC177">
            <v>-197.46199999999953</v>
          </cell>
          <cell r="ED177">
            <v>-656.8300000000163</v>
          </cell>
        </row>
        <row r="178">
          <cell r="F178">
            <v>-5890</v>
          </cell>
          <cell r="G178">
            <v>-19589</v>
          </cell>
          <cell r="H178">
            <v>-22692</v>
          </cell>
          <cell r="I178">
            <v>-12969</v>
          </cell>
          <cell r="J178">
            <v>-25818</v>
          </cell>
          <cell r="K178">
            <v>-20952</v>
          </cell>
          <cell r="L178">
            <v>-29982</v>
          </cell>
          <cell r="M178">
            <v>-33328</v>
          </cell>
          <cell r="N178">
            <v>-10027.199999999953</v>
          </cell>
          <cell r="O178">
            <v>-2886.2000000001863</v>
          </cell>
          <cell r="P178">
            <v>-1934.7000000001863</v>
          </cell>
          <cell r="Q178">
            <v>-1142.5</v>
          </cell>
          <cell r="R178">
            <v>-82791.390000000596</v>
          </cell>
          <cell r="S178">
            <v>-1856.6999999999534</v>
          </cell>
          <cell r="T178">
            <v>0</v>
          </cell>
          <cell r="U178">
            <v>-328.25</v>
          </cell>
          <cell r="V178">
            <v>-2658.3000000000466</v>
          </cell>
          <cell r="W178">
            <v>-33067</v>
          </cell>
          <cell r="X178">
            <v>-14866</v>
          </cell>
          <cell r="Y178">
            <v>1063</v>
          </cell>
          <cell r="Z178">
            <v>-28289</v>
          </cell>
          <cell r="AA178">
            <v>-9536.4000000001397</v>
          </cell>
          <cell r="AB178">
            <v>-3167.0999999998603</v>
          </cell>
          <cell r="AC178">
            <v>-154.63999999989755</v>
          </cell>
          <cell r="AD178">
            <v>10069</v>
          </cell>
          <cell r="AE178">
            <v>-24868.220000002533</v>
          </cell>
          <cell r="AF178">
            <v>0</v>
          </cell>
          <cell r="AG178">
            <v>-112.60000000009313</v>
          </cell>
          <cell r="AH178">
            <v>-22.740000000048894</v>
          </cell>
          <cell r="AI178">
            <v>-815.93999999994412</v>
          </cell>
          <cell r="AJ178">
            <v>-9362</v>
          </cell>
          <cell r="AK178">
            <v>-15811</v>
          </cell>
          <cell r="AL178">
            <v>943.79999999981374</v>
          </cell>
          <cell r="AM178">
            <v>-30075</v>
          </cell>
          <cell r="AN178">
            <v>-5778.8999999999069</v>
          </cell>
          <cell r="AO178">
            <v>-2162.1000000000931</v>
          </cell>
          <cell r="AP178">
            <v>-153.73999999999069</v>
          </cell>
          <cell r="AQ178">
            <v>38482</v>
          </cell>
          <cell r="AR178">
            <v>-19668.239999998361</v>
          </cell>
          <cell r="AS178">
            <v>-814.10000000009313</v>
          </cell>
          <cell r="AT178">
            <v>0</v>
          </cell>
          <cell r="AU178">
            <v>-306.59000000002561</v>
          </cell>
          <cell r="AV178">
            <v>-176</v>
          </cell>
          <cell r="AW178">
            <v>-6332.7999999998137</v>
          </cell>
          <cell r="AX178">
            <v>-8050</v>
          </cell>
          <cell r="AY178">
            <v>-1912.2000000001863</v>
          </cell>
          <cell r="AZ178">
            <v>-27785</v>
          </cell>
          <cell r="BA178">
            <v>-4702.5500000000466</v>
          </cell>
          <cell r="BB178">
            <v>-1413.5</v>
          </cell>
          <cell r="BC178">
            <v>0</v>
          </cell>
          <cell r="BD178">
            <v>31824.5</v>
          </cell>
          <cell r="BE178">
            <v>-34646.110000003129</v>
          </cell>
          <cell r="BF178">
            <v>-775.29999999981374</v>
          </cell>
          <cell r="BG178">
            <v>-215.26000000000931</v>
          </cell>
          <cell r="BH178">
            <v>-10.190000000002328</v>
          </cell>
          <cell r="BI178">
            <v>-516.44999999995343</v>
          </cell>
          <cell r="BJ178">
            <v>-6210</v>
          </cell>
          <cell r="BK178">
            <v>-9674</v>
          </cell>
          <cell r="BL178">
            <v>-3568</v>
          </cell>
          <cell r="BM178">
            <v>-23929.799999999814</v>
          </cell>
          <cell r="BN178">
            <v>-5144.0999999999767</v>
          </cell>
          <cell r="BO178">
            <v>-1504</v>
          </cell>
          <cell r="BP178">
            <v>-14.849999999976717</v>
          </cell>
          <cell r="BQ178">
            <v>16915.839999999967</v>
          </cell>
          <cell r="BR178">
            <v>-28158.509999994189</v>
          </cell>
          <cell r="BS178">
            <v>0</v>
          </cell>
          <cell r="BT178">
            <v>-141.36000000010245</v>
          </cell>
          <cell r="BU178">
            <v>-119.96000000002095</v>
          </cell>
          <cell r="BV178">
            <v>-108.8300000000163</v>
          </cell>
          <cell r="BW178">
            <v>-4204</v>
          </cell>
          <cell r="BX178">
            <v>-7867.5</v>
          </cell>
          <cell r="BY178">
            <v>-678.1600000000326</v>
          </cell>
          <cell r="BZ178">
            <v>-25095.5</v>
          </cell>
          <cell r="CA178">
            <v>-7783</v>
          </cell>
          <cell r="CB178">
            <v>-574.39999999990687</v>
          </cell>
          <cell r="CC178">
            <v>-70.199999999953434</v>
          </cell>
          <cell r="CD178">
            <v>18484.40000000014</v>
          </cell>
          <cell r="CE178">
            <v>-76138.620000001043</v>
          </cell>
          <cell r="CF178">
            <v>-136.70000000018626</v>
          </cell>
          <cell r="CG178">
            <v>-415.80000000004657</v>
          </cell>
          <cell r="CH178">
            <v>-519.19999999995343</v>
          </cell>
          <cell r="CI178">
            <v>-54.440000000002328</v>
          </cell>
          <cell r="CJ178">
            <v>-20446</v>
          </cell>
          <cell r="CK178">
            <v>-6539</v>
          </cell>
          <cell r="CL178">
            <v>861.56000000005588</v>
          </cell>
          <cell r="CM178">
            <v>-27239.5</v>
          </cell>
          <cell r="CN178">
            <v>-34683.600000000093</v>
          </cell>
          <cell r="CO178">
            <v>-347.80000000004657</v>
          </cell>
          <cell r="CP178">
            <v>-81.339999999967404</v>
          </cell>
          <cell r="CQ178">
            <v>13463.200000000186</v>
          </cell>
          <cell r="CR178">
            <v>4796.1999999955297</v>
          </cell>
          <cell r="CS178">
            <v>-1861.5</v>
          </cell>
          <cell r="CT178">
            <v>-545</v>
          </cell>
          <cell r="CU178">
            <v>-505.20000000006985</v>
          </cell>
          <cell r="CV178">
            <v>-1513</v>
          </cell>
          <cell r="CW178">
            <v>-9473</v>
          </cell>
          <cell r="CX178">
            <v>50583.5</v>
          </cell>
          <cell r="CY178">
            <v>114.30000000004657</v>
          </cell>
          <cell r="CZ178">
            <v>-41252.5</v>
          </cell>
          <cell r="DA178">
            <v>-2942.3999999999069</v>
          </cell>
          <cell r="DB178">
            <v>-128.70000000018626</v>
          </cell>
          <cell r="DC178">
            <v>-84.699999999953434</v>
          </cell>
          <cell r="DD178">
            <v>12404.399999999907</v>
          </cell>
          <cell r="DE178">
            <v>-54782.229999996722</v>
          </cell>
          <cell r="DF178">
            <v>-1215.7999999998137</v>
          </cell>
          <cell r="DG178">
            <v>-88.600000000093132</v>
          </cell>
          <cell r="DH178">
            <v>-181.25</v>
          </cell>
          <cell r="DI178">
            <v>-595.76000000000931</v>
          </cell>
          <cell r="DJ178">
            <v>-11408.5</v>
          </cell>
          <cell r="DK178">
            <v>-8177.7000000001863</v>
          </cell>
          <cell r="DL178">
            <v>1052.5</v>
          </cell>
          <cell r="DM178">
            <v>-36865</v>
          </cell>
          <cell r="DN178">
            <v>-2131.7999999998137</v>
          </cell>
          <cell r="DO178">
            <v>-133.19999999995343</v>
          </cell>
          <cell r="DP178">
            <v>-1</v>
          </cell>
          <cell r="DQ178">
            <v>4963.8800000000047</v>
          </cell>
          <cell r="DR178">
            <v>-74918.039999995381</v>
          </cell>
          <cell r="DS178">
            <v>-219.0999999998603</v>
          </cell>
          <cell r="DT178">
            <v>0</v>
          </cell>
          <cell r="DU178">
            <v>-161.23999999999069</v>
          </cell>
          <cell r="DV178">
            <v>-3705</v>
          </cell>
          <cell r="DW178">
            <v>-17608</v>
          </cell>
          <cell r="DX178">
            <v>-15413</v>
          </cell>
          <cell r="DY178">
            <v>401.5</v>
          </cell>
          <cell r="DZ178">
            <v>-37657.5</v>
          </cell>
          <cell r="EA178">
            <v>-2107.8999999999069</v>
          </cell>
          <cell r="EB178">
            <v>-211.10000000009313</v>
          </cell>
          <cell r="EC178">
            <v>-0.96000000007916242</v>
          </cell>
          <cell r="ED178">
            <v>1764.2599999999948</v>
          </cell>
        </row>
        <row r="179">
          <cell r="F179">
            <v>-5048.02751000016</v>
          </cell>
          <cell r="G179">
            <v>-515.4000000001397</v>
          </cell>
          <cell r="H179">
            <v>-4147.7999999998137</v>
          </cell>
          <cell r="I179">
            <v>-2183</v>
          </cell>
          <cell r="J179">
            <v>-891.86000000010245</v>
          </cell>
          <cell r="K179">
            <v>-405.09999999997672</v>
          </cell>
          <cell r="L179">
            <v>-345.17183999999543</v>
          </cell>
          <cell r="M179">
            <v>0</v>
          </cell>
          <cell r="N179">
            <v>-385.37000000002445</v>
          </cell>
          <cell r="O179">
            <v>-1234.8199999999924</v>
          </cell>
          <cell r="P179">
            <v>-3571.3499999999767</v>
          </cell>
          <cell r="Q179">
            <v>-3837.9035999999614</v>
          </cell>
          <cell r="R179">
            <v>-22825.054999999702</v>
          </cell>
          <cell r="S179">
            <v>-4256.7999999999302</v>
          </cell>
          <cell r="T179">
            <v>-1550.5199999999895</v>
          </cell>
          <cell r="U179">
            <v>-3365.4599999999919</v>
          </cell>
          <cell r="V179">
            <v>-6121.9000000001397</v>
          </cell>
          <cell r="W179">
            <v>-1062.9000000000233</v>
          </cell>
          <cell r="X179">
            <v>-2026.5999999999767</v>
          </cell>
          <cell r="Y179">
            <v>-420.61399999997229</v>
          </cell>
          <cell r="Z179">
            <v>0</v>
          </cell>
          <cell r="AA179">
            <v>-409.78100000000268</v>
          </cell>
          <cell r="AB179">
            <v>-0.75</v>
          </cell>
          <cell r="AC179">
            <v>-955.39000000001397</v>
          </cell>
          <cell r="AD179">
            <v>-2654.3399999999674</v>
          </cell>
          <cell r="AE179">
            <v>-9119.9532000003383</v>
          </cell>
          <cell r="AF179">
            <v>-752.22000000000116</v>
          </cell>
          <cell r="AG179">
            <v>-816</v>
          </cell>
          <cell r="AH179">
            <v>-2298.9599999999919</v>
          </cell>
          <cell r="AI179">
            <v>-531.24000000004889</v>
          </cell>
          <cell r="AJ179">
            <v>568.20299999997951</v>
          </cell>
          <cell r="AK179">
            <v>-602.23999999999069</v>
          </cell>
          <cell r="AL179">
            <v>0</v>
          </cell>
          <cell r="AM179">
            <v>0</v>
          </cell>
          <cell r="AN179">
            <v>-746.5</v>
          </cell>
          <cell r="AO179">
            <v>-1.1600000000034925</v>
          </cell>
          <cell r="AP179">
            <v>-425.4149999999936</v>
          </cell>
          <cell r="AQ179">
            <v>-3514.4211999999825</v>
          </cell>
          <cell r="AR179">
            <v>-10040.16599999927</v>
          </cell>
          <cell r="AS179">
            <v>-1687.3100000000559</v>
          </cell>
          <cell r="AT179">
            <v>-160.56500000000233</v>
          </cell>
          <cell r="AU179">
            <v>-1519.8650000000052</v>
          </cell>
          <cell r="AV179">
            <v>-289.5060000000085</v>
          </cell>
          <cell r="AW179">
            <v>-1234.7799999999697</v>
          </cell>
          <cell r="AX179">
            <v>-803.31999999994878</v>
          </cell>
          <cell r="AY179">
            <v>0</v>
          </cell>
          <cell r="AZ179">
            <v>0</v>
          </cell>
          <cell r="BA179">
            <v>-354.11999999999534</v>
          </cell>
          <cell r="BB179">
            <v>-227.57999999998719</v>
          </cell>
          <cell r="BC179">
            <v>-569.22000000000116</v>
          </cell>
          <cell r="BD179">
            <v>-3193.9000000000233</v>
          </cell>
          <cell r="BE179">
            <v>-7319.9729999992996</v>
          </cell>
          <cell r="BF179">
            <v>-1106.3099999999977</v>
          </cell>
          <cell r="BG179">
            <v>-1051.679999999993</v>
          </cell>
          <cell r="BH179">
            <v>-479.13699999999517</v>
          </cell>
          <cell r="BI179">
            <v>-307.77999999999884</v>
          </cell>
          <cell r="BJ179">
            <v>-1936.359999999986</v>
          </cell>
          <cell r="BK179">
            <v>-538.32000000000698</v>
          </cell>
          <cell r="BL179">
            <v>817.7839999999851</v>
          </cell>
          <cell r="BM179">
            <v>0</v>
          </cell>
          <cell r="BN179">
            <v>-215.17000000001281</v>
          </cell>
          <cell r="BO179">
            <v>-964.31000000002678</v>
          </cell>
          <cell r="BP179">
            <v>-182.43000000002212</v>
          </cell>
          <cell r="BQ179">
            <v>-1356.2600000000093</v>
          </cell>
          <cell r="BR179">
            <v>-11923.020452000201</v>
          </cell>
          <cell r="BS179">
            <v>-1299.6187519999803</v>
          </cell>
          <cell r="BT179">
            <v>-364.77999999999884</v>
          </cell>
          <cell r="BU179">
            <v>-622.66300000000047</v>
          </cell>
          <cell r="BV179">
            <v>-323.54299999999967</v>
          </cell>
          <cell r="BW179">
            <v>-3529.0400000000081</v>
          </cell>
          <cell r="BX179">
            <v>-1827.0599999999977</v>
          </cell>
          <cell r="BY179">
            <v>-232.33500000002095</v>
          </cell>
          <cell r="BZ179">
            <v>0</v>
          </cell>
          <cell r="CA179">
            <v>-98.566899999997986</v>
          </cell>
          <cell r="CB179">
            <v>-476.16000000000349</v>
          </cell>
          <cell r="CC179">
            <v>-1107.3000000000175</v>
          </cell>
          <cell r="CD179">
            <v>-2041.9538000000175</v>
          </cell>
          <cell r="CE179">
            <v>-18440.453049999662</v>
          </cell>
          <cell r="CF179">
            <v>-1293.8399999999674</v>
          </cell>
          <cell r="CG179">
            <v>-463.17704999999842</v>
          </cell>
          <cell r="CH179">
            <v>-1931.7799999999988</v>
          </cell>
          <cell r="CI179">
            <v>-120.80399999999827</v>
          </cell>
          <cell r="CJ179">
            <v>-3769</v>
          </cell>
          <cell r="CK179">
            <v>-4343.8299999999872</v>
          </cell>
          <cell r="CL179">
            <v>2640.6989999999641</v>
          </cell>
          <cell r="CM179">
            <v>0</v>
          </cell>
          <cell r="CN179">
            <v>-1818.5209999999934</v>
          </cell>
          <cell r="CO179">
            <v>-1962.8399999999674</v>
          </cell>
          <cell r="CP179">
            <v>-568.06000000005588</v>
          </cell>
          <cell r="CQ179">
            <v>-4809.3000000000466</v>
          </cell>
          <cell r="CR179">
            <v>-22026.305639998056</v>
          </cell>
          <cell r="CS179">
            <v>-6899.8000000000466</v>
          </cell>
          <cell r="CT179">
            <v>-2946.4715999999316</v>
          </cell>
          <cell r="CU179">
            <v>-2527.859999999986</v>
          </cell>
          <cell r="CV179">
            <v>-3185.6699999999837</v>
          </cell>
          <cell r="CW179">
            <v>-7782.8270299999276</v>
          </cell>
          <cell r="CX179">
            <v>11623.940990000032</v>
          </cell>
          <cell r="CY179">
            <v>-3618.8680000000168</v>
          </cell>
          <cell r="CZ179">
            <v>0</v>
          </cell>
          <cell r="DA179">
            <v>-478.13000000000466</v>
          </cell>
          <cell r="DB179">
            <v>-2378.2399999999907</v>
          </cell>
          <cell r="DC179">
            <v>-666.28000000002794</v>
          </cell>
          <cell r="DD179">
            <v>-3166.0999999998603</v>
          </cell>
          <cell r="DE179">
            <v>-33971.30199999921</v>
          </cell>
          <cell r="DF179">
            <v>-5997.2999999998137</v>
          </cell>
          <cell r="DG179">
            <v>-2321.9000000000233</v>
          </cell>
          <cell r="DH179">
            <v>-1922.8000000000175</v>
          </cell>
          <cell r="DI179">
            <v>-1917.0299999999988</v>
          </cell>
          <cell r="DJ179">
            <v>-9834.5400000000373</v>
          </cell>
          <cell r="DK179">
            <v>-9305.2600000000093</v>
          </cell>
          <cell r="DL179">
            <v>4644.7600000000093</v>
          </cell>
          <cell r="DM179">
            <v>0</v>
          </cell>
          <cell r="DN179">
            <v>-853.95999999999185</v>
          </cell>
          <cell r="DO179">
            <v>-2431.3477000000421</v>
          </cell>
          <cell r="DP179">
            <v>-627.59000000002561</v>
          </cell>
          <cell r="DQ179">
            <v>-3404.3342999997549</v>
          </cell>
          <cell r="DR179">
            <v>-34814.110000000335</v>
          </cell>
          <cell r="DS179">
            <v>-1444.5</v>
          </cell>
          <cell r="DT179">
            <v>-964.21999999997206</v>
          </cell>
          <cell r="DU179">
            <v>-2068.8699999999953</v>
          </cell>
          <cell r="DV179">
            <v>-4680.7800000000279</v>
          </cell>
          <cell r="DW179">
            <v>-7913.6500000000233</v>
          </cell>
          <cell r="DX179">
            <v>-2544.5300000000279</v>
          </cell>
          <cell r="DY179">
            <v>-11692.280000000144</v>
          </cell>
          <cell r="DZ179">
            <v>0</v>
          </cell>
          <cell r="EA179">
            <v>-318.12999999994645</v>
          </cell>
          <cell r="EB179">
            <v>-1252.6600000000326</v>
          </cell>
          <cell r="EC179">
            <v>-405.93000000005122</v>
          </cell>
          <cell r="ED179">
            <v>-1528.5600000000559</v>
          </cell>
        </row>
        <row r="180">
          <cell r="F180">
            <v>-837.24499999999534</v>
          </cell>
          <cell r="G180">
            <v>-782.9199999999837</v>
          </cell>
          <cell r="H180">
            <v>-810.68000000000757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-71.171000000000276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-71.171000000000049</v>
          </cell>
          <cell r="BQ180">
            <v>0</v>
          </cell>
          <cell r="BR180">
            <v>-764.64159999997355</v>
          </cell>
          <cell r="BS180">
            <v>-212.34070000000065</v>
          </cell>
          <cell r="BT180">
            <v>-136.22389999999996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-92.039000000000669</v>
          </cell>
          <cell r="CA180">
            <v>-210.65200000000004</v>
          </cell>
          <cell r="CB180">
            <v>-39.122999999999593</v>
          </cell>
          <cell r="CC180">
            <v>0</v>
          </cell>
          <cell r="CD180">
            <v>-74.263000000000829</v>
          </cell>
          <cell r="CE180">
            <v>-1599.5284000000393</v>
          </cell>
          <cell r="CF180">
            <v>-285.59340000000066</v>
          </cell>
          <cell r="CG180">
            <v>0</v>
          </cell>
          <cell r="CH180">
            <v>0</v>
          </cell>
          <cell r="CI180">
            <v>0</v>
          </cell>
          <cell r="CJ180">
            <v>-64.643000000000029</v>
          </cell>
          <cell r="CK180">
            <v>0</v>
          </cell>
          <cell r="CL180">
            <v>-22.25800000000163</v>
          </cell>
          <cell r="CM180">
            <v>-94.565999999998894</v>
          </cell>
          <cell r="CN180">
            <v>-828.98800000000119</v>
          </cell>
          <cell r="CO180">
            <v>-0.59200000000055297</v>
          </cell>
          <cell r="CP180">
            <v>0</v>
          </cell>
          <cell r="CQ180">
            <v>-302.88799999999901</v>
          </cell>
          <cell r="CR180">
            <v>-1212.8891000000294</v>
          </cell>
          <cell r="CS180">
            <v>-259.72699999999895</v>
          </cell>
          <cell r="CT180">
            <v>-148.8426000000004</v>
          </cell>
          <cell r="CU180">
            <v>0</v>
          </cell>
          <cell r="CV180">
            <v>-345.9815000000001</v>
          </cell>
          <cell r="CW180">
            <v>0</v>
          </cell>
          <cell r="CX180">
            <v>0</v>
          </cell>
          <cell r="CY180">
            <v>-31.010000000002037</v>
          </cell>
          <cell r="CZ180">
            <v>-149.1730000000025</v>
          </cell>
          <cell r="DA180">
            <v>0</v>
          </cell>
          <cell r="DB180">
            <v>109.40500000000065</v>
          </cell>
          <cell r="DC180">
            <v>0</v>
          </cell>
          <cell r="DD180">
            <v>-387.55999999999767</v>
          </cell>
          <cell r="DE180">
            <v>-1357.5625999999756</v>
          </cell>
          <cell r="DF180">
            <v>-162.22699999999895</v>
          </cell>
          <cell r="DG180">
            <v>-169.80859999999984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-652.03500000000349</v>
          </cell>
          <cell r="DM180">
            <v>-228.52900000000227</v>
          </cell>
          <cell r="DN180">
            <v>0</v>
          </cell>
          <cell r="DO180">
            <v>0</v>
          </cell>
          <cell r="DP180">
            <v>0</v>
          </cell>
          <cell r="DQ180">
            <v>-144.96299999999974</v>
          </cell>
          <cell r="DR180">
            <v>-2136.0200000000186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-366.12900000000081</v>
          </cell>
          <cell r="DX180">
            <v>-201.73979999999983</v>
          </cell>
          <cell r="DY180">
            <v>0</v>
          </cell>
          <cell r="DZ180">
            <v>-976.16100000000006</v>
          </cell>
          <cell r="EA180">
            <v>0</v>
          </cell>
          <cell r="EB180">
            <v>-433.97199999999975</v>
          </cell>
          <cell r="EC180">
            <v>-158.01819999999998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5">
          <cell r="F185">
            <v>-15641.212510000914</v>
          </cell>
          <cell r="G185">
            <v>-27695.810000000522</v>
          </cell>
          <cell r="H185">
            <v>-36038.210000000894</v>
          </cell>
          <cell r="I185">
            <v>-23057.060000000522</v>
          </cell>
          <cell r="J185">
            <v>-29254.290000000969</v>
          </cell>
          <cell r="K185">
            <v>-22377.970000000671</v>
          </cell>
          <cell r="L185">
            <v>-32031.4908400001</v>
          </cell>
          <cell r="M185">
            <v>-35085.550999999978</v>
          </cell>
          <cell r="N185">
            <v>-10912.694000000134</v>
          </cell>
          <cell r="O185">
            <v>-8051.4599999999627</v>
          </cell>
          <cell r="P185">
            <v>-7108.0600000000559</v>
          </cell>
          <cell r="Q185">
            <v>-7659.903599999845</v>
          </cell>
          <cell r="R185">
            <v>-129703.67470000684</v>
          </cell>
          <cell r="S185">
            <v>-7317.4999999995343</v>
          </cell>
          <cell r="T185">
            <v>-2196.7640000000829</v>
          </cell>
          <cell r="U185">
            <v>-5569.3706000000238</v>
          </cell>
          <cell r="V185">
            <v>-19288.31799999997</v>
          </cell>
          <cell r="W185">
            <v>-35371.849999997765</v>
          </cell>
          <cell r="X185">
            <v>-20873.555000001565</v>
          </cell>
          <cell r="Y185">
            <v>2477.6559999994934</v>
          </cell>
          <cell r="Z185">
            <v>-32144.173100000247</v>
          </cell>
          <cell r="AA185">
            <v>-9973.0460000000894</v>
          </cell>
          <cell r="AB185">
            <v>-5073.3499999998603</v>
          </cell>
          <cell r="AC185">
            <v>-1339.5839999997988</v>
          </cell>
          <cell r="AD185">
            <v>6966.1799999999348</v>
          </cell>
          <cell r="AE185">
            <v>-42189.749530002475</v>
          </cell>
          <cell r="AF185">
            <v>-827.67669999995269</v>
          </cell>
          <cell r="AG185">
            <v>-1416.3040000000037</v>
          </cell>
          <cell r="AH185">
            <v>-3582.596700000111</v>
          </cell>
          <cell r="AI185">
            <v>-1763.1929999999702</v>
          </cell>
          <cell r="AJ185">
            <v>-10626.894999999553</v>
          </cell>
          <cell r="AK185">
            <v>-18823.5</v>
          </cell>
          <cell r="AL185">
            <v>5434.2790699992329</v>
          </cell>
          <cell r="AM185">
            <v>-31429.549999999814</v>
          </cell>
          <cell r="AN185">
            <v>-6898.7999999998137</v>
          </cell>
          <cell r="AO185">
            <v>-4043.4000000001397</v>
          </cell>
          <cell r="AP185">
            <v>-578.79200000001583</v>
          </cell>
          <cell r="AQ185">
            <v>32366.678799999878</v>
          </cell>
          <cell r="AR185">
            <v>-40986.201999999583</v>
          </cell>
          <cell r="AS185">
            <v>-3235.160000000149</v>
          </cell>
          <cell r="AT185">
            <v>-320.07100000011269</v>
          </cell>
          <cell r="AU185">
            <v>-2812.3329999999842</v>
          </cell>
          <cell r="AV185">
            <v>-630.76700000010896</v>
          </cell>
          <cell r="AW185">
            <v>-9373.1559999994934</v>
          </cell>
          <cell r="AX185">
            <v>-9402.8699999991804</v>
          </cell>
          <cell r="AY185">
            <v>-892.82900000014342</v>
          </cell>
          <cell r="AZ185">
            <v>-29129.571000000462</v>
          </cell>
          <cell r="BA185">
            <v>-5113.8900000001304</v>
          </cell>
          <cell r="BB185">
            <v>-4593.3000000000466</v>
          </cell>
          <cell r="BC185">
            <v>-772.75500000000466</v>
          </cell>
          <cell r="BD185">
            <v>25290.5</v>
          </cell>
          <cell r="BE185">
            <v>-44214.862769994885</v>
          </cell>
          <cell r="BF185">
            <v>-2083.1159999994561</v>
          </cell>
          <cell r="BG185">
            <v>-1454.6289999999572</v>
          </cell>
          <cell r="BH185">
            <v>-1233.3580000000657</v>
          </cell>
          <cell r="BI185">
            <v>-971.22077000001445</v>
          </cell>
          <cell r="BJ185">
            <v>-8630.6949999998324</v>
          </cell>
          <cell r="BK185">
            <v>-10932.858000000939</v>
          </cell>
          <cell r="BL185">
            <v>13045.143999999855</v>
          </cell>
          <cell r="BM185">
            <v>-31795.899999999441</v>
          </cell>
          <cell r="BN185">
            <v>-5668.4790000000503</v>
          </cell>
          <cell r="BO185">
            <v>-6659.1299999998882</v>
          </cell>
          <cell r="BP185">
            <v>-575.30099999997765</v>
          </cell>
          <cell r="BQ185">
            <v>12744.679999999935</v>
          </cell>
          <cell r="BR185">
            <v>-62014.572251997888</v>
          </cell>
          <cell r="BS185">
            <v>-2162.0994520001113</v>
          </cell>
          <cell r="BT185">
            <v>-1518.5639000001829</v>
          </cell>
          <cell r="BU185">
            <v>-1636.0740000000224</v>
          </cell>
          <cell r="BV185">
            <v>-1009.1920000000391</v>
          </cell>
          <cell r="BW185">
            <v>-8019.4529999988154</v>
          </cell>
          <cell r="BX185">
            <v>-9823.648000000976</v>
          </cell>
          <cell r="BY185">
            <v>-2410.7049999998417</v>
          </cell>
          <cell r="BZ185">
            <v>-26311.346200000029</v>
          </cell>
          <cell r="CA185">
            <v>-10287.320900000166</v>
          </cell>
          <cell r="CB185">
            <v>-10164.603000000585</v>
          </cell>
          <cell r="CC185">
            <v>-1356.75</v>
          </cell>
          <cell r="CD185">
            <v>12685.18320000032</v>
          </cell>
          <cell r="CE185">
            <v>-154320.27904999256</v>
          </cell>
          <cell r="CF185">
            <v>-2857.3133999998681</v>
          </cell>
          <cell r="CG185">
            <v>-1661.5970499999821</v>
          </cell>
          <cell r="CH185">
            <v>-5896.3599999998696</v>
          </cell>
          <cell r="CI185">
            <v>-379.04299999994691</v>
          </cell>
          <cell r="CJ185">
            <v>-29948.647999998182</v>
          </cell>
          <cell r="CK185">
            <v>-16947.089999999851</v>
          </cell>
          <cell r="CL185">
            <v>-2906.699000000488</v>
          </cell>
          <cell r="CM185">
            <v>-36326.061600000598</v>
          </cell>
          <cell r="CN185">
            <v>-50938.628999999259</v>
          </cell>
          <cell r="CO185">
            <v>-10547.582000000402</v>
          </cell>
          <cell r="CP185">
            <v>-1037.1380000000354</v>
          </cell>
          <cell r="CQ185">
            <v>5125.8820000002161</v>
          </cell>
          <cell r="CR185">
            <v>-80220.94144000113</v>
          </cell>
          <cell r="CS185">
            <v>-12739.67699999921</v>
          </cell>
          <cell r="CT185">
            <v>-4712.5271999998949</v>
          </cell>
          <cell r="CU185">
            <v>-6955.6999999999534</v>
          </cell>
          <cell r="CV185">
            <v>-8399.5361999999732</v>
          </cell>
          <cell r="CW185">
            <v>-26985.297030000016</v>
          </cell>
          <cell r="CX185">
            <v>56494.8289900003</v>
          </cell>
          <cell r="CY185">
            <v>-14334.92799999984</v>
          </cell>
          <cell r="CZ185">
            <v>-48862.790000000037</v>
          </cell>
          <cell r="DA185">
            <v>-8249.1099999998696</v>
          </cell>
          <cell r="DB185">
            <v>-9480.0750000001863</v>
          </cell>
          <cell r="DC185">
            <v>-1178.6700000003912</v>
          </cell>
          <cell r="DD185">
            <v>5182.5399999995716</v>
          </cell>
          <cell r="DE185">
            <v>-146524.06159998477</v>
          </cell>
          <cell r="DF185">
            <v>-10716.45699999854</v>
          </cell>
          <cell r="DG185">
            <v>-4349.7486000000499</v>
          </cell>
          <cell r="DH185">
            <v>-4196.6199999998789</v>
          </cell>
          <cell r="DI185">
            <v>-5129.0930000001099</v>
          </cell>
          <cell r="DJ185">
            <v>-25645.75</v>
          </cell>
          <cell r="DK185">
            <v>-21391.10599999968</v>
          </cell>
          <cell r="DL185">
            <v>-4601.4189999997616</v>
          </cell>
          <cell r="DM185">
            <v>-48294.428999999538</v>
          </cell>
          <cell r="DN185">
            <v>-7689.2339999999385</v>
          </cell>
          <cell r="DO185">
            <v>-11135.957700000145</v>
          </cell>
          <cell r="DP185">
            <v>-822.83000000007451</v>
          </cell>
          <cell r="DQ185">
            <v>-2551.4172999993898</v>
          </cell>
          <cell r="DR185">
            <v>-162085.19799999893</v>
          </cell>
          <cell r="DS185">
            <v>-2826.0599999995902</v>
          </cell>
          <cell r="DT185">
            <v>-2627.058999999892</v>
          </cell>
          <cell r="DU185">
            <v>-6085.410000000149</v>
          </cell>
          <cell r="DV185">
            <v>-14623.324000000022</v>
          </cell>
          <cell r="DW185">
            <v>-34345.579000001773</v>
          </cell>
          <cell r="DX185">
            <v>-25540.569800000638</v>
          </cell>
          <cell r="DY185">
            <v>-5073.5300000002608</v>
          </cell>
          <cell r="DZ185">
            <v>-50219.763999999501</v>
          </cell>
          <cell r="EA185">
            <v>-8443.5300000000279</v>
          </cell>
          <cell r="EB185">
            <v>-10936.171999999322</v>
          </cell>
          <cell r="EC185">
            <v>-782.41020000027493</v>
          </cell>
          <cell r="ED185">
            <v>-581.79000000003725</v>
          </cell>
        </row>
        <row r="187">
          <cell r="A187" t="str">
            <v>Total Purchased Power &amp; Net Interchange</v>
          </cell>
          <cell r="F187">
            <v>-15641.21251000464</v>
          </cell>
          <cell r="G187">
            <v>-27695.810000002384</v>
          </cell>
          <cell r="H187">
            <v>-36038.210000000894</v>
          </cell>
          <cell r="I187">
            <v>-23057.060000002384</v>
          </cell>
          <cell r="J187">
            <v>-29254.289999999106</v>
          </cell>
          <cell r="K187">
            <v>-22377.969999998808</v>
          </cell>
          <cell r="L187">
            <v>-32031.490840002894</v>
          </cell>
          <cell r="M187">
            <v>-35085.550999999046</v>
          </cell>
          <cell r="N187">
            <v>-10912.694000005722</v>
          </cell>
          <cell r="O187">
            <v>-8051.4600000008941</v>
          </cell>
          <cell r="P187">
            <v>-7108.0599999949336</v>
          </cell>
          <cell r="Q187">
            <v>-7659.903599999845</v>
          </cell>
          <cell r="R187">
            <v>-129703.67469990253</v>
          </cell>
          <cell r="S187">
            <v>-7317.5</v>
          </cell>
          <cell r="T187">
            <v>-2196.7639999985695</v>
          </cell>
          <cell r="U187">
            <v>-5569.3706000000238</v>
          </cell>
          <cell r="V187">
            <v>-19288.318000003695</v>
          </cell>
          <cell r="W187">
            <v>-35371.85000000149</v>
          </cell>
          <cell r="X187">
            <v>-20873.554999999702</v>
          </cell>
          <cell r="Y187">
            <v>2477.6560000032187</v>
          </cell>
          <cell r="Z187">
            <v>-32144.17310000211</v>
          </cell>
          <cell r="AA187">
            <v>-9973.0459999963641</v>
          </cell>
          <cell r="AB187">
            <v>-5073.3500000014901</v>
          </cell>
          <cell r="AC187">
            <v>-1339.5840000063181</v>
          </cell>
          <cell r="AD187">
            <v>6966.179999999702</v>
          </cell>
          <cell r="AE187">
            <v>-42189.749529957771</v>
          </cell>
          <cell r="AF187">
            <v>-827.67669999599457</v>
          </cell>
          <cell r="AG187">
            <v>-1416.3039999976754</v>
          </cell>
          <cell r="AH187">
            <v>-3582.5966999977827</v>
          </cell>
          <cell r="AI187">
            <v>-1763.1930000036955</v>
          </cell>
          <cell r="AJ187">
            <v>-10626.895000003278</v>
          </cell>
          <cell r="AK187">
            <v>-18823.5</v>
          </cell>
          <cell r="AL187">
            <v>5434.2790699973702</v>
          </cell>
          <cell r="AM187">
            <v>-31429.54999999702</v>
          </cell>
          <cell r="AN187">
            <v>-6898.8000000044703</v>
          </cell>
          <cell r="AO187">
            <v>-4043.4000000059605</v>
          </cell>
          <cell r="AP187">
            <v>-578.79199999570847</v>
          </cell>
          <cell r="AQ187">
            <v>32366.67879999429</v>
          </cell>
          <cell r="AR187">
            <v>-40986.202000081539</v>
          </cell>
          <cell r="AS187">
            <v>-3235.1600000038743</v>
          </cell>
          <cell r="AT187">
            <v>-320.07100000232458</v>
          </cell>
          <cell r="AU187">
            <v>-2812.332999996841</v>
          </cell>
          <cell r="AV187">
            <v>-630.76699999719858</v>
          </cell>
          <cell r="AW187">
            <v>-9373.1560000032187</v>
          </cell>
          <cell r="AX187">
            <v>-9402.8699999973178</v>
          </cell>
          <cell r="AY187">
            <v>-892.8289999961853</v>
          </cell>
          <cell r="AZ187">
            <v>-29129.571000002325</v>
          </cell>
          <cell r="BA187">
            <v>-5113.890000000596</v>
          </cell>
          <cell r="BB187">
            <v>-4593.2999999970198</v>
          </cell>
          <cell r="BC187">
            <v>-772.75500000268221</v>
          </cell>
          <cell r="BD187">
            <v>25290.5</v>
          </cell>
          <cell r="BE187">
            <v>-44214.862769901752</v>
          </cell>
          <cell r="BF187">
            <v>-2083.1159999966621</v>
          </cell>
          <cell r="BG187">
            <v>-1454.6290000006557</v>
          </cell>
          <cell r="BH187">
            <v>-1233.3580000028014</v>
          </cell>
          <cell r="BI187">
            <v>-971.22077000141144</v>
          </cell>
          <cell r="BJ187">
            <v>-8630.695000000298</v>
          </cell>
          <cell r="BK187">
            <v>-10932.858000002801</v>
          </cell>
          <cell r="BL187">
            <v>13045.144000001252</v>
          </cell>
          <cell r="BM187">
            <v>-31795.89999999851</v>
          </cell>
          <cell r="BN187">
            <v>-5668.4790000021458</v>
          </cell>
          <cell r="BO187">
            <v>-6659.1300000026822</v>
          </cell>
          <cell r="BP187">
            <v>-575.30099999904633</v>
          </cell>
          <cell r="BQ187">
            <v>12744.679999999702</v>
          </cell>
          <cell r="BR187">
            <v>-62014.572252094746</v>
          </cell>
          <cell r="BS187">
            <v>-2162.0994520038366</v>
          </cell>
          <cell r="BT187">
            <v>-1518.5639000013471</v>
          </cell>
          <cell r="BU187">
            <v>-1636.0740000009537</v>
          </cell>
          <cell r="BV187">
            <v>-1009.1920000016689</v>
          </cell>
          <cell r="BW187">
            <v>-8019.4529999941587</v>
          </cell>
          <cell r="BX187">
            <v>-9823.6480000019073</v>
          </cell>
          <cell r="BY187">
            <v>-2410.7049999982119</v>
          </cell>
          <cell r="BZ187">
            <v>-26311.34620000422</v>
          </cell>
          <cell r="CA187">
            <v>-10287.320900000632</v>
          </cell>
          <cell r="CB187">
            <v>-10164.603000000119</v>
          </cell>
          <cell r="CC187">
            <v>-1356.75</v>
          </cell>
          <cell r="CD187">
            <v>12685.183200001717</v>
          </cell>
          <cell r="CE187">
            <v>-154320.27905005217</v>
          </cell>
          <cell r="CF187">
            <v>-2857.3134000003338</v>
          </cell>
          <cell r="CG187">
            <v>-1661.5970500037074</v>
          </cell>
          <cell r="CH187">
            <v>-5896.359999999404</v>
          </cell>
          <cell r="CI187">
            <v>-379.04299999773502</v>
          </cell>
          <cell r="CJ187">
            <v>-29948.647999994457</v>
          </cell>
          <cell r="CK187">
            <v>-16947.089999996126</v>
          </cell>
          <cell r="CL187">
            <v>-2906.6990000009537</v>
          </cell>
          <cell r="CM187">
            <v>-36326.061599999666</v>
          </cell>
          <cell r="CN187">
            <v>-50938.629000000656</v>
          </cell>
          <cell r="CO187">
            <v>-10547.582000002265</v>
          </cell>
          <cell r="CP187">
            <v>-1037.1379999965429</v>
          </cell>
          <cell r="CQ187">
            <v>5125.8819999992847</v>
          </cell>
          <cell r="CR187">
            <v>-80220.941439926624</v>
          </cell>
          <cell r="CS187">
            <v>-12739.676999993622</v>
          </cell>
          <cell r="CT187">
            <v>-4712.527199998498</v>
          </cell>
          <cell r="CU187">
            <v>-6955.6999999955297</v>
          </cell>
          <cell r="CV187">
            <v>-8399.5362000018358</v>
          </cell>
          <cell r="CW187">
            <v>-26985.297030001879</v>
          </cell>
          <cell r="CX187">
            <v>56494.828990004957</v>
          </cell>
          <cell r="CY187">
            <v>-14334.927999995649</v>
          </cell>
          <cell r="CZ187">
            <v>-48862.790000006557</v>
          </cell>
          <cell r="DA187">
            <v>-8249.109999999404</v>
          </cell>
          <cell r="DB187">
            <v>-9480.0749999955297</v>
          </cell>
          <cell r="DC187">
            <v>-1178.6700000017881</v>
          </cell>
          <cell r="DD187">
            <v>5182.5400000065565</v>
          </cell>
          <cell r="DE187">
            <v>-146524.06159991026</v>
          </cell>
          <cell r="DF187">
            <v>-10716.456999994814</v>
          </cell>
          <cell r="DG187">
            <v>-4349.7485999986529</v>
          </cell>
          <cell r="DH187">
            <v>-4196.6199999973178</v>
          </cell>
          <cell r="DI187">
            <v>-5129.0930000022054</v>
          </cell>
          <cell r="DJ187">
            <v>-25645.75</v>
          </cell>
          <cell r="DK187">
            <v>-21391.105999998748</v>
          </cell>
          <cell r="DL187">
            <v>-4601.4189999997616</v>
          </cell>
          <cell r="DM187">
            <v>-48294.428999997675</v>
          </cell>
          <cell r="DN187">
            <v>-7689.2339999973774</v>
          </cell>
          <cell r="DO187">
            <v>-11135.957699999213</v>
          </cell>
          <cell r="DP187">
            <v>-822.83000000193715</v>
          </cell>
          <cell r="DQ187">
            <v>-2551.4173000007868</v>
          </cell>
          <cell r="DR187">
            <v>-162085.19799989462</v>
          </cell>
          <cell r="DS187">
            <v>-2826.0599999986589</v>
          </cell>
          <cell r="DT187">
            <v>-2627.0589999966323</v>
          </cell>
          <cell r="DU187">
            <v>-6085.4100000038743</v>
          </cell>
          <cell r="DV187">
            <v>-14623.324000000954</v>
          </cell>
          <cell r="DW187">
            <v>-34345.578999996185</v>
          </cell>
          <cell r="DX187">
            <v>-25540.569799996912</v>
          </cell>
          <cell r="DY187">
            <v>-5073.5300000011921</v>
          </cell>
          <cell r="DZ187">
            <v>-50219.763999998569</v>
          </cell>
          <cell r="EA187">
            <v>-8443.5300000011921</v>
          </cell>
          <cell r="EB187">
            <v>-10936.171999998391</v>
          </cell>
          <cell r="EC187">
            <v>-782.41019999980927</v>
          </cell>
          <cell r="ED187">
            <v>-581.78999999910593</v>
          </cell>
        </row>
        <row r="189">
          <cell r="A189" t="str">
            <v>Wheeling &amp; U. of F. Expense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0</v>
          </cell>
          <cell r="G192">
            <v>-2.035000000000764E-2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-1.7222349999999551</v>
          </cell>
          <cell r="S192">
            <v>-1.7222349999999977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1.7357600000000275</v>
          </cell>
          <cell r="AF192">
            <v>-0.50676999999998884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1.180940000000021</v>
          </cell>
          <cell r="AQ192">
            <v>1.0615900000000096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0.81091000000014901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0.81090999999992164</v>
          </cell>
          <cell r="BO192">
            <v>0</v>
          </cell>
          <cell r="BP192">
            <v>0</v>
          </cell>
          <cell r="BQ192">
            <v>0</v>
          </cell>
          <cell r="BR192">
            <v>-54.173000000009779</v>
          </cell>
          <cell r="BS192">
            <v>0</v>
          </cell>
          <cell r="BT192">
            <v>-5.0000000002910383E-2</v>
          </cell>
          <cell r="BU192">
            <v>-40.600000000002183</v>
          </cell>
          <cell r="BV192">
            <v>0</v>
          </cell>
          <cell r="BW192">
            <v>0</v>
          </cell>
          <cell r="BX192">
            <v>-5.592000000004191</v>
          </cell>
          <cell r="BY192">
            <v>-0.81000000000494765</v>
          </cell>
          <cell r="BZ192">
            <v>0</v>
          </cell>
          <cell r="CA192">
            <v>0</v>
          </cell>
          <cell r="CB192">
            <v>0</v>
          </cell>
          <cell r="CC192">
            <v>-7.1209999999991851</v>
          </cell>
          <cell r="CD192">
            <v>0</v>
          </cell>
          <cell r="CE192">
            <v>-24.076999999932013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-24.077000000004773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-36.82300000009127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-8.4500000000043656</v>
          </cell>
          <cell r="CZ192">
            <v>0</v>
          </cell>
          <cell r="DA192">
            <v>0</v>
          </cell>
          <cell r="DB192">
            <v>-5.103000000002794</v>
          </cell>
          <cell r="DC192">
            <v>-4.2930000000014843</v>
          </cell>
          <cell r="DD192">
            <v>-18.976999999998952</v>
          </cell>
          <cell r="DE192">
            <v>-329.19040000002133</v>
          </cell>
          <cell r="DF192">
            <v>-6.2323999999998705</v>
          </cell>
          <cell r="DG192">
            <v>-10.157999999999447</v>
          </cell>
          <cell r="DH192">
            <v>-26.957000000002154</v>
          </cell>
          <cell r="DI192">
            <v>-54.561999999998079</v>
          </cell>
          <cell r="DJ192">
            <v>2.2089999999989232</v>
          </cell>
          <cell r="DK192">
            <v>-29.228000000000975</v>
          </cell>
          <cell r="DL192">
            <v>-10.5</v>
          </cell>
          <cell r="DM192">
            <v>-0.77300000000104774</v>
          </cell>
          <cell r="DN192">
            <v>-18.159999999999854</v>
          </cell>
          <cell r="DO192">
            <v>-28.764999999999418</v>
          </cell>
          <cell r="DP192">
            <v>-68.900000000001455</v>
          </cell>
          <cell r="DQ192">
            <v>-77.164000000000669</v>
          </cell>
          <cell r="DR192">
            <v>-376.7554999999993</v>
          </cell>
          <cell r="DS192">
            <v>-121.22199999999975</v>
          </cell>
          <cell r="DT192">
            <v>-48.351999999998952</v>
          </cell>
          <cell r="DU192">
            <v>-48.832999999998719</v>
          </cell>
          <cell r="DV192">
            <v>-1.1889999999984866</v>
          </cell>
          <cell r="DW192">
            <v>-112.86750000000029</v>
          </cell>
          <cell r="DX192">
            <v>-42.977999999999156</v>
          </cell>
          <cell r="DY192">
            <v>-1.3140000000021246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4">
          <cell r="A194" t="str">
            <v>Total Wheeling &amp; U. of F. Expense</v>
          </cell>
          <cell r="F194">
            <v>0</v>
          </cell>
          <cell r="G194">
            <v>-2.0349999889731407E-2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-1.7222349941730499</v>
          </cell>
          <cell r="S194">
            <v>-1.7222349997609854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1.7357600033283234</v>
          </cell>
          <cell r="AF194">
            <v>-0.50676999986171722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1.1809400003403425</v>
          </cell>
          <cell r="AQ194">
            <v>1.0615899991244078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0.81090998649597168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0.81090999953448772</v>
          </cell>
          <cell r="BO194">
            <v>0</v>
          </cell>
          <cell r="BP194">
            <v>0</v>
          </cell>
          <cell r="BQ194">
            <v>0</v>
          </cell>
          <cell r="BR194">
            <v>-54.173000007867813</v>
          </cell>
          <cell r="BS194">
            <v>0</v>
          </cell>
          <cell r="BT194">
            <v>-5.000000074505806E-2</v>
          </cell>
          <cell r="BU194">
            <v>-40.599999999627471</v>
          </cell>
          <cell r="BV194">
            <v>0</v>
          </cell>
          <cell r="BW194">
            <v>0</v>
          </cell>
          <cell r="BX194">
            <v>-5.5920000001788139</v>
          </cell>
          <cell r="BY194">
            <v>-0.81000000052154064</v>
          </cell>
          <cell r="BZ194">
            <v>0</v>
          </cell>
          <cell r="CA194">
            <v>0</v>
          </cell>
          <cell r="CB194">
            <v>0</v>
          </cell>
          <cell r="CC194">
            <v>-7.1209999993443489</v>
          </cell>
          <cell r="CD194">
            <v>0</v>
          </cell>
          <cell r="CE194">
            <v>-24.076999992132187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-24.077000001445413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-36.822999984025955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-8.4499999992549419</v>
          </cell>
          <cell r="CZ194">
            <v>0</v>
          </cell>
          <cell r="DA194">
            <v>0</v>
          </cell>
          <cell r="DB194">
            <v>-5.1030000001192093</v>
          </cell>
          <cell r="DC194">
            <v>-4.2929999995976686</v>
          </cell>
          <cell r="DD194">
            <v>-18.976999999955297</v>
          </cell>
          <cell r="DE194">
            <v>-329.1904000043869</v>
          </cell>
          <cell r="DF194">
            <v>-6.2324000000953674</v>
          </cell>
          <cell r="DG194">
            <v>-10.157999999821186</v>
          </cell>
          <cell r="DH194">
            <v>-26.957000000402331</v>
          </cell>
          <cell r="DI194">
            <v>-54.562000000849366</v>
          </cell>
          <cell r="DJ194">
            <v>2.2090000007301569</v>
          </cell>
          <cell r="DK194">
            <v>-29.228000000119209</v>
          </cell>
          <cell r="DL194">
            <v>-10.5</v>
          </cell>
          <cell r="DM194">
            <v>-0.77300000004470348</v>
          </cell>
          <cell r="DN194">
            <v>-18.160000000149012</v>
          </cell>
          <cell r="DO194">
            <v>-28.764999998733401</v>
          </cell>
          <cell r="DP194">
            <v>-68.900000000372529</v>
          </cell>
          <cell r="DQ194">
            <v>-77.164000000804663</v>
          </cell>
          <cell r="DR194">
            <v>-376.75549998879433</v>
          </cell>
          <cell r="DS194">
            <v>-121.22200000099838</v>
          </cell>
          <cell r="DT194">
            <v>-48.351999999955297</v>
          </cell>
          <cell r="DU194">
            <v>-48.832999998703599</v>
          </cell>
          <cell r="DV194">
            <v>-1.1890000011771917</v>
          </cell>
          <cell r="DW194">
            <v>-112.86749999970198</v>
          </cell>
          <cell r="DX194">
            <v>-42.978000000119209</v>
          </cell>
          <cell r="DY194">
            <v>-1.3139999993145466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</row>
        <row r="196">
          <cell r="A196" t="str">
            <v>Coal Fuel Burn Expense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-93.087819013744593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-93.087819013395347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-686.87375000491738</v>
          </cell>
          <cell r="AF198">
            <v>0</v>
          </cell>
          <cell r="AG198">
            <v>0</v>
          </cell>
          <cell r="AH198">
            <v>0</v>
          </cell>
          <cell r="AI198">
            <v>-501.94908653723542</v>
          </cell>
          <cell r="AJ198">
            <v>-184.92466346826404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-2735.3492350056767</v>
          </cell>
          <cell r="AS198">
            <v>0</v>
          </cell>
          <cell r="AT198">
            <v>-82.268057442735881</v>
          </cell>
          <cell r="AU198">
            <v>-194.56239935290068</v>
          </cell>
          <cell r="AV198">
            <v>-855.79155729874037</v>
          </cell>
          <cell r="AW198">
            <v>-946.77601023251191</v>
          </cell>
          <cell r="AX198">
            <v>-327.5440305613447</v>
          </cell>
          <cell r="AY198">
            <v>0</v>
          </cell>
          <cell r="AZ198">
            <v>-122.31253672786988</v>
          </cell>
          <cell r="BA198">
            <v>-206.09464338677935</v>
          </cell>
          <cell r="BB198">
            <v>0</v>
          </cell>
          <cell r="BC198">
            <v>0</v>
          </cell>
          <cell r="BD198">
            <v>0</v>
          </cell>
          <cell r="BE198">
            <v>-1236.4379959963262</v>
          </cell>
          <cell r="BF198">
            <v>-74.813552627107129</v>
          </cell>
          <cell r="BG198">
            <v>0</v>
          </cell>
          <cell r="BH198">
            <v>-104.25667824153788</v>
          </cell>
          <cell r="BI198">
            <v>-241.53759791445918</v>
          </cell>
          <cell r="BJ198">
            <v>-452.72235127724707</v>
          </cell>
          <cell r="BK198">
            <v>-363.10781593574211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-1655.4590369947255</v>
          </cell>
          <cell r="BS198">
            <v>0</v>
          </cell>
          <cell r="BT198">
            <v>0</v>
          </cell>
          <cell r="BU198">
            <v>-289.10545275802724</v>
          </cell>
          <cell r="BV198">
            <v>-1130.0256745186634</v>
          </cell>
          <cell r="BW198">
            <v>-236.32790971873328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-72.590158030390739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-72.590158030856401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-111.37486802041531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-111.37486801971681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-88.245687022805214</v>
          </cell>
          <cell r="DF198">
            <v>0</v>
          </cell>
          <cell r="DG198">
            <v>0</v>
          </cell>
          <cell r="DH198">
            <v>-88.245687026996166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-375.55270100384951</v>
          </cell>
          <cell r="DS198">
            <v>0</v>
          </cell>
          <cell r="DT198">
            <v>0</v>
          </cell>
          <cell r="DU198">
            <v>-174.45567218586802</v>
          </cell>
          <cell r="DV198">
            <v>0</v>
          </cell>
          <cell r="DW198">
            <v>-201.09702882333659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-109.45170900784433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-867.3176160082221</v>
          </cell>
          <cell r="AS199">
            <v>0</v>
          </cell>
          <cell r="AT199">
            <v>0</v>
          </cell>
          <cell r="AU199">
            <v>-173.344707374461</v>
          </cell>
          <cell r="AV199">
            <v>-542.1414499047678</v>
          </cell>
          <cell r="AW199">
            <v>-151.83145872689784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-344.44529100507498</v>
          </cell>
          <cell r="BF199">
            <v>0</v>
          </cell>
          <cell r="BG199">
            <v>0</v>
          </cell>
          <cell r="BH199">
            <v>-88.089930346701294</v>
          </cell>
          <cell r="BI199">
            <v>-200.30985039402731</v>
          </cell>
          <cell r="BJ199">
            <v>-56.045510264346376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-719.11958499997854</v>
          </cell>
          <cell r="BS199">
            <v>0</v>
          </cell>
          <cell r="BT199">
            <v>0</v>
          </cell>
          <cell r="BU199">
            <v>0</v>
          </cell>
          <cell r="BV199">
            <v>-719.11958499928005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-55.194219026714563</v>
          </cell>
          <cell r="CF199">
            <v>0</v>
          </cell>
          <cell r="CG199">
            <v>0</v>
          </cell>
          <cell r="CH199">
            <v>0</v>
          </cell>
          <cell r="CI199">
            <v>-55.194219028344378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-111.14837501943111</v>
          </cell>
          <cell r="DF199">
            <v>0</v>
          </cell>
          <cell r="DG199">
            <v>0</v>
          </cell>
          <cell r="DH199">
            <v>-111.14837502012961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-8307.2715060003102</v>
          </cell>
          <cell r="DS199">
            <v>-283.15293544321321</v>
          </cell>
          <cell r="DT199">
            <v>-758.30060711270198</v>
          </cell>
          <cell r="DU199">
            <v>-1308.2612617255654</v>
          </cell>
          <cell r="DV199">
            <v>-1468.948185090092</v>
          </cell>
          <cell r="DW199">
            <v>-155.30796459084377</v>
          </cell>
          <cell r="DX199">
            <v>-1957.5053737023845</v>
          </cell>
          <cell r="DY199">
            <v>-7.5002382902894169</v>
          </cell>
          <cell r="DZ199">
            <v>-431.54780161031522</v>
          </cell>
          <cell r="EA199">
            <v>-858.7394042131491</v>
          </cell>
          <cell r="EB199">
            <v>-527.11901982058771</v>
          </cell>
          <cell r="EC199">
            <v>-388.38355145137757</v>
          </cell>
          <cell r="ED199">
            <v>-162.50516295013949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-18.86527506262064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-2382.5896650031209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-1453.9777183933184</v>
          </cell>
          <cell r="X200">
            <v>-928.61194661166519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-4689.8432639986277</v>
          </cell>
          <cell r="AF200">
            <v>0</v>
          </cell>
          <cell r="AG200">
            <v>0</v>
          </cell>
          <cell r="AH200">
            <v>0</v>
          </cell>
          <cell r="AI200">
            <v>-1113.4179513100535</v>
          </cell>
          <cell r="AJ200">
            <v>-1435.9132276950404</v>
          </cell>
          <cell r="AK200">
            <v>-1738.952509121038</v>
          </cell>
          <cell r="AL200">
            <v>-274.18360890913755</v>
          </cell>
          <cell r="AM200">
            <v>0</v>
          </cell>
          <cell r="AN200">
            <v>-127.37596697453409</v>
          </cell>
          <cell r="AO200">
            <v>0</v>
          </cell>
          <cell r="AP200">
            <v>0</v>
          </cell>
          <cell r="AQ200">
            <v>0</v>
          </cell>
          <cell r="AR200">
            <v>-11526.352739959955</v>
          </cell>
          <cell r="AS200">
            <v>0</v>
          </cell>
          <cell r="AT200">
            <v>-164.93398196808994</v>
          </cell>
          <cell r="AU200">
            <v>-302.27396695688367</v>
          </cell>
          <cell r="AV200">
            <v>-3877.7755760969594</v>
          </cell>
          <cell r="AW200">
            <v>-3190.6976512046531</v>
          </cell>
          <cell r="AX200">
            <v>-2979.8996742479503</v>
          </cell>
          <cell r="AY200">
            <v>0</v>
          </cell>
          <cell r="AZ200">
            <v>-392.43955709785223</v>
          </cell>
          <cell r="BA200">
            <v>-618.3323324052617</v>
          </cell>
          <cell r="BB200">
            <v>0</v>
          </cell>
          <cell r="BC200">
            <v>0</v>
          </cell>
          <cell r="BD200">
            <v>0</v>
          </cell>
          <cell r="BE200">
            <v>-9704.303699016571</v>
          </cell>
          <cell r="BF200">
            <v>0</v>
          </cell>
          <cell r="BG200">
            <v>0</v>
          </cell>
          <cell r="BH200">
            <v>-193.64997423812747</v>
          </cell>
          <cell r="BI200">
            <v>-4359.0609201025218</v>
          </cell>
          <cell r="BJ200">
            <v>-2705.7032600557432</v>
          </cell>
          <cell r="BK200">
            <v>-1544.4489145400003</v>
          </cell>
          <cell r="BL200">
            <v>0</v>
          </cell>
          <cell r="BM200">
            <v>-159.76122874766588</v>
          </cell>
          <cell r="BN200">
            <v>-647.69461383577436</v>
          </cell>
          <cell r="BO200">
            <v>0</v>
          </cell>
          <cell r="BP200">
            <v>-93.984787497669458</v>
          </cell>
          <cell r="BQ200">
            <v>0</v>
          </cell>
          <cell r="BR200">
            <v>-6508.5046360194683</v>
          </cell>
          <cell r="BS200">
            <v>0</v>
          </cell>
          <cell r="BT200">
            <v>0</v>
          </cell>
          <cell r="BU200">
            <v>-101.08737943600863</v>
          </cell>
          <cell r="BV200">
            <v>-5575.7600657613948</v>
          </cell>
          <cell r="BW200">
            <v>-436.52271120063961</v>
          </cell>
          <cell r="BX200">
            <v>-395.13447961956263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-506.54005800187588</v>
          </cell>
          <cell r="CF200">
            <v>0</v>
          </cell>
          <cell r="CG200">
            <v>0</v>
          </cell>
          <cell r="CH200">
            <v>0</v>
          </cell>
          <cell r="CI200">
            <v>-275.00068056955934</v>
          </cell>
          <cell r="CJ200">
            <v>-117.540283953771</v>
          </cell>
          <cell r="CK200">
            <v>-113.99909347575158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-625.99159801006317</v>
          </cell>
          <cell r="CS200">
            <v>0</v>
          </cell>
          <cell r="CT200">
            <v>0</v>
          </cell>
          <cell r="CU200">
            <v>-225.86169414967299</v>
          </cell>
          <cell r="CV200">
            <v>0</v>
          </cell>
          <cell r="CW200">
            <v>-400.12990385014564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-361.47536100447178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-361.47536099329591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-291.64136400818825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-189.51744086388499</v>
          </cell>
          <cell r="DX200">
            <v>-102.12392315734178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-654.30716792703606</v>
          </cell>
          <cell r="G201">
            <v>-240.34935189806856</v>
          </cell>
          <cell r="H201">
            <v>-484.52544080140069</v>
          </cell>
          <cell r="I201">
            <v>0</v>
          </cell>
          <cell r="J201">
            <v>0</v>
          </cell>
          <cell r="K201">
            <v>0</v>
          </cell>
          <cell r="L201">
            <v>-283.41635819291696</v>
          </cell>
          <cell r="M201">
            <v>11.264011184684932</v>
          </cell>
          <cell r="N201">
            <v>-527.87350687640719</v>
          </cell>
          <cell r="O201">
            <v>-299.06922594294883</v>
          </cell>
          <cell r="P201">
            <v>-67.886746870470233</v>
          </cell>
          <cell r="Q201">
            <v>-216.35117067943793</v>
          </cell>
          <cell r="R201">
            <v>-3048.0352750029415</v>
          </cell>
          <cell r="S201">
            <v>-118.49992321711034</v>
          </cell>
          <cell r="T201">
            <v>-571.46587971434928</v>
          </cell>
          <cell r="U201">
            <v>-588.84586845268495</v>
          </cell>
          <cell r="V201">
            <v>0</v>
          </cell>
          <cell r="W201">
            <v>0</v>
          </cell>
          <cell r="X201">
            <v>-233.08934896800201</v>
          </cell>
          <cell r="Y201">
            <v>0</v>
          </cell>
          <cell r="Z201">
            <v>-656.94382432848215</v>
          </cell>
          <cell r="AA201">
            <v>-272.03632373199798</v>
          </cell>
          <cell r="AB201">
            <v>-108.74342953879386</v>
          </cell>
          <cell r="AC201">
            <v>-17.281238802475855</v>
          </cell>
          <cell r="AD201">
            <v>-481.12943824869581</v>
          </cell>
          <cell r="AE201">
            <v>-1265.2313410099596</v>
          </cell>
          <cell r="AF201">
            <v>-467.32571652100887</v>
          </cell>
          <cell r="AG201">
            <v>-107.47596451698337</v>
          </cell>
          <cell r="AH201">
            <v>-177.14303132065106</v>
          </cell>
          <cell r="AI201">
            <v>0</v>
          </cell>
          <cell r="AJ201">
            <v>0</v>
          </cell>
          <cell r="AK201">
            <v>0</v>
          </cell>
          <cell r="AL201">
            <v>-41.824430036125705</v>
          </cell>
          <cell r="AM201">
            <v>0</v>
          </cell>
          <cell r="AN201">
            <v>0</v>
          </cell>
          <cell r="AO201">
            <v>0</v>
          </cell>
          <cell r="AP201">
            <v>3.6043031088775024</v>
          </cell>
          <cell r="AQ201">
            <v>-475.06650172127411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-125.04979523271322</v>
          </cell>
          <cell r="G202">
            <v>-158.65799394994974</v>
          </cell>
          <cell r="H202">
            <v>-683.08237395808101</v>
          </cell>
          <cell r="I202">
            <v>-4461.0192299261689</v>
          </cell>
          <cell r="J202">
            <v>-6360.6501575000584</v>
          </cell>
          <cell r="K202">
            <v>-10009.613418389112</v>
          </cell>
          <cell r="L202">
            <v>-5323.9139970298856</v>
          </cell>
          <cell r="M202">
            <v>-4909.867812814191</v>
          </cell>
          <cell r="N202">
            <v>-8752.8032663054764</v>
          </cell>
          <cell r="O202">
            <v>-2683.708497684449</v>
          </cell>
          <cell r="P202">
            <v>-826.55696848966181</v>
          </cell>
          <cell r="Q202">
            <v>-452.60178274475038</v>
          </cell>
          <cell r="R202">
            <v>-60631.908368974924</v>
          </cell>
          <cell r="S202">
            <v>-15.578999554738402</v>
          </cell>
          <cell r="T202">
            <v>-2187.8108375389129</v>
          </cell>
          <cell r="U202">
            <v>-7101.7734972499311</v>
          </cell>
          <cell r="V202">
            <v>-6903.2278029173613</v>
          </cell>
          <cell r="W202">
            <v>-6892.3225032296032</v>
          </cell>
          <cell r="X202">
            <v>-6593.3788117617369</v>
          </cell>
          <cell r="Y202">
            <v>-2897.1746172867715</v>
          </cell>
          <cell r="Z202">
            <v>-4552.0105700418353</v>
          </cell>
          <cell r="AA202">
            <v>-12300.312548834831</v>
          </cell>
          <cell r="AB202">
            <v>-5020.5922566652298</v>
          </cell>
          <cell r="AC202">
            <v>-5998.434128748253</v>
          </cell>
          <cell r="AD202">
            <v>-169.29179516807199</v>
          </cell>
          <cell r="AE202">
            <v>-71200.139142990112</v>
          </cell>
          <cell r="AF202">
            <v>-85.741597881540656</v>
          </cell>
          <cell r="AG202">
            <v>-5472.5277649536729</v>
          </cell>
          <cell r="AH202">
            <v>-5124.9931735303253</v>
          </cell>
          <cell r="AI202">
            <v>-10123.83375017345</v>
          </cell>
          <cell r="AJ202">
            <v>-11442.462217630818</v>
          </cell>
          <cell r="AK202">
            <v>-5210.5590714178979</v>
          </cell>
          <cell r="AL202">
            <v>-1821.833255039528</v>
          </cell>
          <cell r="AM202">
            <v>-7343.3813187852502</v>
          </cell>
          <cell r="AN202">
            <v>-11048.718527348712</v>
          </cell>
          <cell r="AO202">
            <v>-6063.5825503692031</v>
          </cell>
          <cell r="AP202">
            <v>-7445.9901162516326</v>
          </cell>
          <cell r="AQ202">
            <v>-16.515799593180418</v>
          </cell>
          <cell r="AR202">
            <v>-83156.611328005791</v>
          </cell>
          <cell r="AS202">
            <v>-2323.3279499299824</v>
          </cell>
          <cell r="AT202">
            <v>-4299.0079073589295</v>
          </cell>
          <cell r="AU202">
            <v>-8539.4174159802496</v>
          </cell>
          <cell r="AV202">
            <v>-5056.5938110332936</v>
          </cell>
          <cell r="AW202">
            <v>-9297.7917996346951</v>
          </cell>
          <cell r="AX202">
            <v>-10440.012575022876</v>
          </cell>
          <cell r="AY202">
            <v>-3627.9039218202233</v>
          </cell>
          <cell r="AZ202">
            <v>-8050.2014265172184</v>
          </cell>
          <cell r="BA202">
            <v>-14260.377292694524</v>
          </cell>
          <cell r="BB202">
            <v>-8343.91022018902</v>
          </cell>
          <cell r="BC202">
            <v>-7604.7102361209691</v>
          </cell>
          <cell r="BD202">
            <v>-1313.3567716963589</v>
          </cell>
          <cell r="BE202">
            <v>-109313.66697198153</v>
          </cell>
          <cell r="BF202">
            <v>-3209.0539463348687</v>
          </cell>
          <cell r="BG202">
            <v>-5387.1159099116921</v>
          </cell>
          <cell r="BH202">
            <v>-7642.6850721929222</v>
          </cell>
          <cell r="BI202">
            <v>-6412.9894927572459</v>
          </cell>
          <cell r="BJ202">
            <v>-8667.4618550539017</v>
          </cell>
          <cell r="BK202">
            <v>-10728.71462059021</v>
          </cell>
          <cell r="BL202">
            <v>-1384.1615768559277</v>
          </cell>
          <cell r="BM202">
            <v>-7026.8318824954331</v>
          </cell>
          <cell r="BN202">
            <v>-12449.045391820371</v>
          </cell>
          <cell r="BO202">
            <v>-10330.941827239469</v>
          </cell>
          <cell r="BP202">
            <v>-33426.259041022509</v>
          </cell>
          <cell r="BQ202">
            <v>-2648.4063557125628</v>
          </cell>
          <cell r="BR202">
            <v>-88929.184784978628</v>
          </cell>
          <cell r="BS202">
            <v>-2864.0804399363697</v>
          </cell>
          <cell r="BT202">
            <v>-7014.4513528924435</v>
          </cell>
          <cell r="BU202">
            <v>-9622.374048197642</v>
          </cell>
          <cell r="BV202">
            <v>-3905.7948180884123</v>
          </cell>
          <cell r="BW202">
            <v>-15758.130669519305</v>
          </cell>
          <cell r="BX202">
            <v>-14576.280194306746</v>
          </cell>
          <cell r="BY202">
            <v>-3454.5394275523722</v>
          </cell>
          <cell r="BZ202">
            <v>-8534.7993210107088</v>
          </cell>
          <cell r="CA202">
            <v>-12426.494739394635</v>
          </cell>
          <cell r="CB202">
            <v>-2743.041942473501</v>
          </cell>
          <cell r="CC202">
            <v>-5325.8803883083165</v>
          </cell>
          <cell r="CD202">
            <v>-2703.3174433037639</v>
          </cell>
          <cell r="CE202">
            <v>-67420.762697935104</v>
          </cell>
          <cell r="CF202">
            <v>-3085.4243129566312</v>
          </cell>
          <cell r="CG202">
            <v>-5116.5700556561351</v>
          </cell>
          <cell r="CH202">
            <v>-7315.4721936229616</v>
          </cell>
          <cell r="CI202">
            <v>-30691.62213416025</v>
          </cell>
          <cell r="CJ202">
            <v>-9026.5113453529775</v>
          </cell>
          <cell r="CK202">
            <v>-11484.656076006591</v>
          </cell>
          <cell r="CL202">
            <v>-462.18598696216941</v>
          </cell>
          <cell r="CM202">
            <v>-2294.5727352723479</v>
          </cell>
          <cell r="CN202">
            <v>12715.440241284668</v>
          </cell>
          <cell r="CO202">
            <v>-3434.0609031245112</v>
          </cell>
          <cell r="CP202">
            <v>-5546.0416435413063</v>
          </cell>
          <cell r="CQ202">
            <v>-1679.0855526290834</v>
          </cell>
          <cell r="CR202">
            <v>-54455.022060066462</v>
          </cell>
          <cell r="CS202">
            <v>-2484.1699115037918</v>
          </cell>
          <cell r="CT202">
            <v>-3401.4018788263202</v>
          </cell>
          <cell r="CU202">
            <v>-7545.6297311875969</v>
          </cell>
          <cell r="CV202">
            <v>-11767.845580777153</v>
          </cell>
          <cell r="CW202">
            <v>-7072.0757480561733</v>
          </cell>
          <cell r="CX202">
            <v>-3775.433865500614</v>
          </cell>
          <cell r="CY202">
            <v>-67.123997610062361</v>
          </cell>
          <cell r="CZ202">
            <v>-1071.8499618172646</v>
          </cell>
          <cell r="DA202">
            <v>-6381.0477726794779</v>
          </cell>
          <cell r="DB202">
            <v>-5535.4018028043211</v>
          </cell>
          <cell r="DC202">
            <v>-4724.4818316921592</v>
          </cell>
          <cell r="DD202">
            <v>-628.55997760221362</v>
          </cell>
          <cell r="DE202">
            <v>-71340.661537915468</v>
          </cell>
          <cell r="DF202">
            <v>-2237.6823353208601</v>
          </cell>
          <cell r="DG202">
            <v>-3696.1348931659013</v>
          </cell>
          <cell r="DH202">
            <v>-10043.383109694347</v>
          </cell>
          <cell r="DI202">
            <v>-14140.989391256124</v>
          </cell>
          <cell r="DJ202">
            <v>-11126.345478395</v>
          </cell>
          <cell r="DK202">
            <v>-7407.1161858960986</v>
          </cell>
          <cell r="DL202">
            <v>-675.71738047525287</v>
          </cell>
          <cell r="DM202">
            <v>-2247.5799350365996</v>
          </cell>
          <cell r="DN202">
            <v>-7912.3061712943017</v>
          </cell>
          <cell r="DO202">
            <v>-4958.9036566615105</v>
          </cell>
          <cell r="DP202">
            <v>-5078.7058532014489</v>
          </cell>
          <cell r="DQ202">
            <v>-1815.7971475124359</v>
          </cell>
          <cell r="DR202">
            <v>-87093.119011968374</v>
          </cell>
          <cell r="DS202">
            <v>-3341.0759160630405</v>
          </cell>
          <cell r="DT202">
            <v>-5292.5530670378357</v>
          </cell>
          <cell r="DU202">
            <v>-12132.678495194763</v>
          </cell>
          <cell r="DV202">
            <v>-9404.898963727057</v>
          </cell>
          <cell r="DW202">
            <v>-6855.8790277633816</v>
          </cell>
          <cell r="DX202">
            <v>-8325.7773908358067</v>
          </cell>
          <cell r="DY202">
            <v>-2012.9599494300783</v>
          </cell>
          <cell r="DZ202">
            <v>-4604.6458843201399</v>
          </cell>
          <cell r="EA202">
            <v>-17504.655960235745</v>
          </cell>
          <cell r="EB202">
            <v>-5326.6858661770821</v>
          </cell>
          <cell r="EC202">
            <v>-8386.8225893005729</v>
          </cell>
          <cell r="ED202">
            <v>-3904.4859019070864</v>
          </cell>
        </row>
        <row r="203">
          <cell r="F203">
            <v>-420.81718591228127</v>
          </cell>
          <cell r="G203">
            <v>-546.19018171727657</v>
          </cell>
          <cell r="H203">
            <v>-1648.5640448145568</v>
          </cell>
          <cell r="I203">
            <v>-4568.4829470682889</v>
          </cell>
          <cell r="J203">
            <v>-4723.7274218713865</v>
          </cell>
          <cell r="K203">
            <v>-5977.202999911271</v>
          </cell>
          <cell r="L203">
            <v>-7751.6851405091584</v>
          </cell>
          <cell r="M203">
            <v>-8979.068599421531</v>
          </cell>
          <cell r="N203">
            <v>-9003.0529986210167</v>
          </cell>
          <cell r="O203">
            <v>-6128.5590948453173</v>
          </cell>
          <cell r="P203">
            <v>-2587.5896133836359</v>
          </cell>
          <cell r="Q203">
            <v>-1943.6448349356651</v>
          </cell>
          <cell r="R203">
            <v>-68719.392433017492</v>
          </cell>
          <cell r="S203">
            <v>-511.12208648584783</v>
          </cell>
          <cell r="T203">
            <v>-4470.9100817870349</v>
          </cell>
          <cell r="U203">
            <v>-10061.637233966962</v>
          </cell>
          <cell r="V203">
            <v>-8002.7945884019136</v>
          </cell>
          <cell r="W203">
            <v>-3489.4575577378273</v>
          </cell>
          <cell r="X203">
            <v>-9020.8596614832059</v>
          </cell>
          <cell r="Y203">
            <v>-3850.4045981951058</v>
          </cell>
          <cell r="Z203">
            <v>-6239.396135026589</v>
          </cell>
          <cell r="AA203">
            <v>-8729.957969173789</v>
          </cell>
          <cell r="AB203">
            <v>-6432.179829929024</v>
          </cell>
          <cell r="AC203">
            <v>-7330.5046061743051</v>
          </cell>
          <cell r="AD203">
            <v>-580.16808466054499</v>
          </cell>
          <cell r="AE203">
            <v>-66096.216039016843</v>
          </cell>
          <cell r="AF203">
            <v>-4749.7141691427678</v>
          </cell>
          <cell r="AG203">
            <v>-2826.5561221260577</v>
          </cell>
          <cell r="AH203">
            <v>-4026.0487890802324</v>
          </cell>
          <cell r="AI203">
            <v>-10035.712823512033</v>
          </cell>
          <cell r="AJ203">
            <v>-7503.9037532638758</v>
          </cell>
          <cell r="AK203">
            <v>-8501.3382657840848</v>
          </cell>
          <cell r="AL203">
            <v>-4146.9631857480854</v>
          </cell>
          <cell r="AM203">
            <v>-7337.5371978469193</v>
          </cell>
          <cell r="AN203">
            <v>-7750.9041864592582</v>
          </cell>
          <cell r="AO203">
            <v>-5552.9572470132262</v>
          </cell>
          <cell r="AP203">
            <v>-3237.1916108112782</v>
          </cell>
          <cell r="AQ203">
            <v>-427.38868822716177</v>
          </cell>
          <cell r="AR203">
            <v>-70177.526175022125</v>
          </cell>
          <cell r="AS203">
            <v>-5538.874855959788</v>
          </cell>
          <cell r="AT203">
            <v>-4960.1673710066825</v>
          </cell>
          <cell r="AU203">
            <v>-6163.0248397253454</v>
          </cell>
          <cell r="AV203">
            <v>-8160.3047877885401</v>
          </cell>
          <cell r="AW203">
            <v>-4773.8348758537322</v>
          </cell>
          <cell r="AX203">
            <v>-8115.1177889630198</v>
          </cell>
          <cell r="AY203">
            <v>-3336.464913232252</v>
          </cell>
          <cell r="AZ203">
            <v>-7585.2473027408123</v>
          </cell>
          <cell r="BA203">
            <v>-9735.6447468213737</v>
          </cell>
          <cell r="BB203">
            <v>-5339.2198611525819</v>
          </cell>
          <cell r="BC203">
            <v>-1991.0749482251704</v>
          </cell>
          <cell r="BD203">
            <v>-4478.5498835351318</v>
          </cell>
          <cell r="BE203">
            <v>-94722.729681998491</v>
          </cell>
          <cell r="BF203">
            <v>-5182.6276950575411</v>
          </cell>
          <cell r="BG203">
            <v>-3775.7747235484421</v>
          </cell>
          <cell r="BH203">
            <v>-8154.1850348897278</v>
          </cell>
          <cell r="BI203">
            <v>-9022.6554173016921</v>
          </cell>
          <cell r="BJ203">
            <v>-8649.220824864693</v>
          </cell>
          <cell r="BK203">
            <v>-6831.9158616624773</v>
          </cell>
          <cell r="BL203">
            <v>-4173.3761154972017</v>
          </cell>
          <cell r="BM203">
            <v>-8533.75722720474</v>
          </cell>
          <cell r="BN203">
            <v>-11508.191566973925</v>
          </cell>
          <cell r="BO203">
            <v>-4840.6483019832522</v>
          </cell>
          <cell r="BP203">
            <v>-17975.495636017993</v>
          </cell>
          <cell r="BQ203">
            <v>-6074.881276993081</v>
          </cell>
          <cell r="BR203">
            <v>-78860.954034045339</v>
          </cell>
          <cell r="BS203">
            <v>-5364.4876689855009</v>
          </cell>
          <cell r="BT203">
            <v>-2073.9167493507266</v>
          </cell>
          <cell r="BU203">
            <v>-6087.1228513363749</v>
          </cell>
          <cell r="BV203">
            <v>-8902.3569825813174</v>
          </cell>
          <cell r="BW203">
            <v>-7589.3257746500894</v>
          </cell>
          <cell r="BX203">
            <v>-10341.271547440439</v>
          </cell>
          <cell r="BY203">
            <v>-2910.7637289110571</v>
          </cell>
          <cell r="BZ203">
            <v>-8134.2682013418525</v>
          </cell>
          <cell r="CA203">
            <v>-8650.0509887430817</v>
          </cell>
          <cell r="CB203">
            <v>-7389.4840195309371</v>
          </cell>
          <cell r="CC203">
            <v>-7456.1236179023981</v>
          </cell>
          <cell r="CD203">
            <v>-3961.7819032426924</v>
          </cell>
          <cell r="CE203">
            <v>-72853.086163043976</v>
          </cell>
          <cell r="CF203">
            <v>-6564.4928254690021</v>
          </cell>
          <cell r="CG203">
            <v>-7403.7949031535536</v>
          </cell>
          <cell r="CH203">
            <v>-12777.807560274377</v>
          </cell>
          <cell r="CI203">
            <v>-15947.707975995727</v>
          </cell>
          <cell r="CJ203">
            <v>-6372.1487305797637</v>
          </cell>
          <cell r="CK203">
            <v>-11259.587000640109</v>
          </cell>
          <cell r="CL203">
            <v>1365.1975637041032</v>
          </cell>
          <cell r="CM203">
            <v>-4460.910881396383</v>
          </cell>
          <cell r="CN203">
            <v>11571.056592356414</v>
          </cell>
          <cell r="CO203">
            <v>-8766.8617669139057</v>
          </cell>
          <cell r="CP203">
            <v>-8406.1923765018582</v>
          </cell>
          <cell r="CQ203">
            <v>-3829.8362981751561</v>
          </cell>
          <cell r="CR203">
            <v>-88844.19400793314</v>
          </cell>
          <cell r="CS203">
            <v>-2900.9495349563658</v>
          </cell>
          <cell r="CT203">
            <v>-7130.9614401124418</v>
          </cell>
          <cell r="CU203">
            <v>-7531.15423114039</v>
          </cell>
          <cell r="CV203">
            <v>-8111.0254181381315</v>
          </cell>
          <cell r="CW203">
            <v>-8926.7493998482823</v>
          </cell>
          <cell r="CX203">
            <v>-13157.358904991299</v>
          </cell>
          <cell r="CY203">
            <v>-3531.4175208210945</v>
          </cell>
          <cell r="CZ203">
            <v>-4999.1230879127979</v>
          </cell>
          <cell r="DA203">
            <v>-13200.585304021835</v>
          </cell>
          <cell r="DB203">
            <v>-5687.1598724871874</v>
          </cell>
          <cell r="DC203">
            <v>-8703.6454048492014</v>
          </cell>
          <cell r="DD203">
            <v>-4964.063888695091</v>
          </cell>
          <cell r="DE203">
            <v>-90246.18795800209</v>
          </cell>
          <cell r="DF203">
            <v>-4081.3453076519072</v>
          </cell>
          <cell r="DG203">
            <v>-8282.3518125936389</v>
          </cell>
          <cell r="DH203">
            <v>-9173.2763924337924</v>
          </cell>
          <cell r="DI203">
            <v>-7543.5562293119729</v>
          </cell>
          <cell r="DJ203">
            <v>-8832.2624001521617</v>
          </cell>
          <cell r="DK203">
            <v>-10977.791751604527</v>
          </cell>
          <cell r="DL203">
            <v>-1941.1251560784876</v>
          </cell>
          <cell r="DM203">
            <v>-6035.5392634347081</v>
          </cell>
          <cell r="DN203">
            <v>-10693.136958044022</v>
          </cell>
          <cell r="DO203">
            <v>-8689.9350033700466</v>
          </cell>
          <cell r="DP203">
            <v>-8818.7852004561573</v>
          </cell>
          <cell r="DQ203">
            <v>-5177.0824828576297</v>
          </cell>
          <cell r="DR203">
            <v>-6403.1128070056438</v>
          </cell>
          <cell r="DS203">
            <v>-554.64481870085001</v>
          </cell>
          <cell r="DT203">
            <v>-660.341284153983</v>
          </cell>
          <cell r="DU203">
            <v>-4716.1553584132344</v>
          </cell>
          <cell r="DV203">
            <v>5575.7501774355769</v>
          </cell>
          <cell r="DW203">
            <v>-2423.4839078299701</v>
          </cell>
          <cell r="DX203">
            <v>-2062.0229259803891</v>
          </cell>
          <cell r="DY203">
            <v>0</v>
          </cell>
          <cell r="DZ203">
            <v>0</v>
          </cell>
          <cell r="EA203">
            <v>-1204.5211062747985</v>
          </cell>
          <cell r="EB203">
            <v>0</v>
          </cell>
          <cell r="EC203">
            <v>-276.694509556517</v>
          </cell>
          <cell r="ED203">
            <v>-80.999073524028063</v>
          </cell>
        </row>
        <row r="204">
          <cell r="F204">
            <v>0</v>
          </cell>
          <cell r="G204">
            <v>0</v>
          </cell>
          <cell r="H204">
            <v>-835.52038194611669</v>
          </cell>
          <cell r="I204">
            <v>-8331.5230199340731</v>
          </cell>
          <cell r="J204">
            <v>-7302.8668421655893</v>
          </cell>
          <cell r="K204">
            <v>-9543.5337937399745</v>
          </cell>
          <cell r="L204">
            <v>-5305.8718853294849</v>
          </cell>
          <cell r="M204">
            <v>-14778.534880597144</v>
          </cell>
          <cell r="N204">
            <v>-15373.815267730504</v>
          </cell>
          <cell r="O204">
            <v>-11644.604148328304</v>
          </cell>
          <cell r="P204">
            <v>-5907.1582723297179</v>
          </cell>
          <cell r="Q204">
            <v>-374.43119190633297</v>
          </cell>
          <cell r="R204">
            <v>-107594.17867800593</v>
          </cell>
          <cell r="S204">
            <v>-9545.394409969449</v>
          </cell>
          <cell r="T204">
            <v>-10844.303184108809</v>
          </cell>
          <cell r="U204">
            <v>-9782.7280052434653</v>
          </cell>
          <cell r="V204">
            <v>-1974.795440685004</v>
          </cell>
          <cell r="W204">
            <v>-173.93039653636515</v>
          </cell>
          <cell r="X204">
            <v>-7339.0701938923448</v>
          </cell>
          <cell r="Y204">
            <v>-1172.5307766571641</v>
          </cell>
          <cell r="Z204">
            <v>-16516.319071192294</v>
          </cell>
          <cell r="AA204">
            <v>-13946.347522351891</v>
          </cell>
          <cell r="AB204">
            <v>-19838.561005048454</v>
          </cell>
          <cell r="AC204">
            <v>-8595.4174288846552</v>
          </cell>
          <cell r="AD204">
            <v>-7864.7812434285879</v>
          </cell>
          <cell r="AE204">
            <v>-118711.62425100803</v>
          </cell>
          <cell r="AF204">
            <v>-6451.5362049490213</v>
          </cell>
          <cell r="AG204">
            <v>-5139.7862242758274</v>
          </cell>
          <cell r="AH204">
            <v>-11856.995525306091</v>
          </cell>
          <cell r="AI204">
            <v>-9205.861364364624</v>
          </cell>
          <cell r="AJ204">
            <v>-15120.629477219656</v>
          </cell>
          <cell r="AK204">
            <v>-12936.653209397569</v>
          </cell>
          <cell r="AL204">
            <v>-2427.9617642275989</v>
          </cell>
          <cell r="AM204">
            <v>-12686.721113082021</v>
          </cell>
          <cell r="AN204">
            <v>-15432.651072623208</v>
          </cell>
          <cell r="AO204">
            <v>-16308.025559727103</v>
          </cell>
          <cell r="AP204">
            <v>-11144.802735798061</v>
          </cell>
          <cell r="AQ204">
            <v>0</v>
          </cell>
          <cell r="AR204">
            <v>-99558.348216086626</v>
          </cell>
          <cell r="AS204">
            <v>-3658.9839344359934</v>
          </cell>
          <cell r="AT204">
            <v>-6241.3238881640136</v>
          </cell>
          <cell r="AU204">
            <v>-10322.045415047556</v>
          </cell>
          <cell r="AV204">
            <v>-3717.0174533966929</v>
          </cell>
          <cell r="AW204">
            <v>-10577.086050475016</v>
          </cell>
          <cell r="AX204">
            <v>-15082.649329742417</v>
          </cell>
          <cell r="AY204">
            <v>-2990.162346418947</v>
          </cell>
          <cell r="AZ204">
            <v>-14245.774944737554</v>
          </cell>
          <cell r="BA204">
            <v>-10443.464452866465</v>
          </cell>
          <cell r="BB204">
            <v>-14595.43893847242</v>
          </cell>
          <cell r="BC204">
            <v>-6999.1670745834708</v>
          </cell>
          <cell r="BD204">
            <v>-685.23438772559166</v>
          </cell>
          <cell r="BE204">
            <v>-146152.82318007946</v>
          </cell>
          <cell r="BF204">
            <v>-2625.531967304647</v>
          </cell>
          <cell r="BG204">
            <v>-4534.1659435406327</v>
          </cell>
          <cell r="BH204">
            <v>-10966.39166344516</v>
          </cell>
          <cell r="BI204">
            <v>-4846.2231396529824</v>
          </cell>
          <cell r="BJ204">
            <v>-14472.821819782257</v>
          </cell>
          <cell r="BK204">
            <v>-17289.817784704268</v>
          </cell>
          <cell r="BL204">
            <v>-3941.573950920254</v>
          </cell>
          <cell r="BM204">
            <v>-14436.967820230871</v>
          </cell>
          <cell r="BN204">
            <v>-10851.203864878044</v>
          </cell>
          <cell r="BO204">
            <v>-13554.813831213862</v>
          </cell>
          <cell r="BP204">
            <v>-46682.817418698221</v>
          </cell>
          <cell r="BQ204">
            <v>-1950.4939757138491</v>
          </cell>
          <cell r="BR204">
            <v>-102658.9773440659</v>
          </cell>
          <cell r="BS204">
            <v>-3219.6031417921185</v>
          </cell>
          <cell r="BT204">
            <v>-5304.4479041025043</v>
          </cell>
          <cell r="BU204">
            <v>-9393.4942301772535</v>
          </cell>
          <cell r="BV204">
            <v>-4969.4399101566523</v>
          </cell>
          <cell r="BW204">
            <v>-17899.820476390421</v>
          </cell>
          <cell r="BX204">
            <v>-17918.93727604486</v>
          </cell>
          <cell r="BY204">
            <v>-4454.7711194641888</v>
          </cell>
          <cell r="BZ204">
            <v>-13914.98854842782</v>
          </cell>
          <cell r="CA204">
            <v>-12133.228580640629</v>
          </cell>
          <cell r="CB204">
            <v>-6217.7854875922203</v>
          </cell>
          <cell r="CC204">
            <v>-5160.2367067076266</v>
          </cell>
          <cell r="CD204">
            <v>-2072.2239625379443</v>
          </cell>
          <cell r="CE204">
            <v>-79533.389816969633</v>
          </cell>
          <cell r="CF204">
            <v>-2732.3561349660158</v>
          </cell>
          <cell r="CG204">
            <v>-6817.8286377266049</v>
          </cell>
          <cell r="CH204">
            <v>-11810.805318888277</v>
          </cell>
          <cell r="CI204">
            <v>-36974.018329964951</v>
          </cell>
          <cell r="CJ204">
            <v>-9539.5839729420841</v>
          </cell>
          <cell r="CK204">
            <v>-10699.61434533447</v>
          </cell>
          <cell r="CL204">
            <v>-1383.4043670669198</v>
          </cell>
          <cell r="CM204">
            <v>-7360.1731248162687</v>
          </cell>
          <cell r="CN204">
            <v>18752.625453662127</v>
          </cell>
          <cell r="CO204">
            <v>-5005.6597808599472</v>
          </cell>
          <cell r="CP204">
            <v>-4741.5862871482968</v>
          </cell>
          <cell r="CQ204">
            <v>-1220.9849709384143</v>
          </cell>
          <cell r="CR204">
            <v>-65577.337368965149</v>
          </cell>
          <cell r="CS204">
            <v>-1428.9399579241872</v>
          </cell>
          <cell r="CT204">
            <v>-5434.4131399765611</v>
          </cell>
          <cell r="CU204">
            <v>-14680.620167706162</v>
          </cell>
          <cell r="CV204">
            <v>-13382.98820591718</v>
          </cell>
          <cell r="CW204">
            <v>-10435.316792719066</v>
          </cell>
          <cell r="CX204">
            <v>5691.2361324131489</v>
          </cell>
          <cell r="CY204">
            <v>-1591.9163531213999</v>
          </cell>
          <cell r="CZ204">
            <v>-5521.6943374052644</v>
          </cell>
          <cell r="DA204">
            <v>-9071.6446328721941</v>
          </cell>
          <cell r="DB204">
            <v>-4935.4427546709776</v>
          </cell>
          <cell r="DC204">
            <v>-3491.827197175473</v>
          </cell>
          <cell r="DD204">
            <v>-1293.7699619047344</v>
          </cell>
          <cell r="DE204">
            <v>-95049.217082977295</v>
          </cell>
          <cell r="DF204">
            <v>-1479.4040654972196</v>
          </cell>
          <cell r="DG204">
            <v>-6321.7753525450826</v>
          </cell>
          <cell r="DH204">
            <v>-16375.870118036866</v>
          </cell>
          <cell r="DI204">
            <v>-15198.864845495671</v>
          </cell>
          <cell r="DJ204">
            <v>-7580.5879231840372</v>
          </cell>
          <cell r="DK204">
            <v>-15148.538946658373</v>
          </cell>
          <cell r="DL204">
            <v>-2578.8143398463726</v>
          </cell>
          <cell r="DM204">
            <v>-7461.3133259639144</v>
          </cell>
          <cell r="DN204">
            <v>-9517.1373780146241</v>
          </cell>
          <cell r="DO204">
            <v>-6397.5967507772148</v>
          </cell>
          <cell r="DP204">
            <v>-4817.7625876218081</v>
          </cell>
          <cell r="DQ204">
            <v>-2171.5514493472874</v>
          </cell>
          <cell r="DR204">
            <v>-146518.3644849658</v>
          </cell>
          <cell r="DS204">
            <v>-9198.3608421105891</v>
          </cell>
          <cell r="DT204">
            <v>-8853.9064480215311</v>
          </cell>
          <cell r="DU204">
            <v>-12529.855534922332</v>
          </cell>
          <cell r="DV204">
            <v>-4895.3468159716576</v>
          </cell>
          <cell r="DW204">
            <v>-18233.22153702192</v>
          </cell>
          <cell r="DX204">
            <v>-22250.858518060297</v>
          </cell>
          <cell r="DY204">
            <v>-4652.7499201372266</v>
          </cell>
          <cell r="DZ204">
            <v>-21782.917626094073</v>
          </cell>
          <cell r="EA204">
            <v>-11177.162808144465</v>
          </cell>
          <cell r="EB204">
            <v>-19580.532163891941</v>
          </cell>
          <cell r="EC204">
            <v>-7368.6983735170215</v>
          </cell>
          <cell r="ED204">
            <v>-5994.7538970988244</v>
          </cell>
        </row>
        <row r="205">
          <cell r="F205">
            <v>0</v>
          </cell>
          <cell r="G205">
            <v>-11.391994821839035</v>
          </cell>
          <cell r="H205">
            <v>0</v>
          </cell>
          <cell r="I205">
            <v>0</v>
          </cell>
          <cell r="J205">
            <v>-420.45004889927804</v>
          </cell>
          <cell r="K205">
            <v>-2701.1843722760677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-9790.8095670044422</v>
          </cell>
          <cell r="S205">
            <v>0</v>
          </cell>
          <cell r="T205">
            <v>0</v>
          </cell>
          <cell r="U205">
            <v>0</v>
          </cell>
          <cell r="V205">
            <v>-782.21312752459198</v>
          </cell>
          <cell r="W205">
            <v>-2484.4560609939508</v>
          </cell>
          <cell r="X205">
            <v>-4068.2747630048543</v>
          </cell>
          <cell r="Y205">
            <v>-550.50021380651742</v>
          </cell>
          <cell r="Z205">
            <v>-303.84055242594332</v>
          </cell>
          <cell r="AA205">
            <v>-1202.7916116714478</v>
          </cell>
          <cell r="AB205">
            <v>-398.73323756828904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-19604.246849991381</v>
          </cell>
          <cell r="BF205">
            <v>-1748.8672635965049</v>
          </cell>
          <cell r="BG205">
            <v>-805.94439105596393</v>
          </cell>
          <cell r="BH205">
            <v>-558.30192453181371</v>
          </cell>
          <cell r="BI205">
            <v>-88.642488017678261</v>
          </cell>
          <cell r="BJ205">
            <v>-172.56797667313367</v>
          </cell>
          <cell r="BK205">
            <v>-1367.6383151295595</v>
          </cell>
          <cell r="BL205">
            <v>-482.16743482276797</v>
          </cell>
          <cell r="BM205">
            <v>-2867.9886123193428</v>
          </cell>
          <cell r="BN205">
            <v>-1096.7023517531343</v>
          </cell>
          <cell r="BO205">
            <v>-2037.0282246451825</v>
          </cell>
          <cell r="BP205">
            <v>-6256.4106542905793</v>
          </cell>
          <cell r="BQ205">
            <v>-2121.9872131608427</v>
          </cell>
          <cell r="BR205">
            <v>-18945.210844006389</v>
          </cell>
          <cell r="BS205">
            <v>-1599.6422906736843</v>
          </cell>
          <cell r="BT205">
            <v>-606.37407306954265</v>
          </cell>
          <cell r="BU205">
            <v>-180.34237414598465</v>
          </cell>
          <cell r="BV205">
            <v>-179.93497420428321</v>
          </cell>
          <cell r="BW205">
            <v>-187.40397313353606</v>
          </cell>
          <cell r="BX205">
            <v>-1198.2718682149425</v>
          </cell>
          <cell r="BY205">
            <v>-1064.0200074617751</v>
          </cell>
          <cell r="BZ205">
            <v>-4129.7588879535906</v>
          </cell>
          <cell r="CA205">
            <v>-1566.5885754120536</v>
          </cell>
          <cell r="CB205">
            <v>-5001.4046429949813</v>
          </cell>
          <cell r="CC205">
            <v>-1552.9814173630439</v>
          </cell>
          <cell r="CD205">
            <v>-1678.4877593708225</v>
          </cell>
          <cell r="CE205">
            <v>-71863.472736001015</v>
          </cell>
          <cell r="CF205">
            <v>-2063.5285600582138</v>
          </cell>
          <cell r="CG205">
            <v>-719.83101211348549</v>
          </cell>
          <cell r="CH205">
            <v>-2026.3343214998022</v>
          </cell>
          <cell r="CI205">
            <v>-167.54111350979656</v>
          </cell>
          <cell r="CJ205">
            <v>-2394.9915872178972</v>
          </cell>
          <cell r="CK205">
            <v>-5952.8042493881658</v>
          </cell>
          <cell r="CL205">
            <v>-7767.5267390860245</v>
          </cell>
          <cell r="CM205">
            <v>-8390.0847949660383</v>
          </cell>
          <cell r="CN205">
            <v>-33191.904634142295</v>
          </cell>
          <cell r="CO205">
            <v>-4613.6167812682688</v>
          </cell>
          <cell r="CP205">
            <v>-2018.7618417930789</v>
          </cell>
          <cell r="CQ205">
            <v>-2556.54710095888</v>
          </cell>
          <cell r="CR205">
            <v>-16722.096866004169</v>
          </cell>
          <cell r="CS205">
            <v>-3047.4435998871922</v>
          </cell>
          <cell r="CT205">
            <v>-2737.3565528099425</v>
          </cell>
          <cell r="CU205">
            <v>-3067.7069964278489</v>
          </cell>
          <cell r="CV205">
            <v>-922.55534254573286</v>
          </cell>
          <cell r="CW205">
            <v>-3231.0699285469018</v>
          </cell>
          <cell r="CX205">
            <v>13693.375502924435</v>
          </cell>
          <cell r="CY205">
            <v>-118.98323969217017</v>
          </cell>
          <cell r="CZ205">
            <v>-6347.1807567146607</v>
          </cell>
          <cell r="DA205">
            <v>-3442.3229724918492</v>
          </cell>
          <cell r="DB205">
            <v>-2243.4433971075341</v>
          </cell>
          <cell r="DC205">
            <v>-2107.3361603366211</v>
          </cell>
          <cell r="DD205">
            <v>-3150.0734223709442</v>
          </cell>
          <cell r="DE205">
            <v>-35397.486893996596</v>
          </cell>
          <cell r="DF205">
            <v>-3708.646173438523</v>
          </cell>
          <cell r="DG205">
            <v>-1979.8484763428569</v>
          </cell>
          <cell r="DH205">
            <v>-2245.0903544174507</v>
          </cell>
          <cell r="DI205">
            <v>-669.1176246907562</v>
          </cell>
          <cell r="DJ205">
            <v>-4102.5150008806959</v>
          </cell>
          <cell r="DK205">
            <v>-5043.4872630988248</v>
          </cell>
          <cell r="DL205">
            <v>-2708.8905760804191</v>
          </cell>
          <cell r="DM205">
            <v>-6014.5095428330824</v>
          </cell>
          <cell r="DN205">
            <v>-2537.953670210205</v>
          </cell>
          <cell r="DO205">
            <v>-3091.9039444196969</v>
          </cell>
          <cell r="DP205">
            <v>-1334.3729296987876</v>
          </cell>
          <cell r="DQ205">
            <v>-1961.1513378876261</v>
          </cell>
          <cell r="DR205">
            <v>-33953.14551101625</v>
          </cell>
          <cell r="DS205">
            <v>-1686.2475810591131</v>
          </cell>
          <cell r="DT205">
            <v>-2046.8473092075437</v>
          </cell>
          <cell r="DU205">
            <v>-2398.1501381774433</v>
          </cell>
          <cell r="DV205">
            <v>-1449.6265019583516</v>
          </cell>
          <cell r="DW205">
            <v>-3470.8623534287326</v>
          </cell>
          <cell r="DX205">
            <v>-3360.9790031337179</v>
          </cell>
          <cell r="DY205">
            <v>-1218.7934923488647</v>
          </cell>
          <cell r="DZ205">
            <v>-6618.3725554170087</v>
          </cell>
          <cell r="EA205">
            <v>-2724.2913593715057</v>
          </cell>
          <cell r="EB205">
            <v>-3677.9732751352713</v>
          </cell>
          <cell r="EC205">
            <v>-1815.414499648381</v>
          </cell>
          <cell r="ED205">
            <v>-3485.5874421279877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-655.26937699690461</v>
          </cell>
          <cell r="AF206">
            <v>0</v>
          </cell>
          <cell r="AG206">
            <v>0</v>
          </cell>
          <cell r="AH206">
            <v>0</v>
          </cell>
          <cell r="AI206">
            <v>-82.428058734862134</v>
          </cell>
          <cell r="AJ206">
            <v>-426.40236923191696</v>
          </cell>
          <cell r="AK206">
            <v>-146.43894903268665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-1551.7223879992962</v>
          </cell>
          <cell r="BS206">
            <v>0</v>
          </cell>
          <cell r="BT206">
            <v>0</v>
          </cell>
          <cell r="BU206">
            <v>-153.31788024888374</v>
          </cell>
          <cell r="BV206">
            <v>-1276.84100270411</v>
          </cell>
          <cell r="BW206">
            <v>0</v>
          </cell>
          <cell r="BX206">
            <v>-121.5635050511919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-304.90665700286627</v>
          </cell>
          <cell r="CF206">
            <v>0</v>
          </cell>
          <cell r="CG206">
            <v>0</v>
          </cell>
          <cell r="CH206">
            <v>-193.53431102912873</v>
          </cell>
          <cell r="CI206">
            <v>-111.3723459742032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</row>
        <row r="208">
          <cell r="A208" t="str">
            <v>Total Coal Fuel Burn Expense</v>
          </cell>
          <cell r="F208">
            <v>-1200.174149081111</v>
          </cell>
          <cell r="G208">
            <v>-956.58952238410711</v>
          </cell>
          <cell r="H208">
            <v>-3651.6922415271401</v>
          </cell>
          <cell r="I208">
            <v>-17361.025196924806</v>
          </cell>
          <cell r="J208">
            <v>-18807.694470435381</v>
          </cell>
          <cell r="K208">
            <v>-28359.851568393409</v>
          </cell>
          <cell r="L208">
            <v>-18664.887381061912</v>
          </cell>
          <cell r="M208">
            <v>-28656.207281649113</v>
          </cell>
          <cell r="N208">
            <v>-33657.545039534569</v>
          </cell>
          <cell r="O208">
            <v>-20755.940966799855</v>
          </cell>
          <cell r="P208">
            <v>-9389.1916010677814</v>
          </cell>
          <cell r="Q208">
            <v>-2987.0289802625775</v>
          </cell>
          <cell r="R208">
            <v>-252260.00180613995</v>
          </cell>
          <cell r="S208">
            <v>-10190.595419228077</v>
          </cell>
          <cell r="T208">
            <v>-18074.489983148873</v>
          </cell>
          <cell r="U208">
            <v>-27534.984604910016</v>
          </cell>
          <cell r="V208">
            <v>-17663.030959524214</v>
          </cell>
          <cell r="W208">
            <v>-14587.232055902481</v>
          </cell>
          <cell r="X208">
            <v>-28183.2847257182</v>
          </cell>
          <cell r="Y208">
            <v>-8470.6102059409022</v>
          </cell>
          <cell r="Z208">
            <v>-28268.510153017938</v>
          </cell>
          <cell r="AA208">
            <v>-36451.445975765586</v>
          </cell>
          <cell r="AB208">
            <v>-31798.809758752584</v>
          </cell>
          <cell r="AC208">
            <v>-21941.63740260154</v>
          </cell>
          <cell r="AD208">
            <v>-9095.3705615103245</v>
          </cell>
          <cell r="AE208">
            <v>-263305.19716489315</v>
          </cell>
          <cell r="AF208">
            <v>-11754.317688494921</v>
          </cell>
          <cell r="AG208">
            <v>-13546.346075877547</v>
          </cell>
          <cell r="AH208">
            <v>-21185.180519230664</v>
          </cell>
          <cell r="AI208">
            <v>-31063.203034631908</v>
          </cell>
          <cell r="AJ208">
            <v>-36114.235708504915</v>
          </cell>
          <cell r="AK208">
            <v>-28533.942004755139</v>
          </cell>
          <cell r="AL208">
            <v>-8712.7662439495325</v>
          </cell>
          <cell r="AM208">
            <v>-27367.639629721642</v>
          </cell>
          <cell r="AN208">
            <v>-34359.649753399193</v>
          </cell>
          <cell r="AO208">
            <v>-27924.565357103944</v>
          </cell>
          <cell r="AP208">
            <v>-21824.380159750581</v>
          </cell>
          <cell r="AQ208">
            <v>-918.97098954021931</v>
          </cell>
          <cell r="AR208">
            <v>-268021.50531005859</v>
          </cell>
          <cell r="AS208">
            <v>-11521.186740309</v>
          </cell>
          <cell r="AT208">
            <v>-15747.701205939054</v>
          </cell>
          <cell r="AU208">
            <v>-25694.668744437397</v>
          </cell>
          <cell r="AV208">
            <v>-22209.624635517597</v>
          </cell>
          <cell r="AW208">
            <v>-28938.017846129835</v>
          </cell>
          <cell r="AX208">
            <v>-36945.223398536444</v>
          </cell>
          <cell r="AY208">
            <v>-9954.5311814695597</v>
          </cell>
          <cell r="AZ208">
            <v>-30395.975767821074</v>
          </cell>
          <cell r="BA208">
            <v>-35263.913468174636</v>
          </cell>
          <cell r="BB208">
            <v>-28278.569019809365</v>
          </cell>
          <cell r="BC208">
            <v>-16594.95225892961</v>
          </cell>
          <cell r="BD208">
            <v>-6477.1410429477692</v>
          </cell>
          <cell r="BE208">
            <v>-381078.65367007256</v>
          </cell>
          <cell r="BF208">
            <v>-12840.894424922764</v>
          </cell>
          <cell r="BG208">
            <v>-14503.000968053937</v>
          </cell>
          <cell r="BH208">
            <v>-27707.560277879238</v>
          </cell>
          <cell r="BI208">
            <v>-25171.418906144798</v>
          </cell>
          <cell r="BJ208">
            <v>-35176.543597981334</v>
          </cell>
          <cell r="BK208">
            <v>-38125.643312565982</v>
          </cell>
          <cell r="BL208">
            <v>-9981.2790781110525</v>
          </cell>
          <cell r="BM208">
            <v>-33025.306770995259</v>
          </cell>
          <cell r="BN208">
            <v>-36552.837789259851</v>
          </cell>
          <cell r="BO208">
            <v>-30763.432185091078</v>
          </cell>
          <cell r="BP208">
            <v>-104434.96753752977</v>
          </cell>
          <cell r="BQ208">
            <v>-12795.768821582198</v>
          </cell>
          <cell r="BR208">
            <v>-299829.13265299797</v>
          </cell>
          <cell r="BS208">
            <v>-13047.81354136765</v>
          </cell>
          <cell r="BT208">
            <v>-14999.190079420805</v>
          </cell>
          <cell r="BU208">
            <v>-25826.844216294587</v>
          </cell>
          <cell r="BV208">
            <v>-26659.273013010621</v>
          </cell>
          <cell r="BW208">
            <v>-42107.53151460737</v>
          </cell>
          <cell r="BX208">
            <v>-44551.45887067169</v>
          </cell>
          <cell r="BY208">
            <v>-11884.094283387065</v>
          </cell>
          <cell r="BZ208">
            <v>-34713.8149587363</v>
          </cell>
          <cell r="CA208">
            <v>-34776.362884186208</v>
          </cell>
          <cell r="CB208">
            <v>-21351.716092586517</v>
          </cell>
          <cell r="CC208">
            <v>-19495.222130276263</v>
          </cell>
          <cell r="CD208">
            <v>-10415.811068445444</v>
          </cell>
          <cell r="CE208">
            <v>-292609.94250607491</v>
          </cell>
          <cell r="CF208">
            <v>-14445.801833450794</v>
          </cell>
          <cell r="CG208">
            <v>-20058.024608656764</v>
          </cell>
          <cell r="CH208">
            <v>-34123.953705310822</v>
          </cell>
          <cell r="CI208">
            <v>-84222.456799201667</v>
          </cell>
          <cell r="CJ208">
            <v>-27523.366078086197</v>
          </cell>
          <cell r="CK208">
            <v>-39510.660764843225</v>
          </cell>
          <cell r="CL208">
            <v>-8247.9195294082165</v>
          </cell>
          <cell r="CM208">
            <v>-22505.741536453366</v>
          </cell>
          <cell r="CN208">
            <v>9847.2176531627774</v>
          </cell>
          <cell r="CO208">
            <v>-21820.199232190847</v>
          </cell>
          <cell r="CP208">
            <v>-20712.582148984075</v>
          </cell>
          <cell r="CQ208">
            <v>-9286.4539227038622</v>
          </cell>
          <cell r="CR208">
            <v>-226336.01676869392</v>
          </cell>
          <cell r="CS208">
            <v>-9861.5030042678118</v>
          </cell>
          <cell r="CT208">
            <v>-18704.133011728525</v>
          </cell>
          <cell r="CU208">
            <v>-33050.972820617259</v>
          </cell>
          <cell r="CV208">
            <v>-34184.414547383785</v>
          </cell>
          <cell r="CW208">
            <v>-30176.716641053557</v>
          </cell>
          <cell r="CX208">
            <v>2451.81886485219</v>
          </cell>
          <cell r="CY208">
            <v>-5309.4411112368107</v>
          </cell>
          <cell r="CZ208">
            <v>-17939.848143845797</v>
          </cell>
          <cell r="DA208">
            <v>-32095.600682079792</v>
          </cell>
          <cell r="DB208">
            <v>-18401.447827070951</v>
          </cell>
          <cell r="DC208">
            <v>-19027.290594048798</v>
          </cell>
          <cell r="DD208">
            <v>-10036.467250570655</v>
          </cell>
          <cell r="DE208">
            <v>-292594.42289590836</v>
          </cell>
          <cell r="DF208">
            <v>-11507.077881902456</v>
          </cell>
          <cell r="DG208">
            <v>-20280.110534645617</v>
          </cell>
          <cell r="DH208">
            <v>-38037.014036633074</v>
          </cell>
          <cell r="DI208">
            <v>-37552.528090745211</v>
          </cell>
          <cell r="DJ208">
            <v>-32003.186163589358</v>
          </cell>
          <cell r="DK208">
            <v>-38576.934147268534</v>
          </cell>
          <cell r="DL208">
            <v>-7904.5474524796009</v>
          </cell>
          <cell r="DM208">
            <v>-21758.942067280412</v>
          </cell>
          <cell r="DN208">
            <v>-30660.534177556634</v>
          </cell>
          <cell r="DO208">
            <v>-23138.339355230331</v>
          </cell>
          <cell r="DP208">
            <v>-20049.62657096982</v>
          </cell>
          <cell r="DQ208">
            <v>-11125.582417607307</v>
          </cell>
          <cell r="DR208">
            <v>-282942.20738601685</v>
          </cell>
          <cell r="DS208">
            <v>-15063.482093378901</v>
          </cell>
          <cell r="DT208">
            <v>-17611.948715530336</v>
          </cell>
          <cell r="DU208">
            <v>-33259.556460618973</v>
          </cell>
          <cell r="DV208">
            <v>-11643.070289313793</v>
          </cell>
          <cell r="DW208">
            <v>-31529.369260326028</v>
          </cell>
          <cell r="DX208">
            <v>-38059.267134860158</v>
          </cell>
          <cell r="DY208">
            <v>-7892.0036001950502</v>
          </cell>
          <cell r="DZ208">
            <v>-33437.483867436647</v>
          </cell>
          <cell r="EA208">
            <v>-33469.370638243854</v>
          </cell>
          <cell r="EB208">
            <v>-29112.310325011611</v>
          </cell>
          <cell r="EC208">
            <v>-18236.013523474336</v>
          </cell>
          <cell r="ED208">
            <v>-13628.331477604806</v>
          </cell>
        </row>
        <row r="210">
          <cell r="A210" t="str">
            <v>Gas Fuel Burn Expense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-9361.1768000051379</v>
          </cell>
          <cell r="S211">
            <v>-668.70299999974668</v>
          </cell>
          <cell r="T211">
            <v>-3156.9448999995366</v>
          </cell>
          <cell r="U211">
            <v>-3842.6232000002638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-390.84140000026673</v>
          </cell>
          <cell r="AB211">
            <v>0</v>
          </cell>
          <cell r="AC211">
            <v>0</v>
          </cell>
          <cell r="AD211">
            <v>-1302.0642999997362</v>
          </cell>
          <cell r="AE211">
            <v>-7520.3739999979734</v>
          </cell>
          <cell r="AF211">
            <v>-433.70949999988079</v>
          </cell>
          <cell r="AG211">
            <v>-1635.6278999997303</v>
          </cell>
          <cell r="AH211">
            <v>-4610.9864999996498</v>
          </cell>
          <cell r="AI211">
            <v>-365.26300000026822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-445.44409999996424</v>
          </cell>
          <cell r="AO211">
            <v>0</v>
          </cell>
          <cell r="AP211">
            <v>0</v>
          </cell>
          <cell r="AQ211">
            <v>-29.342999999993481</v>
          </cell>
          <cell r="AR211">
            <v>-6488.5922999978065</v>
          </cell>
          <cell r="AS211">
            <v>-87.277499999850988</v>
          </cell>
          <cell r="AT211">
            <v>0</v>
          </cell>
          <cell r="AU211">
            <v>0</v>
          </cell>
          <cell r="AV211">
            <v>-3790.0012000007555</v>
          </cell>
          <cell r="AW211">
            <v>-396.70999999996275</v>
          </cell>
          <cell r="AX211">
            <v>-114.18069999990985</v>
          </cell>
          <cell r="AY211">
            <v>0</v>
          </cell>
          <cell r="AZ211">
            <v>-230.95550000015646</v>
          </cell>
          <cell r="BA211">
            <v>-872.978900000453</v>
          </cell>
          <cell r="BB211">
            <v>-949.56049999967217</v>
          </cell>
          <cell r="BC211">
            <v>0</v>
          </cell>
          <cell r="BD211">
            <v>-46.928000000072643</v>
          </cell>
          <cell r="BE211">
            <v>-9168.3259999901056</v>
          </cell>
          <cell r="BF211">
            <v>-74.697100000455976</v>
          </cell>
          <cell r="BG211">
            <v>-810.14160000020638</v>
          </cell>
          <cell r="BH211">
            <v>-2451.4528000000864</v>
          </cell>
          <cell r="BI211">
            <v>-2468.8558000000194</v>
          </cell>
          <cell r="BJ211">
            <v>-241.73949999990873</v>
          </cell>
          <cell r="BK211">
            <v>0</v>
          </cell>
          <cell r="BL211">
            <v>0</v>
          </cell>
          <cell r="BM211">
            <v>-475.60050000064075</v>
          </cell>
          <cell r="BN211">
            <v>-1672.3090000003576</v>
          </cell>
          <cell r="BO211">
            <v>-973.52969999983907</v>
          </cell>
          <cell r="BP211">
            <v>0</v>
          </cell>
          <cell r="BQ211">
            <v>0</v>
          </cell>
          <cell r="BR211">
            <v>-14272.018899999559</v>
          </cell>
          <cell r="BS211">
            <v>-62.070600000210106</v>
          </cell>
          <cell r="BT211">
            <v>-1034.7142000002787</v>
          </cell>
          <cell r="BU211">
            <v>-2655.8435000004247</v>
          </cell>
          <cell r="BV211">
            <v>-3205.6573999999091</v>
          </cell>
          <cell r="BW211">
            <v>0</v>
          </cell>
          <cell r="BX211">
            <v>-415.50450000003912</v>
          </cell>
          <cell r="BY211">
            <v>-466.01750000007451</v>
          </cell>
          <cell r="BZ211">
            <v>-3419.6949000004679</v>
          </cell>
          <cell r="CA211">
            <v>-2059.1821999996901</v>
          </cell>
          <cell r="CB211">
            <v>-921.96710000000894</v>
          </cell>
          <cell r="CC211">
            <v>0</v>
          </cell>
          <cell r="CD211">
            <v>-31.36699999962002</v>
          </cell>
          <cell r="CE211">
            <v>-9753.488999992609</v>
          </cell>
          <cell r="CF211">
            <v>-4.9089999999850988</v>
          </cell>
          <cell r="CG211">
            <v>0</v>
          </cell>
          <cell r="CH211">
            <v>0</v>
          </cell>
          <cell r="CI211">
            <v>10452.723999999464</v>
          </cell>
          <cell r="CJ211">
            <v>0</v>
          </cell>
          <cell r="CK211">
            <v>0</v>
          </cell>
          <cell r="CL211">
            <v>-723.71750000026077</v>
          </cell>
          <cell r="CM211">
            <v>-2240.6740000005811</v>
          </cell>
          <cell r="CN211">
            <v>-14826.128999999724</v>
          </cell>
          <cell r="CO211">
            <v>-1939.0874999994412</v>
          </cell>
          <cell r="CP211">
            <v>-363.20800000056624</v>
          </cell>
          <cell r="CQ211">
            <v>-108.48799999989569</v>
          </cell>
          <cell r="CR211">
            <v>-9059.2628999948502</v>
          </cell>
          <cell r="CS211">
            <v>-106.48699999973178</v>
          </cell>
          <cell r="CT211">
            <v>0</v>
          </cell>
          <cell r="CU211">
            <v>0</v>
          </cell>
          <cell r="CV211">
            <v>-330.03890000004321</v>
          </cell>
          <cell r="CW211">
            <v>0</v>
          </cell>
          <cell r="CX211">
            <v>-309.77499999990687</v>
          </cell>
          <cell r="CY211">
            <v>-455.08349999971688</v>
          </cell>
          <cell r="CZ211">
            <v>-2724.2790000000969</v>
          </cell>
          <cell r="DA211">
            <v>-2252.9124999996275</v>
          </cell>
          <cell r="DB211">
            <v>-2341.160000000149</v>
          </cell>
          <cell r="DC211">
            <v>-504.06900000013411</v>
          </cell>
          <cell r="DD211">
            <v>-35.458000000566244</v>
          </cell>
          <cell r="DE211">
            <v>-6475.1489999964833</v>
          </cell>
          <cell r="DF211">
            <v>-394.24399999994785</v>
          </cell>
          <cell r="DG211">
            <v>0</v>
          </cell>
          <cell r="DH211">
            <v>-5.5329999998211861</v>
          </cell>
          <cell r="DI211">
            <v>-387.69000000040978</v>
          </cell>
          <cell r="DJ211">
            <v>0</v>
          </cell>
          <cell r="DK211">
            <v>-495.80099999997765</v>
          </cell>
          <cell r="DL211">
            <v>-360.56649999972433</v>
          </cell>
          <cell r="DM211">
            <v>-1797.17149999924</v>
          </cell>
          <cell r="DN211">
            <v>-1346.9589999997988</v>
          </cell>
          <cell r="DO211">
            <v>-1567.5779999997467</v>
          </cell>
          <cell r="DP211">
            <v>0</v>
          </cell>
          <cell r="DQ211">
            <v>-119.60599999967963</v>
          </cell>
          <cell r="DR211">
            <v>-39785.122499972582</v>
          </cell>
          <cell r="DS211">
            <v>-6399.8839999996126</v>
          </cell>
          <cell r="DT211">
            <v>-2463.9654999999329</v>
          </cell>
          <cell r="DU211">
            <v>-4437.1655000001192</v>
          </cell>
          <cell r="DV211">
            <v>-7127.0159999998286</v>
          </cell>
          <cell r="DW211">
            <v>0</v>
          </cell>
          <cell r="DX211">
            <v>-1375.1070000003092</v>
          </cell>
          <cell r="DY211">
            <v>-1422.3524999991059</v>
          </cell>
          <cell r="DZ211">
            <v>-3465.8245000001043</v>
          </cell>
          <cell r="EA211">
            <v>-5852.0499999998137</v>
          </cell>
          <cell r="EB211">
            <v>-2882.3760000001639</v>
          </cell>
          <cell r="EC211">
            <v>-464.51699999999255</v>
          </cell>
          <cell r="ED211">
            <v>-3894.8644999992102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-6.9671778408810496</v>
          </cell>
          <cell r="G213">
            <v>-149.49555858533131</v>
          </cell>
          <cell r="H213">
            <v>2.1084228035761043E-2</v>
          </cell>
          <cell r="I213">
            <v>0</v>
          </cell>
          <cell r="J213">
            <v>1.2162070610647788</v>
          </cell>
          <cell r="K213">
            <v>-451.70942595880479</v>
          </cell>
          <cell r="L213">
            <v>-260.86571669019759</v>
          </cell>
          <cell r="M213">
            <v>-78.617083716206253</v>
          </cell>
          <cell r="N213">
            <v>-329.89448813535273</v>
          </cell>
          <cell r="O213">
            <v>-7.2801327384077013</v>
          </cell>
          <cell r="P213">
            <v>0</v>
          </cell>
          <cell r="Q213">
            <v>0.32210083852987736</v>
          </cell>
          <cell r="R213">
            <v>-2739.6636317372322</v>
          </cell>
          <cell r="S213">
            <v>0.33129783303593285</v>
          </cell>
          <cell r="T213">
            <v>16.669995408505201</v>
          </cell>
          <cell r="U213">
            <v>-64.995185718871653</v>
          </cell>
          <cell r="V213">
            <v>-489.03961826162413</v>
          </cell>
          <cell r="W213">
            <v>-476.99327283119783</v>
          </cell>
          <cell r="X213">
            <v>-1327.5083213658072</v>
          </cell>
          <cell r="Y213">
            <v>-177.36951403133571</v>
          </cell>
          <cell r="Z213">
            <v>-76.618329736404121</v>
          </cell>
          <cell r="AA213">
            <v>-164.29151589982212</v>
          </cell>
          <cell r="AB213">
            <v>19.506600514054298</v>
          </cell>
          <cell r="AC213">
            <v>0</v>
          </cell>
          <cell r="AD213">
            <v>0.64423236006405205</v>
          </cell>
          <cell r="AE213">
            <v>-15519.815268047154</v>
          </cell>
          <cell r="AF213">
            <v>-3198.0478229597211</v>
          </cell>
          <cell r="AG213">
            <v>-2469.6782829929143</v>
          </cell>
          <cell r="AH213">
            <v>-369.29482517112046</v>
          </cell>
          <cell r="AI213">
            <v>-3719.1750184772536</v>
          </cell>
          <cell r="AJ213">
            <v>-1019.265092629008</v>
          </cell>
          <cell r="AK213">
            <v>-2465.8241722369567</v>
          </cell>
          <cell r="AL213">
            <v>-668.79450657125562</v>
          </cell>
          <cell r="AM213">
            <v>-1571.758569912985</v>
          </cell>
          <cell r="AN213">
            <v>-41.291788318194449</v>
          </cell>
          <cell r="AO213">
            <v>3.202058426104486</v>
          </cell>
          <cell r="AP213">
            <v>0</v>
          </cell>
          <cell r="AQ213">
            <v>0.11275279991605203</v>
          </cell>
          <cell r="AR213">
            <v>-14453.321216717362</v>
          </cell>
          <cell r="AS213">
            <v>6.5236014047113713</v>
          </cell>
          <cell r="AT213">
            <v>-2857.1761207971722</v>
          </cell>
          <cell r="AU213">
            <v>-2071.0635525705293</v>
          </cell>
          <cell r="AV213">
            <v>-2203.9622998656705</v>
          </cell>
          <cell r="AW213">
            <v>-2800.6960199968889</v>
          </cell>
          <cell r="AX213">
            <v>-1531.9694075156003</v>
          </cell>
          <cell r="AY213">
            <v>-442.07825881894678</v>
          </cell>
          <cell r="AZ213">
            <v>-167.70601799152792</v>
          </cell>
          <cell r="BA213">
            <v>28.942093688063323</v>
          </cell>
          <cell r="BB213">
            <v>-14.289625098463148</v>
          </cell>
          <cell r="BC213">
            <v>-2400.4835206223652</v>
          </cell>
          <cell r="BD213">
            <v>0.63791146676521748</v>
          </cell>
          <cell r="BE213">
            <v>-26543.504746876657</v>
          </cell>
          <cell r="BF213">
            <v>-2877.4832263439894</v>
          </cell>
          <cell r="BG213">
            <v>-4208.1712273629382</v>
          </cell>
          <cell r="BH213">
            <v>-2461.6549868900329</v>
          </cell>
          <cell r="BI213">
            <v>-1035.2452587978914</v>
          </cell>
          <cell r="BJ213">
            <v>-650.06362264603376</v>
          </cell>
          <cell r="BK213">
            <v>-479.81893189158291</v>
          </cell>
          <cell r="BL213">
            <v>-187.08101915102452</v>
          </cell>
          <cell r="BM213">
            <v>-54.420681015588343</v>
          </cell>
          <cell r="BN213">
            <v>-142.81872037611902</v>
          </cell>
          <cell r="BO213">
            <v>9.3787242658436298E-3</v>
          </cell>
          <cell r="BP213">
            <v>-14223.395791368559</v>
          </cell>
          <cell r="BQ213">
            <v>-223.36065975669771</v>
          </cell>
          <cell r="BR213">
            <v>-17990.971599593759</v>
          </cell>
          <cell r="BS213">
            <v>-2221.6683165701106</v>
          </cell>
          <cell r="BT213">
            <v>-4554.8921800600365</v>
          </cell>
          <cell r="BU213">
            <v>-4391.1759873777628</v>
          </cell>
          <cell r="BV213">
            <v>-786.82806406822056</v>
          </cell>
          <cell r="BW213">
            <v>-419.41786184255034</v>
          </cell>
          <cell r="BX213">
            <v>-603.96635602414608</v>
          </cell>
          <cell r="BY213">
            <v>16.382267601788044</v>
          </cell>
          <cell r="BZ213">
            <v>-346.01755126100034</v>
          </cell>
          <cell r="CA213">
            <v>-334.36964999977499</v>
          </cell>
          <cell r="CB213">
            <v>-3310.7704000002705</v>
          </cell>
          <cell r="CC213">
            <v>-1002.9895000001416</v>
          </cell>
          <cell r="CD213">
            <v>-35.257999999914318</v>
          </cell>
          <cell r="CE213">
            <v>-7761.9162799939513</v>
          </cell>
          <cell r="CF213">
            <v>-2241.0915000000969</v>
          </cell>
          <cell r="CG213">
            <v>-1948.7207500003278</v>
          </cell>
          <cell r="CH213">
            <v>-516.34009999968112</v>
          </cell>
          <cell r="CI213">
            <v>4079.2812999999151</v>
          </cell>
          <cell r="CJ213">
            <v>-17.345999999903142</v>
          </cell>
          <cell r="CK213">
            <v>-2990.6387000000104</v>
          </cell>
          <cell r="CL213">
            <v>-1499.9247599998489</v>
          </cell>
          <cell r="CM213">
            <v>-5489.0262500001118</v>
          </cell>
          <cell r="CN213">
            <v>6059.0614799996838</v>
          </cell>
          <cell r="CO213">
            <v>-2206.5449999999255</v>
          </cell>
          <cell r="CP213">
            <v>-990.62600000016391</v>
          </cell>
          <cell r="CQ213">
            <v>0</v>
          </cell>
          <cell r="CR213">
            <v>-21322.777939990163</v>
          </cell>
          <cell r="CS213">
            <v>0</v>
          </cell>
          <cell r="CT213">
            <v>-1555.1394999995828</v>
          </cell>
          <cell r="CU213">
            <v>-1145.063000000082</v>
          </cell>
          <cell r="CV213">
            <v>0</v>
          </cell>
          <cell r="CW213">
            <v>0</v>
          </cell>
          <cell r="CX213">
            <v>-4658.8659400008619</v>
          </cell>
          <cell r="CY213">
            <v>-1863.7603000001982</v>
          </cell>
          <cell r="CZ213">
            <v>-4774.0727399997413</v>
          </cell>
          <cell r="DA213">
            <v>-4406.2486100001261</v>
          </cell>
          <cell r="DB213">
            <v>-452.20374999986961</v>
          </cell>
          <cell r="DC213">
            <v>-2467.4241000004113</v>
          </cell>
          <cell r="DD213">
            <v>0</v>
          </cell>
          <cell r="DE213">
            <v>-16848.727399997413</v>
          </cell>
          <cell r="DF213">
            <v>-8.9103000000177417</v>
          </cell>
          <cell r="DG213">
            <v>-1090.9464999996126</v>
          </cell>
          <cell r="DH213">
            <v>-1459.6805000007153</v>
          </cell>
          <cell r="DI213">
            <v>0</v>
          </cell>
          <cell r="DJ213">
            <v>0</v>
          </cell>
          <cell r="DK213">
            <v>-2368.0024000005797</v>
          </cell>
          <cell r="DL213">
            <v>-1502.5189099991694</v>
          </cell>
          <cell r="DM213">
            <v>-2891.0609500007704</v>
          </cell>
          <cell r="DN213">
            <v>-3651.8858999991789</v>
          </cell>
          <cell r="DO213">
            <v>-1542.223939999938</v>
          </cell>
          <cell r="DP213">
            <v>-2052.3170000007376</v>
          </cell>
          <cell r="DQ213">
            <v>-281.18100000033155</v>
          </cell>
          <cell r="DR213">
            <v>-19343.407809987664</v>
          </cell>
          <cell r="DS213">
            <v>-1695.5405000001192</v>
          </cell>
          <cell r="DT213">
            <v>-2720.0174999991432</v>
          </cell>
          <cell r="DU213">
            <v>-1410.2654999997467</v>
          </cell>
          <cell r="DV213">
            <v>0</v>
          </cell>
          <cell r="DW213">
            <v>0</v>
          </cell>
          <cell r="DX213">
            <v>-1839.5466000000015</v>
          </cell>
          <cell r="DY213">
            <v>-282.08640000037849</v>
          </cell>
          <cell r="DZ213">
            <v>-1202.0779400002211</v>
          </cell>
          <cell r="EA213">
            <v>-1653.9184699999169</v>
          </cell>
          <cell r="EB213">
            <v>-2322.1194000001997</v>
          </cell>
          <cell r="EC213">
            <v>-4673.4395000003278</v>
          </cell>
          <cell r="ED213">
            <v>-1544.3959999997169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2.6831234158016741</v>
          </cell>
          <cell r="M214">
            <v>1.9002689002081752</v>
          </cell>
          <cell r="N214">
            <v>1.1355331402737647</v>
          </cell>
          <cell r="O214">
            <v>0</v>
          </cell>
          <cell r="P214">
            <v>0</v>
          </cell>
          <cell r="Q214">
            <v>0</v>
          </cell>
          <cell r="R214">
            <v>49.758829812519252</v>
          </cell>
          <cell r="S214">
            <v>0</v>
          </cell>
          <cell r="T214">
            <v>0.19161276986415032</v>
          </cell>
          <cell r="U214">
            <v>0</v>
          </cell>
          <cell r="V214">
            <v>0</v>
          </cell>
          <cell r="W214">
            <v>-2.5311134809744544</v>
          </cell>
          <cell r="X214">
            <v>20.911639299243689</v>
          </cell>
          <cell r="Y214">
            <v>4.5509835636476055</v>
          </cell>
          <cell r="Z214">
            <v>10.991301274858415</v>
          </cell>
          <cell r="AA214">
            <v>9.6956581547856331</v>
          </cell>
          <cell r="AB214">
            <v>5.9487482311669737</v>
          </cell>
          <cell r="AC214">
            <v>0</v>
          </cell>
          <cell r="AD214">
            <v>0</v>
          </cell>
          <cell r="AE214">
            <v>54.872292880900204</v>
          </cell>
          <cell r="AF214">
            <v>0</v>
          </cell>
          <cell r="AG214">
            <v>1.5862415512237931</v>
          </cell>
          <cell r="AH214">
            <v>0</v>
          </cell>
          <cell r="AI214">
            <v>8.8783984363835771</v>
          </cell>
          <cell r="AJ214">
            <v>-1.0413349810987711</v>
          </cell>
          <cell r="AK214">
            <v>13.292231086059473</v>
          </cell>
          <cell r="AL214">
            <v>5.3763512480072677</v>
          </cell>
          <cell r="AM214">
            <v>14.314464833820239</v>
          </cell>
          <cell r="AN214">
            <v>12.118573442334309</v>
          </cell>
          <cell r="AO214">
            <v>0.34736726374831051</v>
          </cell>
          <cell r="AP214">
            <v>0</v>
          </cell>
          <cell r="AQ214">
            <v>0</v>
          </cell>
          <cell r="AR214">
            <v>72.968200774863362</v>
          </cell>
          <cell r="AS214">
            <v>0</v>
          </cell>
          <cell r="AT214">
            <v>1.2938016972038895</v>
          </cell>
          <cell r="AU214">
            <v>0</v>
          </cell>
          <cell r="AV214">
            <v>12.287293726345524</v>
          </cell>
          <cell r="AW214">
            <v>19.282955074799247</v>
          </cell>
          <cell r="AX214">
            <v>14.572905224165879</v>
          </cell>
          <cell r="AY214">
            <v>3.2288626972585917</v>
          </cell>
          <cell r="AZ214">
            <v>11.146079909987748</v>
          </cell>
          <cell r="BA214">
            <v>9.8866156649310142</v>
          </cell>
          <cell r="BB214">
            <v>1.2696867797349114</v>
          </cell>
          <cell r="BC214">
            <v>0</v>
          </cell>
          <cell r="BD214">
            <v>0</v>
          </cell>
          <cell r="BE214">
            <v>358.30787135660648</v>
          </cell>
          <cell r="BF214">
            <v>0.70684953067393508</v>
          </cell>
          <cell r="BG214">
            <v>6.4600196541287005</v>
          </cell>
          <cell r="BH214">
            <v>0.69347262705196044</v>
          </cell>
          <cell r="BI214">
            <v>14.725611524947453</v>
          </cell>
          <cell r="BJ214">
            <v>9.0987378511345014</v>
          </cell>
          <cell r="BK214">
            <v>13.483942664694041</v>
          </cell>
          <cell r="BL214">
            <v>295.59336314443499</v>
          </cell>
          <cell r="BM214">
            <v>9.7069211259949952</v>
          </cell>
          <cell r="BN214">
            <v>7.8376497051212937</v>
          </cell>
          <cell r="BO214">
            <v>1.3035283191129565E-3</v>
          </cell>
          <cell r="BP214">
            <v>0</v>
          </cell>
          <cell r="BQ214">
            <v>0</v>
          </cell>
          <cell r="BR214">
            <v>35.093765675090253</v>
          </cell>
          <cell r="BS214">
            <v>1.1306198917300208</v>
          </cell>
          <cell r="BT214">
            <v>4.8724164600425866</v>
          </cell>
          <cell r="BU214">
            <v>0.81406238762792782</v>
          </cell>
          <cell r="BV214">
            <v>15.349378480692394</v>
          </cell>
          <cell r="BW214">
            <v>0.14687057022456429</v>
          </cell>
          <cell r="BX214">
            <v>1.5404512181994505</v>
          </cell>
          <cell r="BY214">
            <v>0.83904427662491798</v>
          </cell>
          <cell r="BZ214">
            <v>10.40092239016667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0.22616411864873953</v>
          </cell>
          <cell r="G215">
            <v>0.42665061523439363</v>
          </cell>
          <cell r="H215">
            <v>0.12705272690800484</v>
          </cell>
          <cell r="I215">
            <v>0</v>
          </cell>
          <cell r="J215">
            <v>0.64281741048762342</v>
          </cell>
          <cell r="K215">
            <v>2.1739919333194848</v>
          </cell>
          <cell r="L215">
            <v>1.3250192918349057</v>
          </cell>
          <cell r="M215">
            <v>1.0350762995658442</v>
          </cell>
          <cell r="N215">
            <v>1.40927825786639</v>
          </cell>
          <cell r="O215">
            <v>476.19980564451544</v>
          </cell>
          <cell r="P215">
            <v>0</v>
          </cell>
          <cell r="Q215">
            <v>0.55450719018699601</v>
          </cell>
          <cell r="R215">
            <v>-524.62723840028048</v>
          </cell>
          <cell r="S215">
            <v>1.0567405814072117</v>
          </cell>
          <cell r="T215">
            <v>0.69085533265024424</v>
          </cell>
          <cell r="U215">
            <v>473.83836948825046</v>
          </cell>
          <cell r="V215">
            <v>1.6751747458474711</v>
          </cell>
          <cell r="W215">
            <v>2417.7513294764794</v>
          </cell>
          <cell r="X215">
            <v>-594.0209088640986</v>
          </cell>
          <cell r="Y215">
            <v>-577.83981986902654</v>
          </cell>
          <cell r="Z215">
            <v>17.857846128754318</v>
          </cell>
          <cell r="AA215">
            <v>-1323.0847282225732</v>
          </cell>
          <cell r="AB215">
            <v>-943.76733552082442</v>
          </cell>
          <cell r="AC215">
            <v>0</v>
          </cell>
          <cell r="AD215">
            <v>1.2152383217471652</v>
          </cell>
          <cell r="AE215">
            <v>-2871.225891363807</v>
          </cell>
          <cell r="AF215">
            <v>9.7618490995373577</v>
          </cell>
          <cell r="AG215">
            <v>4.5604777352418751</v>
          </cell>
          <cell r="AH215">
            <v>8.3938047316623852</v>
          </cell>
          <cell r="AI215">
            <v>-723.26652944064699</v>
          </cell>
          <cell r="AJ215">
            <v>8.8392633774783462</v>
          </cell>
          <cell r="AK215">
            <v>-1.2349112497176975</v>
          </cell>
          <cell r="AL215">
            <v>-153.63331033824943</v>
          </cell>
          <cell r="AM215">
            <v>-443.571162836859</v>
          </cell>
          <cell r="AN215">
            <v>-1425.3006761622382</v>
          </cell>
          <cell r="AO215">
            <v>-157.0937247639522</v>
          </cell>
          <cell r="AP215">
            <v>0</v>
          </cell>
          <cell r="AQ215">
            <v>1.3190284839365631</v>
          </cell>
          <cell r="AR215">
            <v>-5444.729948874563</v>
          </cell>
          <cell r="AS215">
            <v>19.175961975124665</v>
          </cell>
          <cell r="AT215">
            <v>8.2817870481521823</v>
          </cell>
          <cell r="AU215">
            <v>24.251247463049367</v>
          </cell>
          <cell r="AV215">
            <v>-1612.3196332214866</v>
          </cell>
          <cell r="AW215">
            <v>-418.77176767331548</v>
          </cell>
          <cell r="AX215">
            <v>-453.16679741162807</v>
          </cell>
          <cell r="AY215">
            <v>-179.41659028176218</v>
          </cell>
          <cell r="AZ215">
            <v>-1302.9128080008086</v>
          </cell>
          <cell r="BA215">
            <v>-1545.2425277519505</v>
          </cell>
          <cell r="BB215">
            <v>3.9374719887273386</v>
          </cell>
          <cell r="BC215">
            <v>8.2208509826450609</v>
          </cell>
          <cell r="BD215">
            <v>3.2328560060122982</v>
          </cell>
          <cell r="BE215">
            <v>-8528.0333249885589</v>
          </cell>
          <cell r="BF215">
            <v>18.545589587185532</v>
          </cell>
          <cell r="BG215">
            <v>9.5033944003516808</v>
          </cell>
          <cell r="BH215">
            <v>17.15853524429258</v>
          </cell>
          <cell r="BI215">
            <v>-2937.7465025291312</v>
          </cell>
          <cell r="BJ215">
            <v>-763.53018523263745</v>
          </cell>
          <cell r="BK215">
            <v>-615.75171857315581</v>
          </cell>
          <cell r="BL215">
            <v>-1110.5814189137891</v>
          </cell>
          <cell r="BM215">
            <v>-2000.9065519059077</v>
          </cell>
          <cell r="BN215">
            <v>-952.72877552348655</v>
          </cell>
          <cell r="BO215">
            <v>-0.5498718983726576</v>
          </cell>
          <cell r="BP215">
            <v>-198.7981782721472</v>
          </cell>
          <cell r="BQ215">
            <v>7.3523586260271259</v>
          </cell>
          <cell r="BR215">
            <v>-7079.75063117221</v>
          </cell>
          <cell r="BS215">
            <v>21.821266916464083</v>
          </cell>
          <cell r="BT215">
            <v>8.0158074410865083</v>
          </cell>
          <cell r="BU215">
            <v>18.399492931202985</v>
          </cell>
          <cell r="BV215">
            <v>-2040.5521581622306</v>
          </cell>
          <cell r="BW215">
            <v>0.39116897387430072</v>
          </cell>
          <cell r="BX215">
            <v>1.2670383614604361</v>
          </cell>
          <cell r="BY215">
            <v>-385.35475874901749</v>
          </cell>
          <cell r="BZ215">
            <v>-3384.5228288848884</v>
          </cell>
          <cell r="CA215">
            <v>-794.79438999993727</v>
          </cell>
          <cell r="CB215">
            <v>-524.42127000004984</v>
          </cell>
          <cell r="CC215">
            <v>0</v>
          </cell>
          <cell r="CD215">
            <v>0</v>
          </cell>
          <cell r="CE215">
            <v>-874.54095999989659</v>
          </cell>
          <cell r="CF215">
            <v>0</v>
          </cell>
          <cell r="CG215">
            <v>0</v>
          </cell>
          <cell r="CH215">
            <v>0</v>
          </cell>
          <cell r="CI215">
            <v>-0.99459999997634441</v>
          </cell>
          <cell r="CJ215">
            <v>0</v>
          </cell>
          <cell r="CK215">
            <v>0</v>
          </cell>
          <cell r="CL215">
            <v>-709.7400599999819</v>
          </cell>
          <cell r="CM215">
            <v>-15.747199999983422</v>
          </cell>
          <cell r="CN215">
            <v>-148.05909999995492</v>
          </cell>
          <cell r="CO215">
            <v>0</v>
          </cell>
          <cell r="CP215">
            <v>0</v>
          </cell>
          <cell r="CQ215">
            <v>0</v>
          </cell>
          <cell r="CR215">
            <v>-1440.1216299999505</v>
          </cell>
          <cell r="CS215">
            <v>0</v>
          </cell>
          <cell r="CT215">
            <v>0</v>
          </cell>
          <cell r="CU215">
            <v>-688.06080000009388</v>
          </cell>
          <cell r="CV215">
            <v>0</v>
          </cell>
          <cell r="CW215">
            <v>0</v>
          </cell>
          <cell r="CX215">
            <v>-552.8410599999479</v>
          </cell>
          <cell r="CY215">
            <v>-154.8801299999468</v>
          </cell>
          <cell r="CZ215">
            <v>-35.722339999862015</v>
          </cell>
          <cell r="DA215">
            <v>-8.6173000000417233</v>
          </cell>
          <cell r="DB215">
            <v>0</v>
          </cell>
          <cell r="DC215">
            <v>0</v>
          </cell>
          <cell r="DD215">
            <v>0</v>
          </cell>
          <cell r="DE215">
            <v>-218.93376000039279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385.3665200000396</v>
          </cell>
          <cell r="DM215">
            <v>-17.002600000007078</v>
          </cell>
          <cell r="DN215">
            <v>-587.29767999984324</v>
          </cell>
          <cell r="DO215">
            <v>0</v>
          </cell>
          <cell r="DP215">
            <v>0</v>
          </cell>
          <cell r="DQ215">
            <v>0</v>
          </cell>
          <cell r="DR215">
            <v>-774.34728999994695</v>
          </cell>
          <cell r="DS215">
            <v>0</v>
          </cell>
          <cell r="DT215">
            <v>-1424.843200000003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43.898249999969266</v>
          </cell>
          <cell r="DZ215">
            <v>-82.252240000059828</v>
          </cell>
          <cell r="EA215">
            <v>-6.1848999999929219</v>
          </cell>
          <cell r="EB215">
            <v>0</v>
          </cell>
          <cell r="EC215">
            <v>695.0348000000231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-83.4527000002563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-83.4527000002563</v>
          </cell>
          <cell r="AE216">
            <v>-332.18079999834299</v>
          </cell>
          <cell r="AF216">
            <v>-332.18080000020564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-1321.6596999950707</v>
          </cell>
          <cell r="AS216">
            <v>-44.5</v>
          </cell>
          <cell r="AT216">
            <v>-350.67770000034943</v>
          </cell>
          <cell r="AU216">
            <v>-451.24890000000596</v>
          </cell>
          <cell r="AV216">
            <v>-171.8464999999851</v>
          </cell>
          <cell r="AW216">
            <v>0</v>
          </cell>
          <cell r="AX216">
            <v>-89.94039999996312</v>
          </cell>
          <cell r="AY216">
            <v>0</v>
          </cell>
          <cell r="AZ216">
            <v>0</v>
          </cell>
          <cell r="BA216">
            <v>-213.44620000012219</v>
          </cell>
          <cell r="BB216">
            <v>0</v>
          </cell>
          <cell r="BC216">
            <v>0</v>
          </cell>
          <cell r="BD216">
            <v>0</v>
          </cell>
          <cell r="BE216">
            <v>-7222.4221999980509</v>
          </cell>
          <cell r="BF216">
            <v>-273.89889999991283</v>
          </cell>
          <cell r="BG216">
            <v>-211.07129999995232</v>
          </cell>
          <cell r="BH216">
            <v>-248.29330000048503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-6441.5108999996446</v>
          </cell>
          <cell r="BQ216">
            <v>-47.647799999918789</v>
          </cell>
          <cell r="BR216">
            <v>-2147.4708999991417</v>
          </cell>
          <cell r="BS216">
            <v>-374.16149999992922</v>
          </cell>
          <cell r="BT216">
            <v>-206.43889999995008</v>
          </cell>
          <cell r="BU216">
            <v>-389.73329999949783</v>
          </cell>
          <cell r="BV216">
            <v>-484.51450000004843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-298.09299999987707</v>
          </cell>
          <cell r="CB216">
            <v>-394.52969999890774</v>
          </cell>
          <cell r="CC216">
            <v>0</v>
          </cell>
          <cell r="CD216">
            <v>0</v>
          </cell>
          <cell r="CE216">
            <v>-2018.2372000068426</v>
          </cell>
          <cell r="CF216">
            <v>-63.734299999661744</v>
          </cell>
          <cell r="CG216">
            <v>0</v>
          </cell>
          <cell r="CH216">
            <v>0</v>
          </cell>
          <cell r="CI216">
            <v>-67.19150000018999</v>
          </cell>
          <cell r="CJ216">
            <v>0</v>
          </cell>
          <cell r="CK216">
            <v>-322.01649999991059</v>
          </cell>
          <cell r="CL216">
            <v>-16.937299999874085</v>
          </cell>
          <cell r="CM216">
            <v>-975.37250000005588</v>
          </cell>
          <cell r="CN216">
            <v>-569.8957000002265</v>
          </cell>
          <cell r="CO216">
            <v>0</v>
          </cell>
          <cell r="CP216">
            <v>-3.0894000004045665</v>
          </cell>
          <cell r="CQ216">
            <v>0</v>
          </cell>
          <cell r="CR216">
            <v>-3368.5323999971151</v>
          </cell>
          <cell r="CS216">
            <v>-233.58559999987483</v>
          </cell>
          <cell r="CT216">
            <v>0</v>
          </cell>
          <cell r="CU216">
            <v>-167.32129999995232</v>
          </cell>
          <cell r="CV216">
            <v>-1019.9669999997132</v>
          </cell>
          <cell r="CW216">
            <v>0</v>
          </cell>
          <cell r="CX216">
            <v>0</v>
          </cell>
          <cell r="CY216">
            <v>-204.22060000011697</v>
          </cell>
          <cell r="CZ216">
            <v>-1096.0785000002943</v>
          </cell>
          <cell r="DA216">
            <v>-333.61599999992177</v>
          </cell>
          <cell r="DB216">
            <v>-313.74340000003576</v>
          </cell>
          <cell r="DC216">
            <v>0</v>
          </cell>
          <cell r="DD216">
            <v>0</v>
          </cell>
          <cell r="DE216">
            <v>-4819.1297000050545</v>
          </cell>
          <cell r="DF216">
            <v>-112.08059999998659</v>
          </cell>
          <cell r="DG216">
            <v>-126.91699999989942</v>
          </cell>
          <cell r="DH216">
            <v>0</v>
          </cell>
          <cell r="DI216">
            <v>-1046.1107999999076</v>
          </cell>
          <cell r="DJ216">
            <v>0</v>
          </cell>
          <cell r="DK216">
            <v>-386.63569999998435</v>
          </cell>
          <cell r="DL216">
            <v>-291.34249999979511</v>
          </cell>
          <cell r="DM216">
            <v>-1363.6060999999754</v>
          </cell>
          <cell r="DN216">
            <v>-664.52410000003874</v>
          </cell>
          <cell r="DO216">
            <v>-711.32989999931306</v>
          </cell>
          <cell r="DP216">
            <v>-10.354999999981374</v>
          </cell>
          <cell r="DQ216">
            <v>-106.22799999918789</v>
          </cell>
          <cell r="DR216">
            <v>-4369.9241000041366</v>
          </cell>
          <cell r="DS216">
            <v>-769.89049999974668</v>
          </cell>
          <cell r="DT216">
            <v>-1297.3944000005722</v>
          </cell>
          <cell r="DU216">
            <v>-877.55229999963194</v>
          </cell>
          <cell r="DV216">
            <v>0</v>
          </cell>
          <cell r="DW216">
            <v>0</v>
          </cell>
          <cell r="DX216">
            <v>-350.53830000013113</v>
          </cell>
          <cell r="DY216">
            <v>0</v>
          </cell>
          <cell r="DZ216">
            <v>0</v>
          </cell>
          <cell r="EA216">
            <v>-135.27900000009686</v>
          </cell>
          <cell r="EB216">
            <v>0</v>
          </cell>
          <cell r="EC216">
            <v>-131.40469999983907</v>
          </cell>
          <cell r="ED216">
            <v>-807.86490000039339</v>
          </cell>
        </row>
        <row r="217">
          <cell r="F217">
            <v>-850.9212313236203</v>
          </cell>
          <cell r="G217">
            <v>1.1570875494508073</v>
          </cell>
          <cell r="H217">
            <v>0.38792297904728912</v>
          </cell>
          <cell r="I217">
            <v>0</v>
          </cell>
          <cell r="J217">
            <v>-214.60710378270596</v>
          </cell>
          <cell r="K217">
            <v>-671.86248669121414</v>
          </cell>
          <cell r="L217">
            <v>-80.558740789070725</v>
          </cell>
          <cell r="M217">
            <v>11.146269993856549</v>
          </cell>
          <cell r="N217">
            <v>19.312622266821563</v>
          </cell>
          <cell r="O217">
            <v>-15.316513356752694</v>
          </cell>
          <cell r="P217">
            <v>0</v>
          </cell>
          <cell r="Q217">
            <v>-140.95793342776597</v>
          </cell>
          <cell r="R217">
            <v>-501.94232977926731</v>
          </cell>
          <cell r="S217">
            <v>-279.7561842482537</v>
          </cell>
          <cell r="T217">
            <v>22.243435012176633</v>
          </cell>
          <cell r="U217">
            <v>8.5442613298073411</v>
          </cell>
          <cell r="V217">
            <v>35.021622385829687</v>
          </cell>
          <cell r="W217">
            <v>-56.043979652691633</v>
          </cell>
          <cell r="X217">
            <v>120.47997400444001</v>
          </cell>
          <cell r="Y217">
            <v>25.777383054606616</v>
          </cell>
          <cell r="Z217">
            <v>58.654993903823197</v>
          </cell>
          <cell r="AA217">
            <v>60.151473638601601</v>
          </cell>
          <cell r="AB217">
            <v>25.834604305680841</v>
          </cell>
          <cell r="AC217">
            <v>0</v>
          </cell>
          <cell r="AD217">
            <v>-522.849913533777</v>
          </cell>
          <cell r="AE217">
            <v>-4449.0524034649134</v>
          </cell>
          <cell r="AF217">
            <v>-796.91474418900907</v>
          </cell>
          <cell r="AG217">
            <v>-1997.6200989698991</v>
          </cell>
          <cell r="AH217">
            <v>-767.22260390687734</v>
          </cell>
          <cell r="AI217">
            <v>171.72657429147512</v>
          </cell>
          <cell r="AJ217">
            <v>47.686761200428009</v>
          </cell>
          <cell r="AK217">
            <v>99.996865512803197</v>
          </cell>
          <cell r="AL217">
            <v>30.941895981319249</v>
          </cell>
          <cell r="AM217">
            <v>79.388631856068969</v>
          </cell>
          <cell r="AN217">
            <v>78.709997170604765</v>
          </cell>
          <cell r="AO217">
            <v>4.0098800947889686</v>
          </cell>
          <cell r="AP217">
            <v>0</v>
          </cell>
          <cell r="AQ217">
            <v>-1399.7555625066161</v>
          </cell>
          <cell r="AR217">
            <v>-17496.78082343936</v>
          </cell>
          <cell r="AS217">
            <v>-3785.6362459138036</v>
          </cell>
          <cell r="AT217">
            <v>-4058.9067473299801</v>
          </cell>
          <cell r="AU217">
            <v>-3061.5872047618032</v>
          </cell>
          <cell r="AV217">
            <v>-261.66990365553647</v>
          </cell>
          <cell r="AW217">
            <v>-295.46434691268951</v>
          </cell>
          <cell r="AX217">
            <v>-320.06321780197322</v>
          </cell>
          <cell r="AY217">
            <v>18.311410485766828</v>
          </cell>
          <cell r="AZ217">
            <v>60.366463272832334</v>
          </cell>
          <cell r="BA217">
            <v>-260.39641523081809</v>
          </cell>
          <cell r="BB217">
            <v>22.54076367802918</v>
          </cell>
          <cell r="BC217">
            <v>-3357.8756229039282</v>
          </cell>
          <cell r="BD217">
            <v>-2196.3997563682497</v>
          </cell>
          <cell r="BE217">
            <v>-34641.614719003439</v>
          </cell>
          <cell r="BF217">
            <v>-5056.8575639137998</v>
          </cell>
          <cell r="BG217">
            <v>-2188.5048228641972</v>
          </cell>
          <cell r="BH217">
            <v>-1604.0834653321654</v>
          </cell>
          <cell r="BI217">
            <v>-435.27134469244629</v>
          </cell>
          <cell r="BJ217">
            <v>-36.124369367025793</v>
          </cell>
          <cell r="BK217">
            <v>-261.30713618267328</v>
          </cell>
          <cell r="BL217">
            <v>31.544606589712203</v>
          </cell>
          <cell r="BM217">
            <v>52.471426109783351</v>
          </cell>
          <cell r="BN217">
            <v>49.013918519951403</v>
          </cell>
          <cell r="BO217">
            <v>1.1688973288983107E-2</v>
          </cell>
          <cell r="BP217">
            <v>-22344.338355618529</v>
          </cell>
          <cell r="BQ217">
            <v>-2848.1693012434989</v>
          </cell>
          <cell r="BR217">
            <v>-18745.16971591115</v>
          </cell>
          <cell r="BS217">
            <v>-5159.9344171416014</v>
          </cell>
          <cell r="BT217">
            <v>-1990.4864364732057</v>
          </cell>
          <cell r="BU217">
            <v>-1045.1286501092836</v>
          </cell>
          <cell r="BV217">
            <v>-370.51611989177763</v>
          </cell>
          <cell r="BW217">
            <v>-272.15187275037169</v>
          </cell>
          <cell r="BX217">
            <v>-564.70406342390925</v>
          </cell>
          <cell r="BY217">
            <v>4.9258511802181602</v>
          </cell>
          <cell r="BZ217">
            <v>57.39409270323813</v>
          </cell>
          <cell r="CA217">
            <v>-426.15750000067055</v>
          </cell>
          <cell r="CB217">
            <v>-2958.6105999997817</v>
          </cell>
          <cell r="CC217">
            <v>-3362.1574999997392</v>
          </cell>
          <cell r="CD217">
            <v>-2657.6425000000745</v>
          </cell>
          <cell r="CE217">
            <v>2931.9048000276089</v>
          </cell>
          <cell r="CF217">
            <v>-5042.6585000008345</v>
          </cell>
          <cell r="CG217">
            <v>-3496.1159999994561</v>
          </cell>
          <cell r="CH217">
            <v>-2366.8215000005439</v>
          </cell>
          <cell r="CI217">
            <v>-768.35710000060499</v>
          </cell>
          <cell r="CJ217">
            <v>-3658.4721999997273</v>
          </cell>
          <cell r="CK217">
            <v>-3983.3344000000507</v>
          </cell>
          <cell r="CL217">
            <v>1218.1555000003427</v>
          </cell>
          <cell r="CM217">
            <v>-4502.4114999994636</v>
          </cell>
          <cell r="CN217">
            <v>34832.991500000469</v>
          </cell>
          <cell r="CO217">
            <v>-2729.0054999999702</v>
          </cell>
          <cell r="CP217">
            <v>-3961.5949999988079</v>
          </cell>
          <cell r="CQ217">
            <v>-2610.4704999998212</v>
          </cell>
          <cell r="CR217">
            <v>-32472.369400039315</v>
          </cell>
          <cell r="CS217">
            <v>-2326.7449999991804</v>
          </cell>
          <cell r="CT217">
            <v>-4568.2275000009686</v>
          </cell>
          <cell r="CU217">
            <v>-2489.6530000008643</v>
          </cell>
          <cell r="CV217">
            <v>-5138.7851999998093</v>
          </cell>
          <cell r="CW217">
            <v>-1688.1531000006944</v>
          </cell>
          <cell r="CX217">
            <v>4323.7373999999836</v>
          </cell>
          <cell r="CY217">
            <v>-2203.6095000002533</v>
          </cell>
          <cell r="CZ217">
            <v>-4696.5814999993891</v>
          </cell>
          <cell r="DA217">
            <v>-1655.3379999995232</v>
          </cell>
          <cell r="DB217">
            <v>-2272.7930000000633</v>
          </cell>
          <cell r="DC217">
            <v>-5870.9254999998957</v>
          </cell>
          <cell r="DD217">
            <v>-3885.2955000009388</v>
          </cell>
          <cell r="DE217">
            <v>-49685.163699999452</v>
          </cell>
          <cell r="DF217">
            <v>-3962.5084999985993</v>
          </cell>
          <cell r="DG217">
            <v>-4514.7439999999478</v>
          </cell>
          <cell r="DH217">
            <v>-2684.8605000004172</v>
          </cell>
          <cell r="DI217">
            <v>-5361.3537999996915</v>
          </cell>
          <cell r="DJ217">
            <v>-3907.3692000005394</v>
          </cell>
          <cell r="DK217">
            <v>-4657.9926999993622</v>
          </cell>
          <cell r="DL217">
            <v>-1112.7644999995828</v>
          </cell>
          <cell r="DM217">
            <v>-5421.1665000002831</v>
          </cell>
          <cell r="DN217">
            <v>-5900.75800000038</v>
          </cell>
          <cell r="DO217">
            <v>-2141.8955000001006</v>
          </cell>
          <cell r="DP217">
            <v>-5784.76600000076</v>
          </cell>
          <cell r="DQ217">
            <v>-4234.9845000002533</v>
          </cell>
          <cell r="DR217">
            <v>-53043.43900001049</v>
          </cell>
          <cell r="DS217">
            <v>-3295.6954999994487</v>
          </cell>
          <cell r="DT217">
            <v>-5549.9515000004321</v>
          </cell>
          <cell r="DU217">
            <v>-3384.6184999998659</v>
          </cell>
          <cell r="DV217">
            <v>-21457.32349999994</v>
          </cell>
          <cell r="DW217">
            <v>-1086.0270000007004</v>
          </cell>
          <cell r="DX217">
            <v>-2400.0590000003576</v>
          </cell>
          <cell r="DY217">
            <v>-281.3669999986887</v>
          </cell>
          <cell r="DZ217">
            <v>-1372.2719999998808</v>
          </cell>
          <cell r="EA217">
            <v>-2244.7634999994189</v>
          </cell>
          <cell r="EB217">
            <v>-1319.1294999998063</v>
          </cell>
          <cell r="EC217">
            <v>-7154.4474999997765</v>
          </cell>
          <cell r="ED217">
            <v>-3497.7844999991357</v>
          </cell>
        </row>
        <row r="218">
          <cell r="F218">
            <v>10.101845047436655</v>
          </cell>
          <cell r="G218">
            <v>14.547820420470089</v>
          </cell>
          <cell r="H218">
            <v>-27.353759934194386</v>
          </cell>
          <cell r="I218">
            <v>0</v>
          </cell>
          <cell r="J218">
            <v>-619.23402068763971</v>
          </cell>
          <cell r="K218">
            <v>-1204.64417928271</v>
          </cell>
          <cell r="L218">
            <v>-386.82104522828013</v>
          </cell>
          <cell r="M218">
            <v>-387.01788147725165</v>
          </cell>
          <cell r="N218">
            <v>-390.55236552935094</v>
          </cell>
          <cell r="O218">
            <v>-31.961959549225867</v>
          </cell>
          <cell r="P218">
            <v>0</v>
          </cell>
          <cell r="Q218">
            <v>-290.79447460174561</v>
          </cell>
          <cell r="R218">
            <v>-7688.9397498816252</v>
          </cell>
          <cell r="S218">
            <v>-246.83375416789204</v>
          </cell>
          <cell r="T218">
            <v>-1098.5392985241488</v>
          </cell>
          <cell r="U218">
            <v>-792.21753509994596</v>
          </cell>
          <cell r="V218">
            <v>-108.77571887057275</v>
          </cell>
          <cell r="W218">
            <v>-609.78780351113528</v>
          </cell>
          <cell r="X218">
            <v>-1033.6044330736622</v>
          </cell>
          <cell r="Y218">
            <v>-292.73466272000223</v>
          </cell>
          <cell r="Z218">
            <v>-2371.2778815710917</v>
          </cell>
          <cell r="AA218">
            <v>-909.7993176728487</v>
          </cell>
          <cell r="AB218">
            <v>-124.22298753075302</v>
          </cell>
          <cell r="AC218">
            <v>0</v>
          </cell>
          <cell r="AD218">
            <v>-101.14635714981705</v>
          </cell>
          <cell r="AE218">
            <v>-16928.427960008383</v>
          </cell>
          <cell r="AF218">
            <v>-2071.7977819517255</v>
          </cell>
          <cell r="AG218">
            <v>-2953.9733373252675</v>
          </cell>
          <cell r="AH218">
            <v>-5039.3940656520426</v>
          </cell>
          <cell r="AI218">
            <v>-1911.3878348115832</v>
          </cell>
          <cell r="AJ218">
            <v>-423.65122696850449</v>
          </cell>
          <cell r="AK218">
            <v>-985.81739311292768</v>
          </cell>
          <cell r="AL218">
            <v>-494.13151032105088</v>
          </cell>
          <cell r="AM218">
            <v>-1424.984403940849</v>
          </cell>
          <cell r="AN218">
            <v>-1648.5394261339679</v>
          </cell>
          <cell r="AO218">
            <v>-2.7702610203996301</v>
          </cell>
          <cell r="AP218">
            <v>0</v>
          </cell>
          <cell r="AQ218">
            <v>28.019281223416328</v>
          </cell>
          <cell r="AR218">
            <v>-12832.700561732054</v>
          </cell>
          <cell r="AS218">
            <v>-576.20791746396571</v>
          </cell>
          <cell r="AT218">
            <v>59.420779382809997</v>
          </cell>
          <cell r="AU218">
            <v>-2392.707790129818</v>
          </cell>
          <cell r="AV218">
            <v>-3844.4218669831753</v>
          </cell>
          <cell r="AW218">
            <v>-1909.9803304905072</v>
          </cell>
          <cell r="AX218">
            <v>-1274.5173924965784</v>
          </cell>
          <cell r="AY218">
            <v>-167.22932408191264</v>
          </cell>
          <cell r="AZ218">
            <v>-1089.9901571916416</v>
          </cell>
          <cell r="BA218">
            <v>-660.54218637105078</v>
          </cell>
          <cell r="BB218">
            <v>-915.52565734740347</v>
          </cell>
          <cell r="BC218">
            <v>-126.18820745591074</v>
          </cell>
          <cell r="BD218">
            <v>65.189488896168768</v>
          </cell>
          <cell r="BE218">
            <v>132294.53139953315</v>
          </cell>
          <cell r="BF218">
            <v>-314.44174886029214</v>
          </cell>
          <cell r="BG218">
            <v>-2564.6284638270736</v>
          </cell>
          <cell r="BH218">
            <v>-3391.8394556492567</v>
          </cell>
          <cell r="BI218">
            <v>-5930.7865155050531</v>
          </cell>
          <cell r="BJ218">
            <v>-1410.5804306063801</v>
          </cell>
          <cell r="BK218">
            <v>-2228.9252260178328</v>
          </cell>
          <cell r="BL218">
            <v>-387.42239166982472</v>
          </cell>
          <cell r="BM218">
            <v>-288.46021431311965</v>
          </cell>
          <cell r="BN218">
            <v>-1016.3843923248351</v>
          </cell>
          <cell r="BO218">
            <v>2.6290672831237316E-2</v>
          </cell>
          <cell r="BP218">
            <v>149936.91789526027</v>
          </cell>
          <cell r="BQ218">
            <v>-108.94394762534648</v>
          </cell>
          <cell r="BR218">
            <v>-15714.393198981881</v>
          </cell>
          <cell r="BS218">
            <v>-276.31058309692889</v>
          </cell>
          <cell r="BT218">
            <v>-1690.3768573673442</v>
          </cell>
          <cell r="BU218">
            <v>-3352.7488178322092</v>
          </cell>
          <cell r="BV218">
            <v>-4269.1434463579208</v>
          </cell>
          <cell r="BW218">
            <v>-1135.8259049523622</v>
          </cell>
          <cell r="BX218">
            <v>-839.14383013080806</v>
          </cell>
          <cell r="BY218">
            <v>18.361325689591467</v>
          </cell>
          <cell r="BZ218">
            <v>-472.39822494983673</v>
          </cell>
          <cell r="CA218">
            <v>-1498.6583599997684</v>
          </cell>
          <cell r="CB218">
            <v>-1209.1069999998435</v>
          </cell>
          <cell r="CC218">
            <v>-642.67599999997765</v>
          </cell>
          <cell r="CD218">
            <v>-346.36550000030547</v>
          </cell>
          <cell r="CE218">
            <v>-56417.636600002646</v>
          </cell>
          <cell r="CF218">
            <v>-857.71999999973923</v>
          </cell>
          <cell r="CG218">
            <v>-392.95949999988079</v>
          </cell>
          <cell r="CH218">
            <v>-926.69599999999627</v>
          </cell>
          <cell r="CI218">
            <v>22745.213899999857</v>
          </cell>
          <cell r="CJ218">
            <v>-213.74100000038743</v>
          </cell>
          <cell r="CK218">
            <v>-618.31300000008196</v>
          </cell>
          <cell r="CL218">
            <v>967.4559999993071</v>
          </cell>
          <cell r="CM218">
            <v>-3214.0044999998063</v>
          </cell>
          <cell r="CN218">
            <v>-70987.007499999367</v>
          </cell>
          <cell r="CO218">
            <v>-2169.2410000003874</v>
          </cell>
          <cell r="CP218">
            <v>-436.87799999956042</v>
          </cell>
          <cell r="CQ218">
            <v>-313.74600000120699</v>
          </cell>
          <cell r="CR218">
            <v>-160714.37749999762</v>
          </cell>
          <cell r="CS218">
            <v>-137.28150000050664</v>
          </cell>
          <cell r="CT218">
            <v>-238.37799999956042</v>
          </cell>
          <cell r="CU218">
            <v>-817.84400000050664</v>
          </cell>
          <cell r="CV218">
            <v>-99.337500000372529</v>
          </cell>
          <cell r="CW218">
            <v>-50.193499999120831</v>
          </cell>
          <cell r="CX218">
            <v>-134759.83049999969</v>
          </cell>
          <cell r="CY218">
            <v>-2627.1229999996722</v>
          </cell>
          <cell r="CZ218">
            <v>-6437.6435000002384</v>
          </cell>
          <cell r="DA218">
            <v>-2404.5135000003502</v>
          </cell>
          <cell r="DB218">
            <v>-12590.137999999337</v>
          </cell>
          <cell r="DC218">
            <v>-12.447499999776483</v>
          </cell>
          <cell r="DD218">
            <v>-539.64699999988079</v>
          </cell>
          <cell r="DE218">
            <v>-17708.468500003219</v>
          </cell>
          <cell r="DF218">
            <v>-556.94799999892712</v>
          </cell>
          <cell r="DG218">
            <v>-1113.4005000004545</v>
          </cell>
          <cell r="DH218">
            <v>-599.61099999956787</v>
          </cell>
          <cell r="DI218">
            <v>-364.68349999934435</v>
          </cell>
          <cell r="DJ218">
            <v>-301.53550000023097</v>
          </cell>
          <cell r="DK218">
            <v>-1178.9504999998026</v>
          </cell>
          <cell r="DL218">
            <v>-1739.4644999988377</v>
          </cell>
          <cell r="DM218">
            <v>-5886.5849999999627</v>
          </cell>
          <cell r="DN218">
            <v>-1546.9495000001043</v>
          </cell>
          <cell r="DO218">
            <v>-3353.5504999998957</v>
          </cell>
          <cell r="DP218">
            <v>-771.05400000000373</v>
          </cell>
          <cell r="DQ218">
            <v>-295.73600000049919</v>
          </cell>
          <cell r="DR218">
            <v>-21905.941999971867</v>
          </cell>
          <cell r="DS218">
            <v>-236.66200000047684</v>
          </cell>
          <cell r="DT218">
            <v>-990.6765000000596</v>
          </cell>
          <cell r="DU218">
            <v>-1300.9314999999478</v>
          </cell>
          <cell r="DV218">
            <v>-970.63900000043213</v>
          </cell>
          <cell r="DW218">
            <v>-1714.9290000004694</v>
          </cell>
          <cell r="DX218">
            <v>-3418.1530000008643</v>
          </cell>
          <cell r="DY218">
            <v>-837.36849999986589</v>
          </cell>
          <cell r="DZ218">
            <v>-2671.7044999990612</v>
          </cell>
          <cell r="EA218">
            <v>-5823.1850000005215</v>
          </cell>
          <cell r="EB218">
            <v>-2916.5959999989718</v>
          </cell>
          <cell r="EC218">
            <v>-794.30349999945611</v>
          </cell>
          <cell r="ED218">
            <v>-230.7934999987483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</row>
        <row r="220">
          <cell r="F220">
            <v>-847.56039999984205</v>
          </cell>
          <cell r="G220">
            <v>-133.36400000052527</v>
          </cell>
          <cell r="H220">
            <v>-26.817699999548495</v>
          </cell>
          <cell r="I220">
            <v>0</v>
          </cell>
          <cell r="J220">
            <v>-831.98209999874234</v>
          </cell>
          <cell r="K220">
            <v>-2326.0420999974012</v>
          </cell>
          <cell r="L220">
            <v>-724.23736000433564</v>
          </cell>
          <cell r="M220">
            <v>-451.55335000157356</v>
          </cell>
          <cell r="N220">
            <v>-698.58941999822855</v>
          </cell>
          <cell r="O220">
            <v>421.64120000228286</v>
          </cell>
          <cell r="P220">
            <v>0</v>
          </cell>
          <cell r="Q220">
            <v>-430.87579999864101</v>
          </cell>
          <cell r="R220">
            <v>-20850.043619990349</v>
          </cell>
          <cell r="S220">
            <v>-1193.9049000032246</v>
          </cell>
          <cell r="T220">
            <v>-4215.6883000023663</v>
          </cell>
          <cell r="U220">
            <v>-4217.4532900005579</v>
          </cell>
          <cell r="V220">
            <v>-561.11854000017047</v>
          </cell>
          <cell r="W220">
            <v>1272.3951600007713</v>
          </cell>
          <cell r="X220">
            <v>-2813.7420499995351</v>
          </cell>
          <cell r="Y220">
            <v>-1017.615630004555</v>
          </cell>
          <cell r="Z220">
            <v>-2360.3920699954033</v>
          </cell>
          <cell r="AA220">
            <v>-2718.1698300056159</v>
          </cell>
          <cell r="AB220">
            <v>-1016.700370002538</v>
          </cell>
          <cell r="AC220">
            <v>0</v>
          </cell>
          <cell r="AD220">
            <v>-2007.6537999995053</v>
          </cell>
          <cell r="AE220">
            <v>-47566.204030036926</v>
          </cell>
          <cell r="AF220">
            <v>-6822.8887999989092</v>
          </cell>
          <cell r="AG220">
            <v>-9050.7529000043869</v>
          </cell>
          <cell r="AH220">
            <v>-10778.504189994186</v>
          </cell>
          <cell r="AI220">
            <v>-6538.487410005182</v>
          </cell>
          <cell r="AJ220">
            <v>-1387.4316300023347</v>
          </cell>
          <cell r="AK220">
            <v>-3339.5873800031841</v>
          </cell>
          <cell r="AL220">
            <v>-1280.2410800009966</v>
          </cell>
          <cell r="AM220">
            <v>-3346.6110400035977</v>
          </cell>
          <cell r="AN220">
            <v>-3469.747420001775</v>
          </cell>
          <cell r="AO220">
            <v>-152.30468000099063</v>
          </cell>
          <cell r="AP220">
            <v>0</v>
          </cell>
          <cell r="AQ220">
            <v>-1399.6475000008941</v>
          </cell>
          <cell r="AR220">
            <v>-57964.81635004282</v>
          </cell>
          <cell r="AS220">
            <v>-4467.9220999963582</v>
          </cell>
          <cell r="AT220">
            <v>-7197.764200001955</v>
          </cell>
          <cell r="AU220">
            <v>-7952.3561999946833</v>
          </cell>
          <cell r="AV220">
            <v>-11871.93411000073</v>
          </cell>
          <cell r="AW220">
            <v>-5802.3395099975169</v>
          </cell>
          <cell r="AX220">
            <v>-3769.2650100030005</v>
          </cell>
          <cell r="AY220">
            <v>-767.18390000239015</v>
          </cell>
          <cell r="AZ220">
            <v>-2720.0519400089979</v>
          </cell>
          <cell r="BA220">
            <v>-3513.7775200009346</v>
          </cell>
          <cell r="BB220">
            <v>-1851.6278599984944</v>
          </cell>
          <cell r="BC220">
            <v>-5876.3265000060201</v>
          </cell>
          <cell r="BD220">
            <v>-2174.2674999982119</v>
          </cell>
          <cell r="BE220">
            <v>46548.938280045986</v>
          </cell>
          <cell r="BF220">
            <v>-8578.1261000037193</v>
          </cell>
          <cell r="BG220">
            <v>-9966.5540000014007</v>
          </cell>
          <cell r="BH220">
            <v>-10139.472000002861</v>
          </cell>
          <cell r="BI220">
            <v>-12793.179809998721</v>
          </cell>
          <cell r="BJ220">
            <v>-3092.9393700025976</v>
          </cell>
          <cell r="BK220">
            <v>-3572.3190700039268</v>
          </cell>
          <cell r="BL220">
            <v>-1357.9468600004911</v>
          </cell>
          <cell r="BM220">
            <v>-2757.2095999978483</v>
          </cell>
          <cell r="BN220">
            <v>-3727.3893200010061</v>
          </cell>
          <cell r="BO220">
            <v>-974.03091000020504</v>
          </cell>
          <cell r="BP220">
            <v>106728.87466999516</v>
          </cell>
          <cell r="BQ220">
            <v>-3220.7693499960005</v>
          </cell>
          <cell r="BR220">
            <v>-75914.681180000305</v>
          </cell>
          <cell r="BS220">
            <v>-8071.1935300007463</v>
          </cell>
          <cell r="BT220">
            <v>-9464.0203500017524</v>
          </cell>
          <cell r="BU220">
            <v>-11815.416700005531</v>
          </cell>
          <cell r="BV220">
            <v>-11141.862310003489</v>
          </cell>
          <cell r="BW220">
            <v>-1826.8576000034809</v>
          </cell>
          <cell r="BX220">
            <v>-2420.5112600028515</v>
          </cell>
          <cell r="BY220">
            <v>-810.86377000808716</v>
          </cell>
          <cell r="BZ220">
            <v>-7554.8384900018573</v>
          </cell>
          <cell r="CA220">
            <v>-5411.2551000006497</v>
          </cell>
          <cell r="CB220">
            <v>-9319.4060700014234</v>
          </cell>
          <cell r="CC220">
            <v>-5007.8230000026524</v>
          </cell>
          <cell r="CD220">
            <v>-3070.6330000013113</v>
          </cell>
          <cell r="CE220">
            <v>-73893.915239989758</v>
          </cell>
          <cell r="CF220">
            <v>-8210.1132999956608</v>
          </cell>
          <cell r="CG220">
            <v>-5837.796250000596</v>
          </cell>
          <cell r="CH220">
            <v>-3809.8576000034809</v>
          </cell>
          <cell r="CI220">
            <v>36440.675999999046</v>
          </cell>
          <cell r="CJ220">
            <v>-3889.5592000000179</v>
          </cell>
          <cell r="CK220">
            <v>-7914.3026000000536</v>
          </cell>
          <cell r="CL220">
            <v>-764.70811999589205</v>
          </cell>
          <cell r="CM220">
            <v>-16437.235949993134</v>
          </cell>
          <cell r="CN220">
            <v>-45639.038319993764</v>
          </cell>
          <cell r="CO220">
            <v>-9043.8790000006557</v>
          </cell>
          <cell r="CP220">
            <v>-5755.3964000046253</v>
          </cell>
          <cell r="CQ220">
            <v>-3032.7044999971986</v>
          </cell>
          <cell r="CR220">
            <v>-228377.44177001715</v>
          </cell>
          <cell r="CS220">
            <v>-2804.0991000011563</v>
          </cell>
          <cell r="CT220">
            <v>-6361.7450000010431</v>
          </cell>
          <cell r="CU220">
            <v>-5307.9421000033617</v>
          </cell>
          <cell r="CV220">
            <v>-6588.1286000013351</v>
          </cell>
          <cell r="CW220">
            <v>-1738.3465999998152</v>
          </cell>
          <cell r="CX220">
            <v>-135957.57510000095</v>
          </cell>
          <cell r="CY220">
            <v>-7508.6770299971104</v>
          </cell>
          <cell r="CZ220">
            <v>-19764.3775799945</v>
          </cell>
          <cell r="DA220">
            <v>-11061.245910000056</v>
          </cell>
          <cell r="DB220">
            <v>-17970.038149997592</v>
          </cell>
          <cell r="DC220">
            <v>-8854.8661000058055</v>
          </cell>
          <cell r="DD220">
            <v>-4460.4004999995232</v>
          </cell>
          <cell r="DE220">
            <v>-95755.572059988976</v>
          </cell>
          <cell r="DF220">
            <v>-5034.6913999989629</v>
          </cell>
          <cell r="DG220">
            <v>-6846.0080000013113</v>
          </cell>
          <cell r="DH220">
            <v>-4749.6850000023842</v>
          </cell>
          <cell r="DI220">
            <v>-7159.8381000012159</v>
          </cell>
          <cell r="DJ220">
            <v>-4208.9046999998391</v>
          </cell>
          <cell r="DK220">
            <v>-9087.3823000006378</v>
          </cell>
          <cell r="DL220">
            <v>-4621.2903899922967</v>
          </cell>
          <cell r="DM220">
            <v>-17376.592650003731</v>
          </cell>
          <cell r="DN220">
            <v>-13698.37417999655</v>
          </cell>
          <cell r="DO220">
            <v>-9316.5778399966657</v>
          </cell>
          <cell r="DP220">
            <v>-8618.4919999986887</v>
          </cell>
          <cell r="DQ220">
            <v>-5037.7355000004172</v>
          </cell>
          <cell r="DR220">
            <v>-139222.18269991875</v>
          </cell>
          <cell r="DS220">
            <v>-12397.672499999404</v>
          </cell>
          <cell r="DT220">
            <v>-14446.848600000143</v>
          </cell>
          <cell r="DU220">
            <v>-11410.533299997449</v>
          </cell>
          <cell r="DV220">
            <v>-29554.978500004858</v>
          </cell>
          <cell r="DW220">
            <v>-2800.9560000039637</v>
          </cell>
          <cell r="DX220">
            <v>-9383.4039000011981</v>
          </cell>
          <cell r="DY220">
            <v>-2779.2761500030756</v>
          </cell>
          <cell r="DZ220">
            <v>-8794.1311800032854</v>
          </cell>
          <cell r="EA220">
            <v>-15715.380869999528</v>
          </cell>
          <cell r="EB220">
            <v>-9440.2208999991417</v>
          </cell>
          <cell r="EC220">
            <v>-12523.077399998903</v>
          </cell>
          <cell r="ED220">
            <v>-9975.7033999934793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6">
          <cell r="A226" t="str">
            <v>Total Gas Fuel Burn Expense</v>
          </cell>
          <cell r="F226">
            <v>-847.56039999984205</v>
          </cell>
          <cell r="G226">
            <v>-133.3640000000596</v>
          </cell>
          <cell r="H226">
            <v>-26.817699999548495</v>
          </cell>
          <cell r="I226">
            <v>0</v>
          </cell>
          <cell r="J226">
            <v>-831.98209999874234</v>
          </cell>
          <cell r="K226">
            <v>-2326.0420999974012</v>
          </cell>
          <cell r="L226">
            <v>-724.23736000433564</v>
          </cell>
          <cell r="M226">
            <v>-451.55335000157356</v>
          </cell>
          <cell r="N226">
            <v>-698.58941999822855</v>
          </cell>
          <cell r="O226">
            <v>421.64120000228286</v>
          </cell>
          <cell r="P226">
            <v>0</v>
          </cell>
          <cell r="Q226">
            <v>-430.87579999864101</v>
          </cell>
          <cell r="R226">
            <v>-20850.043619990349</v>
          </cell>
          <cell r="S226">
            <v>-1193.9049000032246</v>
          </cell>
          <cell r="T226">
            <v>-4215.6883000023663</v>
          </cell>
          <cell r="U226">
            <v>-4217.4532900005579</v>
          </cell>
          <cell r="V226">
            <v>-561.11854000017047</v>
          </cell>
          <cell r="W226">
            <v>1272.3951600007713</v>
          </cell>
          <cell r="X226">
            <v>-2813.7420499995351</v>
          </cell>
          <cell r="Y226">
            <v>-1017.615630004555</v>
          </cell>
          <cell r="Z226">
            <v>-2360.3920699954033</v>
          </cell>
          <cell r="AA226">
            <v>-2718.1698300056159</v>
          </cell>
          <cell r="AB226">
            <v>-1016.700370002538</v>
          </cell>
          <cell r="AC226">
            <v>0</v>
          </cell>
          <cell r="AD226">
            <v>-2007.6537999995053</v>
          </cell>
          <cell r="AE226">
            <v>-47566.204030036926</v>
          </cell>
          <cell r="AF226">
            <v>-6822.8887999989092</v>
          </cell>
          <cell r="AG226">
            <v>-9050.7529000043869</v>
          </cell>
          <cell r="AH226">
            <v>-10778.504189994186</v>
          </cell>
          <cell r="AI226">
            <v>-6538.487410005182</v>
          </cell>
          <cell r="AJ226">
            <v>-1387.4316300041974</v>
          </cell>
          <cell r="AK226">
            <v>-3339.5873800031841</v>
          </cell>
          <cell r="AL226">
            <v>-1280.2410800009966</v>
          </cell>
          <cell r="AM226">
            <v>-3346.6110400035977</v>
          </cell>
          <cell r="AN226">
            <v>-3469.747420001775</v>
          </cell>
          <cell r="AO226">
            <v>-152.30468000099063</v>
          </cell>
          <cell r="AP226">
            <v>0</v>
          </cell>
          <cell r="AQ226">
            <v>-1399.6475000008941</v>
          </cell>
          <cell r="AR226">
            <v>-57964.81635004282</v>
          </cell>
          <cell r="AS226">
            <v>-4467.9220999963582</v>
          </cell>
          <cell r="AT226">
            <v>-7197.764200001955</v>
          </cell>
          <cell r="AU226">
            <v>-7952.3561999946833</v>
          </cell>
          <cell r="AV226">
            <v>-11871.93411000073</v>
          </cell>
          <cell r="AW226">
            <v>-5802.3395099975169</v>
          </cell>
          <cell r="AX226">
            <v>-3769.2650100030005</v>
          </cell>
          <cell r="AY226">
            <v>-767.18390000239015</v>
          </cell>
          <cell r="AZ226">
            <v>-2720.0519400089979</v>
          </cell>
          <cell r="BA226">
            <v>-3513.7775200009346</v>
          </cell>
          <cell r="BB226">
            <v>-1851.6278599984944</v>
          </cell>
          <cell r="BC226">
            <v>-5876.3265000060201</v>
          </cell>
          <cell r="BD226">
            <v>-2174.2674999982119</v>
          </cell>
          <cell r="BE226">
            <v>46548.938280045986</v>
          </cell>
          <cell r="BF226">
            <v>-8578.1261000037193</v>
          </cell>
          <cell r="BG226">
            <v>-9966.5540000014007</v>
          </cell>
          <cell r="BH226">
            <v>-10139.472000002861</v>
          </cell>
          <cell r="BI226">
            <v>-12793.179809998721</v>
          </cell>
          <cell r="BJ226">
            <v>-3092.9393700025976</v>
          </cell>
          <cell r="BK226">
            <v>-3572.3190700039268</v>
          </cell>
          <cell r="BL226">
            <v>-1357.9468600004911</v>
          </cell>
          <cell r="BM226">
            <v>-2757.2095999978483</v>
          </cell>
          <cell r="BN226">
            <v>-3727.3893200010061</v>
          </cell>
          <cell r="BO226">
            <v>-974.03091000020504</v>
          </cell>
          <cell r="BP226">
            <v>106728.87466999516</v>
          </cell>
          <cell r="BQ226">
            <v>-3220.7693499960005</v>
          </cell>
          <cell r="BR226">
            <v>-75914.681180000305</v>
          </cell>
          <cell r="BS226">
            <v>-8071.1935300007463</v>
          </cell>
          <cell r="BT226">
            <v>-9464.0203500017524</v>
          </cell>
          <cell r="BU226">
            <v>-11815.416700005531</v>
          </cell>
          <cell r="BV226">
            <v>-11141.862310003489</v>
          </cell>
          <cell r="BW226">
            <v>-1826.8576000034809</v>
          </cell>
          <cell r="BX226">
            <v>-2420.5112600028515</v>
          </cell>
          <cell r="BY226">
            <v>-810.86377000808716</v>
          </cell>
          <cell r="BZ226">
            <v>-7554.8384900018573</v>
          </cell>
          <cell r="CA226">
            <v>-5411.2550999969244</v>
          </cell>
          <cell r="CB226">
            <v>-9319.4060700014234</v>
          </cell>
          <cell r="CC226">
            <v>-5007.8230000026524</v>
          </cell>
          <cell r="CD226">
            <v>-3070.6330000013113</v>
          </cell>
          <cell r="CE226">
            <v>-73893.915239989758</v>
          </cell>
          <cell r="CF226">
            <v>-8210.1132999956608</v>
          </cell>
          <cell r="CG226">
            <v>-5837.796250000596</v>
          </cell>
          <cell r="CH226">
            <v>-3809.8576000034809</v>
          </cell>
          <cell r="CI226">
            <v>36440.675999999046</v>
          </cell>
          <cell r="CJ226">
            <v>-3889.5592000000179</v>
          </cell>
          <cell r="CK226">
            <v>-7914.3026000000536</v>
          </cell>
          <cell r="CL226">
            <v>-764.70811999589205</v>
          </cell>
          <cell r="CM226">
            <v>-16437.235949993134</v>
          </cell>
          <cell r="CN226">
            <v>-45639.038319993764</v>
          </cell>
          <cell r="CO226">
            <v>-9043.8790000006557</v>
          </cell>
          <cell r="CP226">
            <v>-5755.3964000046253</v>
          </cell>
          <cell r="CQ226">
            <v>-3032.7044999971986</v>
          </cell>
          <cell r="CR226">
            <v>-228377.44177001715</v>
          </cell>
          <cell r="CS226">
            <v>-2804.0991000011563</v>
          </cell>
          <cell r="CT226">
            <v>-6361.7450000010431</v>
          </cell>
          <cell r="CU226">
            <v>-5307.9421000033617</v>
          </cell>
          <cell r="CV226">
            <v>-6588.1286000013351</v>
          </cell>
          <cell r="CW226">
            <v>-1738.3465999998152</v>
          </cell>
          <cell r="CX226">
            <v>-135957.57510000095</v>
          </cell>
          <cell r="CY226">
            <v>-7508.6770299971104</v>
          </cell>
          <cell r="CZ226">
            <v>-19764.3775799945</v>
          </cell>
          <cell r="DA226">
            <v>-11061.245910003781</v>
          </cell>
          <cell r="DB226">
            <v>-17970.038149997592</v>
          </cell>
          <cell r="DC226">
            <v>-8854.8661000058055</v>
          </cell>
          <cell r="DD226">
            <v>-4460.4004999995232</v>
          </cell>
          <cell r="DE226">
            <v>-95755.572059988976</v>
          </cell>
          <cell r="DF226">
            <v>-5034.6913999989629</v>
          </cell>
          <cell r="DG226">
            <v>-6846.0080000013113</v>
          </cell>
          <cell r="DH226">
            <v>-4749.6850000023842</v>
          </cell>
          <cell r="DI226">
            <v>-7159.8381000012159</v>
          </cell>
          <cell r="DJ226">
            <v>-4208.9046999998391</v>
          </cell>
          <cell r="DK226">
            <v>-9087.3823000006378</v>
          </cell>
          <cell r="DL226">
            <v>-4621.2903899922967</v>
          </cell>
          <cell r="DM226">
            <v>-17376.592650003731</v>
          </cell>
          <cell r="DN226">
            <v>-13698.37417999655</v>
          </cell>
          <cell r="DO226">
            <v>-9316.5778399966657</v>
          </cell>
          <cell r="DP226">
            <v>-8618.4919999986887</v>
          </cell>
          <cell r="DQ226">
            <v>-5037.7355000004172</v>
          </cell>
          <cell r="DR226">
            <v>-139222.18269991875</v>
          </cell>
          <cell r="DS226">
            <v>-12397.672499999404</v>
          </cell>
          <cell r="DT226">
            <v>-14446.848600000143</v>
          </cell>
          <cell r="DU226">
            <v>-11410.533299997449</v>
          </cell>
          <cell r="DV226">
            <v>-29554.978500004858</v>
          </cell>
          <cell r="DW226">
            <v>-2800.9560000039637</v>
          </cell>
          <cell r="DX226">
            <v>-9383.4039000011981</v>
          </cell>
          <cell r="DY226">
            <v>-2779.2761500030756</v>
          </cell>
          <cell r="DZ226">
            <v>-8794.1311800032854</v>
          </cell>
          <cell r="EA226">
            <v>-15715.380869999528</v>
          </cell>
          <cell r="EB226">
            <v>-9440.2208999991417</v>
          </cell>
          <cell r="EC226">
            <v>-12523.077399998903</v>
          </cell>
          <cell r="ED226">
            <v>-9975.7033999934793</v>
          </cell>
        </row>
        <row r="228">
          <cell r="A228" t="str">
            <v>Other Generation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829.57580999999482</v>
          </cell>
          <cell r="G231">
            <v>928.39320000000589</v>
          </cell>
          <cell r="H231">
            <v>1445.9230799999787</v>
          </cell>
          <cell r="I231">
            <v>1670.0607000000018</v>
          </cell>
          <cell r="J231">
            <v>1933.2161099999939</v>
          </cell>
          <cell r="K231">
            <v>2053.8441000000021</v>
          </cell>
          <cell r="L231">
            <v>1858.9825799999962</v>
          </cell>
          <cell r="M231">
            <v>1862.0097300000052</v>
          </cell>
          <cell r="N231">
            <v>1641.3515999999945</v>
          </cell>
          <cell r="O231">
            <v>1330.7156099999993</v>
          </cell>
          <cell r="P231">
            <v>896.23799999999756</v>
          </cell>
          <cell r="Q231">
            <v>691.45965000000433</v>
          </cell>
          <cell r="R231">
            <v>17326.799360000063</v>
          </cell>
          <cell r="S231">
            <v>838.53759999999602</v>
          </cell>
          <cell r="T231">
            <v>938.43455999999424</v>
          </cell>
          <cell r="U231">
            <v>1461.5731199999864</v>
          </cell>
          <cell r="V231">
            <v>1688.0831999999937</v>
          </cell>
          <cell r="W231">
            <v>1954.0812799999985</v>
          </cell>
          <cell r="X231">
            <v>2075.9808000000048</v>
          </cell>
          <cell r="Y231">
            <v>1879.0464000000065</v>
          </cell>
          <cell r="Z231">
            <v>1882.1215999999986</v>
          </cell>
          <cell r="AA231">
            <v>1659.0720000000001</v>
          </cell>
          <cell r="AB231">
            <v>1345.0329599999823</v>
          </cell>
          <cell r="AC231">
            <v>905.95200000001932</v>
          </cell>
          <cell r="AD231">
            <v>698.88383999996586</v>
          </cell>
          <cell r="AE231">
            <v>17813.291759999935</v>
          </cell>
          <cell r="AF231">
            <v>860.38391999999294</v>
          </cell>
          <cell r="AG231">
            <v>997.30883999998332</v>
          </cell>
          <cell r="AH231">
            <v>1499.6566199999943</v>
          </cell>
          <cell r="AI231">
            <v>1732.1831999999995</v>
          </cell>
          <cell r="AJ231">
            <v>2005.0799999999872</v>
          </cell>
          <cell r="AK231">
            <v>2130.18299999999</v>
          </cell>
          <cell r="AL231">
            <v>1928.0685600000143</v>
          </cell>
          <cell r="AM231">
            <v>1931.2194000000018</v>
          </cell>
          <cell r="AN231">
            <v>1702.3446000000113</v>
          </cell>
          <cell r="AO231">
            <v>1380.1497600000002</v>
          </cell>
          <cell r="AP231">
            <v>929.57039999999688</v>
          </cell>
          <cell r="AQ231">
            <v>717.14346000005025</v>
          </cell>
          <cell r="AR231">
            <v>17958.10505226627</v>
          </cell>
          <cell r="AS231">
            <v>869.0791100000497</v>
          </cell>
          <cell r="AT231">
            <v>972.668479999993</v>
          </cell>
          <cell r="AU231">
            <v>1514.7976400000043</v>
          </cell>
          <cell r="AV231">
            <v>1749.6246000000101</v>
          </cell>
          <cell r="AW231">
            <v>2025.3034700000135</v>
          </cell>
          <cell r="AX231">
            <v>2151.6447000000044</v>
          </cell>
          <cell r="AY231">
            <v>1947.4990500000131</v>
          </cell>
          <cell r="AZ231">
            <v>1950.6768600000069</v>
          </cell>
          <cell r="BA231">
            <v>1719.4745999999868</v>
          </cell>
          <cell r="BB231">
            <v>1394.0200900000054</v>
          </cell>
          <cell r="BC231">
            <v>938.95140000001993</v>
          </cell>
          <cell r="BD231">
            <v>724.36505226627924</v>
          </cell>
          <cell r="BE231">
            <v>18134.847240000032</v>
          </cell>
          <cell r="BF231">
            <v>877.58148000005167</v>
          </cell>
          <cell r="BG231">
            <v>982.21648000000278</v>
          </cell>
          <cell r="BH231">
            <v>1529.6701999999932</v>
          </cell>
          <cell r="BI231">
            <v>1766.8236000000034</v>
          </cell>
          <cell r="BJ231">
            <v>2045.2237599999935</v>
          </cell>
          <cell r="BK231">
            <v>2172.8447999999917</v>
          </cell>
          <cell r="BL231">
            <v>1966.7218400000129</v>
          </cell>
          <cell r="BM231">
            <v>1969.9049200000009</v>
          </cell>
          <cell r="BN231">
            <v>1736.4275999999954</v>
          </cell>
          <cell r="BO231">
            <v>1407.7434800000046</v>
          </cell>
          <cell r="BP231">
            <v>948.19200000001001</v>
          </cell>
          <cell r="BQ231">
            <v>731.49708000000101</v>
          </cell>
          <cell r="BR231">
            <v>18574.814999999944</v>
          </cell>
          <cell r="BS231">
            <v>898.92249999998603</v>
          </cell>
          <cell r="BT231">
            <v>1006.0483999999706</v>
          </cell>
          <cell r="BU231">
            <v>1566.8268000000389</v>
          </cell>
          <cell r="BV231">
            <v>1809.6959999999963</v>
          </cell>
          <cell r="BW231">
            <v>2094.831199999986</v>
          </cell>
          <cell r="BX231">
            <v>2225.5590000000084</v>
          </cell>
          <cell r="BY231">
            <v>2014.3893000000098</v>
          </cell>
          <cell r="BZ231">
            <v>2017.6877000000095</v>
          </cell>
          <cell r="CA231">
            <v>1778.5530000000144</v>
          </cell>
          <cell r="CB231">
            <v>1441.8999000000185</v>
          </cell>
          <cell r="CC231">
            <v>971.18700000000536</v>
          </cell>
          <cell r="CD231">
            <v>749.21420000004582</v>
          </cell>
          <cell r="CE231">
            <v>19046.790719999932</v>
          </cell>
          <cell r="CF231">
            <v>919.94111999997403</v>
          </cell>
          <cell r="CG231">
            <v>1066.3415999999852</v>
          </cell>
          <cell r="CH231">
            <v>1603.5357599999988</v>
          </cell>
          <cell r="CI231">
            <v>1852.0920000000042</v>
          </cell>
          <cell r="CJ231">
            <v>2143.9252799999958</v>
          </cell>
          <cell r="CK231">
            <v>2277.6983999999939</v>
          </cell>
          <cell r="CL231">
            <v>2061.58679999999</v>
          </cell>
          <cell r="CM231">
            <v>2064.9794399999955</v>
          </cell>
          <cell r="CN231">
            <v>1820.2535999999964</v>
          </cell>
          <cell r="CO231">
            <v>1475.7314400000032</v>
          </cell>
          <cell r="CP231">
            <v>993.92399999999907</v>
          </cell>
          <cell r="CQ231">
            <v>766.7812799999956</v>
          </cell>
          <cell r="CR231">
            <v>19440.63546000002</v>
          </cell>
          <cell r="CS231">
            <v>940.8152799999807</v>
          </cell>
          <cell r="CT231">
            <v>1052.9282399999793</v>
          </cell>
          <cell r="CU231">
            <v>1639.8888400000287</v>
          </cell>
          <cell r="CV231">
            <v>1894.0151999999944</v>
          </cell>
          <cell r="CW231">
            <v>2192.46755999999</v>
          </cell>
          <cell r="CX231">
            <v>2329.2461999999941</v>
          </cell>
          <cell r="CY231">
            <v>2108.2777599999972</v>
          </cell>
          <cell r="CZ231">
            <v>2111.7417000000132</v>
          </cell>
          <cell r="DA231">
            <v>1861.4255999999878</v>
          </cell>
          <cell r="DB231">
            <v>1509.1537799999351</v>
          </cell>
          <cell r="DC231">
            <v>1016.4713999999803</v>
          </cell>
          <cell r="DD231">
            <v>784.20390000008047</v>
          </cell>
          <cell r="DE231">
            <v>19604.653500000015</v>
          </cell>
          <cell r="DF231">
            <v>948.76274999999441</v>
          </cell>
          <cell r="DG231">
            <v>1061.8229999999749</v>
          </cell>
          <cell r="DH231">
            <v>1653.7027499999967</v>
          </cell>
          <cell r="DI231">
            <v>1910.0249999999942</v>
          </cell>
          <cell r="DJ231">
            <v>2211.0052499999874</v>
          </cell>
          <cell r="DK231">
            <v>2348.9100000000035</v>
          </cell>
          <cell r="DL231">
            <v>2126.073000000004</v>
          </cell>
          <cell r="DM231">
            <v>2129.5139999999956</v>
          </cell>
          <cell r="DN231">
            <v>1877.1975000000093</v>
          </cell>
          <cell r="DO231">
            <v>1521.828749999986</v>
          </cell>
          <cell r="DP231">
            <v>1025.0325000000303</v>
          </cell>
          <cell r="DQ231">
            <v>790.77900000009686</v>
          </cell>
          <cell r="DR231">
            <v>19766.83087999979</v>
          </cell>
          <cell r="DS231">
            <v>956.58312000002479</v>
          </cell>
          <cell r="DT231">
            <v>1070.5968000000576</v>
          </cell>
          <cell r="DU231">
            <v>1667.3411999999662</v>
          </cell>
          <cell r="DV231">
            <v>1925.8248000000021</v>
          </cell>
          <cell r="DW231">
            <v>2229.270760000014</v>
          </cell>
          <cell r="DX231">
            <v>2368.3728000000119</v>
          </cell>
          <cell r="DY231">
            <v>2143.6301600000006</v>
          </cell>
          <cell r="DZ231">
            <v>2147.1641599999857</v>
          </cell>
          <cell r="EA231">
            <v>1892.6963999999862</v>
          </cell>
          <cell r="EB231">
            <v>1534.4627999999793</v>
          </cell>
          <cell r="EC231">
            <v>1033.546800000011</v>
          </cell>
          <cell r="ED231">
            <v>797.34108000004198</v>
          </cell>
        </row>
        <row r="233">
          <cell r="A233" t="str">
            <v>Total Other Generation</v>
          </cell>
          <cell r="F233">
            <v>829.57580999999482</v>
          </cell>
          <cell r="G233">
            <v>928.39320000000589</v>
          </cell>
          <cell r="H233">
            <v>1445.9230799999787</v>
          </cell>
          <cell r="I233">
            <v>1670.0607000000018</v>
          </cell>
          <cell r="J233">
            <v>1933.2161099999939</v>
          </cell>
          <cell r="K233">
            <v>2053.8441000000021</v>
          </cell>
          <cell r="L233">
            <v>1858.9825799999962</v>
          </cell>
          <cell r="M233">
            <v>1862.0097300000052</v>
          </cell>
          <cell r="N233">
            <v>1641.3515999999945</v>
          </cell>
          <cell r="O233">
            <v>1330.7156099999993</v>
          </cell>
          <cell r="P233">
            <v>896.23799999999756</v>
          </cell>
          <cell r="Q233">
            <v>691.45965000000433</v>
          </cell>
          <cell r="R233">
            <v>17326.799360000063</v>
          </cell>
          <cell r="S233">
            <v>838.53759999999602</v>
          </cell>
          <cell r="T233">
            <v>938.43455999999424</v>
          </cell>
          <cell r="U233">
            <v>1461.5731199999864</v>
          </cell>
          <cell r="V233">
            <v>1688.0831999999937</v>
          </cell>
          <cell r="W233">
            <v>1954.0812799999985</v>
          </cell>
          <cell r="X233">
            <v>2075.9808000000048</v>
          </cell>
          <cell r="Y233">
            <v>1879.0464000000065</v>
          </cell>
          <cell r="Z233">
            <v>1882.1215999999986</v>
          </cell>
          <cell r="AA233">
            <v>1659.0720000000001</v>
          </cell>
          <cell r="AB233">
            <v>1345.0329599999823</v>
          </cell>
          <cell r="AC233">
            <v>905.95200000001932</v>
          </cell>
          <cell r="AD233">
            <v>698.88383999996586</v>
          </cell>
          <cell r="AE233">
            <v>17813.291759999935</v>
          </cell>
          <cell r="AF233">
            <v>860.38391999999294</v>
          </cell>
          <cell r="AG233">
            <v>997.30883999998332</v>
          </cell>
          <cell r="AH233">
            <v>1499.6566199999943</v>
          </cell>
          <cell r="AI233">
            <v>1732.1831999999995</v>
          </cell>
          <cell r="AJ233">
            <v>2005.0799999999872</v>
          </cell>
          <cell r="AK233">
            <v>2130.18299999999</v>
          </cell>
          <cell r="AL233">
            <v>1928.0685600000143</v>
          </cell>
          <cell r="AM233">
            <v>1931.2194000000018</v>
          </cell>
          <cell r="AN233">
            <v>1702.3446000000113</v>
          </cell>
          <cell r="AO233">
            <v>1380.1497600000002</v>
          </cell>
          <cell r="AP233">
            <v>929.57039999999688</v>
          </cell>
          <cell r="AQ233">
            <v>717.14346000005025</v>
          </cell>
          <cell r="AR233">
            <v>17958.10505226627</v>
          </cell>
          <cell r="AS233">
            <v>869.0791100000497</v>
          </cell>
          <cell r="AT233">
            <v>972.668479999993</v>
          </cell>
          <cell r="AU233">
            <v>1514.7976400000043</v>
          </cell>
          <cell r="AV233">
            <v>1749.6246000000101</v>
          </cell>
          <cell r="AW233">
            <v>2025.3034700000135</v>
          </cell>
          <cell r="AX233">
            <v>2151.6447000000044</v>
          </cell>
          <cell r="AY233">
            <v>1947.4990500000131</v>
          </cell>
          <cell r="AZ233">
            <v>1950.6768600000069</v>
          </cell>
          <cell r="BA233">
            <v>1719.4745999999868</v>
          </cell>
          <cell r="BB233">
            <v>1394.0200900000054</v>
          </cell>
          <cell r="BC233">
            <v>938.95140000001993</v>
          </cell>
          <cell r="BD233">
            <v>724.36505226627924</v>
          </cell>
          <cell r="BE233">
            <v>18134.847240000032</v>
          </cell>
          <cell r="BF233">
            <v>877.58148000005167</v>
          </cell>
          <cell r="BG233">
            <v>982.21648000000278</v>
          </cell>
          <cell r="BH233">
            <v>1529.6701999999932</v>
          </cell>
          <cell r="BI233">
            <v>1766.8236000000034</v>
          </cell>
          <cell r="BJ233">
            <v>2045.2237599999935</v>
          </cell>
          <cell r="BK233">
            <v>2172.8447999999917</v>
          </cell>
          <cell r="BL233">
            <v>1966.7218400000129</v>
          </cell>
          <cell r="BM233">
            <v>1969.9049200000009</v>
          </cell>
          <cell r="BN233">
            <v>1736.4275999999954</v>
          </cell>
          <cell r="BO233">
            <v>1407.7434800000046</v>
          </cell>
          <cell r="BP233">
            <v>948.19200000001001</v>
          </cell>
          <cell r="BQ233">
            <v>731.49708000000101</v>
          </cell>
          <cell r="BR233">
            <v>18574.814999999944</v>
          </cell>
          <cell r="BS233">
            <v>898.92249999998603</v>
          </cell>
          <cell r="BT233">
            <v>1006.0483999999706</v>
          </cell>
          <cell r="BU233">
            <v>1566.8268000000389</v>
          </cell>
          <cell r="BV233">
            <v>1809.6959999999963</v>
          </cell>
          <cell r="BW233">
            <v>2094.831199999986</v>
          </cell>
          <cell r="BX233">
            <v>2225.5590000000084</v>
          </cell>
          <cell r="BY233">
            <v>2014.3893000000098</v>
          </cell>
          <cell r="BZ233">
            <v>2017.6877000000095</v>
          </cell>
          <cell r="CA233">
            <v>1778.5530000000144</v>
          </cell>
          <cell r="CB233">
            <v>1441.8999000000185</v>
          </cell>
          <cell r="CC233">
            <v>971.18700000000536</v>
          </cell>
          <cell r="CD233">
            <v>749.21420000004582</v>
          </cell>
          <cell r="CE233">
            <v>19046.790719999932</v>
          </cell>
          <cell r="CF233">
            <v>919.94111999997403</v>
          </cell>
          <cell r="CG233">
            <v>1066.3415999999852</v>
          </cell>
          <cell r="CH233">
            <v>1603.5357599999988</v>
          </cell>
          <cell r="CI233">
            <v>1852.0920000000042</v>
          </cell>
          <cell r="CJ233">
            <v>2143.9252799999958</v>
          </cell>
          <cell r="CK233">
            <v>2277.6983999999939</v>
          </cell>
          <cell r="CL233">
            <v>2061.58679999999</v>
          </cell>
          <cell r="CM233">
            <v>2064.9794399999955</v>
          </cell>
          <cell r="CN233">
            <v>1820.2535999999964</v>
          </cell>
          <cell r="CO233">
            <v>1475.7314400000032</v>
          </cell>
          <cell r="CP233">
            <v>993.92399999999907</v>
          </cell>
          <cell r="CQ233">
            <v>766.7812799999956</v>
          </cell>
          <cell r="CR233">
            <v>19440.63546000002</v>
          </cell>
          <cell r="CS233">
            <v>940.8152799999807</v>
          </cell>
          <cell r="CT233">
            <v>1052.9282399999793</v>
          </cell>
          <cell r="CU233">
            <v>1639.8888400000287</v>
          </cell>
          <cell r="CV233">
            <v>1894.0151999999944</v>
          </cell>
          <cell r="CW233">
            <v>2192.46755999999</v>
          </cell>
          <cell r="CX233">
            <v>2329.2461999999941</v>
          </cell>
          <cell r="CY233">
            <v>2108.2777599999972</v>
          </cell>
          <cell r="CZ233">
            <v>2111.7417000000132</v>
          </cell>
          <cell r="DA233">
            <v>1861.4255999999878</v>
          </cell>
          <cell r="DB233">
            <v>1509.1537799999351</v>
          </cell>
          <cell r="DC233">
            <v>1016.4713999999803</v>
          </cell>
          <cell r="DD233">
            <v>784.20390000008047</v>
          </cell>
          <cell r="DE233">
            <v>19604.653500000015</v>
          </cell>
          <cell r="DF233">
            <v>948.76274999999441</v>
          </cell>
          <cell r="DG233">
            <v>1061.8229999999749</v>
          </cell>
          <cell r="DH233">
            <v>1653.7027499999967</v>
          </cell>
          <cell r="DI233">
            <v>1910.0249999999942</v>
          </cell>
          <cell r="DJ233">
            <v>2211.0052499999874</v>
          </cell>
          <cell r="DK233">
            <v>2348.9100000000035</v>
          </cell>
          <cell r="DL233">
            <v>2126.073000000004</v>
          </cell>
          <cell r="DM233">
            <v>2129.5139999999956</v>
          </cell>
          <cell r="DN233">
            <v>1877.1975000000093</v>
          </cell>
          <cell r="DO233">
            <v>1521.828749999986</v>
          </cell>
          <cell r="DP233">
            <v>1025.0325000000303</v>
          </cell>
          <cell r="DQ233">
            <v>790.77900000009686</v>
          </cell>
          <cell r="DR233">
            <v>19766.83087999979</v>
          </cell>
          <cell r="DS233">
            <v>956.58312000002479</v>
          </cell>
          <cell r="DT233">
            <v>1070.5968000000576</v>
          </cell>
          <cell r="DU233">
            <v>1667.3411999999662</v>
          </cell>
          <cell r="DV233">
            <v>1925.8248000000021</v>
          </cell>
          <cell r="DW233">
            <v>2229.270760000014</v>
          </cell>
          <cell r="DX233">
            <v>2368.3728000000119</v>
          </cell>
          <cell r="DY233">
            <v>2143.6301600000006</v>
          </cell>
          <cell r="DZ233">
            <v>2147.1641599999857</v>
          </cell>
          <cell r="EA233">
            <v>1892.6963999999862</v>
          </cell>
          <cell r="EB233">
            <v>1534.4627999999793</v>
          </cell>
          <cell r="EC233">
            <v>1033.546800000011</v>
          </cell>
          <cell r="ED233">
            <v>797.34108000004198</v>
          </cell>
        </row>
        <row r="235">
          <cell r="A235" t="str">
            <v>IRP Resources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-80359.599999999627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-80359.599999999627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-83696.332000002265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-83696.332000002265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-86383.667999999598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-86383.667999999598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-86410.660000000149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-86410.660000000149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-102006.53400000185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-102006.53400000185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-116907.02000000142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-116907.02000000142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-121811.78000000119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-121811.78000000119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-126022.46000000089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-126022.46000000089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-127975.69999999925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-127975.69999999925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-70836.799999999814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-70836.799999999814</v>
          </cell>
          <cell r="AE240">
            <v>-77229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-77229</v>
          </cell>
          <cell r="AR240">
            <v>-80373.799999999814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-80373.799999999814</v>
          </cell>
          <cell r="BE240">
            <v>-85462.400000000373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-85462.400000000373</v>
          </cell>
          <cell r="BR240">
            <v>-90360.299999999814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-90360.299999999814</v>
          </cell>
          <cell r="CE240">
            <v>-98504.5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-98504.5</v>
          </cell>
          <cell r="CR240">
            <v>-105150.5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-105150.5</v>
          </cell>
          <cell r="DE240">
            <v>-105967.5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-105967.5</v>
          </cell>
          <cell r="DR240">
            <v>-107635.70000000019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-107635.70000000019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60">
          <cell r="A260" t="str">
            <v>Total IRP Resources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-151196.39999999851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-80359.599999999627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-70836.799999999814</v>
          </cell>
          <cell r="AE260">
            <v>-160925.33200000226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-83696.332000002265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-77229</v>
          </cell>
          <cell r="AR260">
            <v>-166757.46800000034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-86383.667999999598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-80373.799999999814</v>
          </cell>
          <cell r="BE260">
            <v>-171873.06000000238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-86410.660000000149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-85462.400000000373</v>
          </cell>
          <cell r="BR260">
            <v>-192366.83400000259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-102006.53400000185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-90360.299999999814</v>
          </cell>
          <cell r="CE260">
            <v>-215411.52000000328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-116907.02000000142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-98504.5</v>
          </cell>
          <cell r="CR260">
            <v>-226962.28000000119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-121811.78000000119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-105150.5</v>
          </cell>
          <cell r="DE260">
            <v>-231989.96000000089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-126022.46000000089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-105967.5</v>
          </cell>
          <cell r="DR260">
            <v>-235611.39999999851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-127975.69999999925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-107635.70000000019</v>
          </cell>
        </row>
        <row r="262">
          <cell r="A262" t="str">
            <v>Growth Station Resources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-407.18349999999919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-407.18349999999919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-298.53500000000349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-298.53500000000349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-258.17600000000039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-311.07600000000093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-311.07600000000093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1">
          <cell r="A271" t="str">
            <v>Total Growth Station Resources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-258.17600000000675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-1016.7944999998435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-1016.79449999996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2">
          <cell r="F272" t="str">
            <v>=</v>
          </cell>
          <cell r="G272" t="str">
            <v>=</v>
          </cell>
          <cell r="H272" t="str">
            <v>=</v>
          </cell>
          <cell r="I272" t="str">
            <v>=</v>
          </cell>
          <cell r="J272" t="str">
            <v>=</v>
          </cell>
          <cell r="K272" t="str">
            <v>=</v>
          </cell>
          <cell r="L272" t="str">
            <v>=</v>
          </cell>
          <cell r="M272" t="str">
            <v>=</v>
          </cell>
          <cell r="N272" t="str">
            <v>=</v>
          </cell>
          <cell r="O272" t="str">
            <v>=</v>
          </cell>
          <cell r="P272" t="str">
            <v>=</v>
          </cell>
          <cell r="Q272" t="str">
            <v>=</v>
          </cell>
          <cell r="R272" t="str">
            <v>=</v>
          </cell>
          <cell r="S272" t="str">
            <v>=</v>
          </cell>
          <cell r="T272" t="str">
            <v>=</v>
          </cell>
          <cell r="U272" t="str">
            <v>=</v>
          </cell>
          <cell r="V272" t="str">
            <v>=</v>
          </cell>
          <cell r="W272" t="str">
            <v>=</v>
          </cell>
          <cell r="X272" t="str">
            <v>=</v>
          </cell>
          <cell r="Y272" t="str">
            <v>=</v>
          </cell>
          <cell r="Z272" t="str">
            <v>=</v>
          </cell>
          <cell r="AA272" t="str">
            <v>=</v>
          </cell>
          <cell r="AB272" t="str">
            <v>=</v>
          </cell>
          <cell r="AC272" t="str">
            <v>=</v>
          </cell>
          <cell r="AD272" t="str">
            <v>=</v>
          </cell>
          <cell r="AE272" t="str">
            <v>=</v>
          </cell>
          <cell r="AF272" t="str">
            <v>=</v>
          </cell>
          <cell r="AG272" t="str">
            <v>=</v>
          </cell>
          <cell r="AH272" t="str">
            <v>=</v>
          </cell>
          <cell r="AI272" t="str">
            <v>=</v>
          </cell>
          <cell r="AJ272" t="str">
            <v>=</v>
          </cell>
          <cell r="AK272" t="str">
            <v>=</v>
          </cell>
          <cell r="AL272" t="str">
            <v>=</v>
          </cell>
          <cell r="AM272" t="str">
            <v>=</v>
          </cell>
          <cell r="AN272" t="str">
            <v>=</v>
          </cell>
          <cell r="AO272" t="str">
            <v>=</v>
          </cell>
          <cell r="AP272" t="str">
            <v>=</v>
          </cell>
          <cell r="AQ272" t="str">
            <v>=</v>
          </cell>
          <cell r="AR272" t="str">
            <v>=</v>
          </cell>
          <cell r="AS272" t="str">
            <v>=</v>
          </cell>
          <cell r="AT272" t="str">
            <v>=</v>
          </cell>
          <cell r="AU272" t="str">
            <v>=</v>
          </cell>
          <cell r="AV272" t="str">
            <v>=</v>
          </cell>
          <cell r="AW272" t="str">
            <v>=</v>
          </cell>
          <cell r="AX272" t="str">
            <v>=</v>
          </cell>
          <cell r="AY272" t="str">
            <v>=</v>
          </cell>
          <cell r="AZ272" t="str">
            <v>=</v>
          </cell>
          <cell r="BA272" t="str">
            <v>=</v>
          </cell>
          <cell r="BB272" t="str">
            <v>=</v>
          </cell>
          <cell r="BC272" t="str">
            <v>=</v>
          </cell>
          <cell r="BD272" t="str">
            <v>=</v>
          </cell>
          <cell r="BE272" t="str">
            <v>=</v>
          </cell>
          <cell r="BF272" t="str">
            <v>=</v>
          </cell>
          <cell r="BG272" t="str">
            <v>=</v>
          </cell>
          <cell r="BH272" t="str">
            <v>=</v>
          </cell>
          <cell r="BI272" t="str">
            <v>=</v>
          </cell>
          <cell r="BJ272" t="str">
            <v>=</v>
          </cell>
          <cell r="BK272" t="str">
            <v>=</v>
          </cell>
          <cell r="BL272" t="str">
            <v>=</v>
          </cell>
          <cell r="BM272" t="str">
            <v>=</v>
          </cell>
          <cell r="BN272" t="str">
            <v>=</v>
          </cell>
          <cell r="BO272" t="str">
            <v>=</v>
          </cell>
          <cell r="BP272" t="str">
            <v>=</v>
          </cell>
          <cell r="BQ272" t="str">
            <v>=</v>
          </cell>
          <cell r="BR272" t="str">
            <v>=</v>
          </cell>
          <cell r="BS272" t="str">
            <v>=</v>
          </cell>
          <cell r="BT272" t="str">
            <v>=</v>
          </cell>
          <cell r="BU272" t="str">
            <v>=</v>
          </cell>
          <cell r="BV272" t="str">
            <v>=</v>
          </cell>
          <cell r="BW272" t="str">
            <v>=</v>
          </cell>
          <cell r="BX272" t="str">
            <v>=</v>
          </cell>
          <cell r="BY272" t="str">
            <v>=</v>
          </cell>
          <cell r="BZ272" t="str">
            <v>=</v>
          </cell>
          <cell r="CA272" t="str">
            <v>=</v>
          </cell>
          <cell r="CB272" t="str">
            <v>=</v>
          </cell>
          <cell r="CC272" t="str">
            <v>=</v>
          </cell>
          <cell r="CD272" t="str">
            <v>=</v>
          </cell>
          <cell r="CE272" t="str">
            <v>=</v>
          </cell>
          <cell r="CF272" t="str">
            <v>=</v>
          </cell>
          <cell r="CG272" t="str">
            <v>=</v>
          </cell>
          <cell r="CH272" t="str">
            <v>=</v>
          </cell>
          <cell r="CI272" t="str">
            <v>=</v>
          </cell>
          <cell r="CJ272" t="str">
            <v>=</v>
          </cell>
          <cell r="CK272" t="str">
            <v>=</v>
          </cell>
          <cell r="CL272" t="str">
            <v>=</v>
          </cell>
          <cell r="CM272" t="str">
            <v>=</v>
          </cell>
          <cell r="CN272" t="str">
            <v>=</v>
          </cell>
          <cell r="CO272" t="str">
            <v>=</v>
          </cell>
          <cell r="CP272" t="str">
            <v>=</v>
          </cell>
          <cell r="CQ272" t="str">
            <v>=</v>
          </cell>
          <cell r="CR272" t="str">
            <v>=</v>
          </cell>
          <cell r="CS272" t="str">
            <v>=</v>
          </cell>
          <cell r="CT272" t="str">
            <v>=</v>
          </cell>
          <cell r="CU272" t="str">
            <v>=</v>
          </cell>
          <cell r="CV272" t="str">
            <v>=</v>
          </cell>
          <cell r="CW272" t="str">
            <v>=</v>
          </cell>
          <cell r="CX272" t="str">
            <v>=</v>
          </cell>
          <cell r="CY272" t="str">
            <v>=</v>
          </cell>
          <cell r="CZ272" t="str">
            <v>=</v>
          </cell>
          <cell r="DA272" t="str">
            <v>=</v>
          </cell>
          <cell r="DB272" t="str">
            <v>=</v>
          </cell>
          <cell r="DC272" t="str">
            <v>=</v>
          </cell>
          <cell r="DD272" t="str">
            <v>=</v>
          </cell>
          <cell r="DE272" t="str">
            <v>=</v>
          </cell>
          <cell r="DF272" t="str">
            <v>=</v>
          </cell>
          <cell r="DG272" t="str">
            <v>=</v>
          </cell>
          <cell r="DH272" t="str">
            <v>=</v>
          </cell>
          <cell r="DI272" t="str">
            <v>=</v>
          </cell>
          <cell r="DJ272" t="str">
            <v>=</v>
          </cell>
          <cell r="DK272" t="str">
            <v>=</v>
          </cell>
          <cell r="DL272" t="str">
            <v>=</v>
          </cell>
          <cell r="DM272" t="str">
            <v>=</v>
          </cell>
          <cell r="DN272" t="str">
            <v>=</v>
          </cell>
          <cell r="DO272" t="str">
            <v>=</v>
          </cell>
          <cell r="DP272" t="str">
            <v>=</v>
          </cell>
          <cell r="DQ272" t="str">
            <v>=</v>
          </cell>
          <cell r="DR272" t="str">
            <v>=</v>
          </cell>
          <cell r="DS272" t="str">
            <v>=</v>
          </cell>
          <cell r="DT272" t="str">
            <v>=</v>
          </cell>
          <cell r="DU272" t="str">
            <v>=</v>
          </cell>
          <cell r="DV272" t="str">
            <v>=</v>
          </cell>
          <cell r="DW272" t="str">
            <v>=</v>
          </cell>
          <cell r="DX272" t="str">
            <v>=</v>
          </cell>
          <cell r="DY272" t="str">
            <v>=</v>
          </cell>
          <cell r="DZ272" t="str">
            <v>=</v>
          </cell>
          <cell r="EA272" t="str">
            <v>=</v>
          </cell>
          <cell r="EB272" t="str">
            <v>=</v>
          </cell>
          <cell r="EC272" t="str">
            <v>=</v>
          </cell>
          <cell r="ED272" t="str">
            <v>=</v>
          </cell>
        </row>
        <row r="273">
          <cell r="A273" t="str">
            <v>Net Power Cost</v>
          </cell>
          <cell r="F273">
            <v>-30852.021249085665</v>
          </cell>
          <cell r="G273">
            <v>-35025.918672382832</v>
          </cell>
          <cell r="H273">
            <v>-51588.326861530542</v>
          </cell>
          <cell r="I273">
            <v>-46993.284496918321</v>
          </cell>
          <cell r="J273">
            <v>-49946.60156044364</v>
          </cell>
          <cell r="K273">
            <v>-53900.358068406582</v>
          </cell>
          <cell r="L273">
            <v>-66192.566401064396</v>
          </cell>
          <cell r="M273">
            <v>-66565.801901638508</v>
          </cell>
          <cell r="N273">
            <v>-47073.176859512925</v>
          </cell>
          <cell r="O273">
            <v>-38371.744156807661</v>
          </cell>
          <cell r="P273">
            <v>-26092.539201110601</v>
          </cell>
          <cell r="Q273">
            <v>-21816.148730233312</v>
          </cell>
          <cell r="R273">
            <v>-527697.62460112572</v>
          </cell>
          <cell r="S273">
            <v>-28614.984954237938</v>
          </cell>
          <cell r="T273">
            <v>-26534.517923131585</v>
          </cell>
          <cell r="U273">
            <v>-39209.435474932194</v>
          </cell>
          <cell r="V273">
            <v>-43357.724299535155</v>
          </cell>
          <cell r="W273">
            <v>-47950.041115894914</v>
          </cell>
          <cell r="X273">
            <v>-53383.072475686669</v>
          </cell>
          <cell r="Y273">
            <v>-84405.299735963345</v>
          </cell>
          <cell r="Z273">
            <v>-66957.101723015308</v>
          </cell>
          <cell r="AA273">
            <v>-48483.589805781841</v>
          </cell>
          <cell r="AB273">
            <v>-40026.127168759704</v>
          </cell>
          <cell r="AC273">
            <v>-24903.269402593374</v>
          </cell>
          <cell r="AD273">
            <v>-23872.460521519184</v>
          </cell>
          <cell r="AE273">
            <v>-509313.47880482674</v>
          </cell>
          <cell r="AF273">
            <v>-20295.206038445234</v>
          </cell>
          <cell r="AG273">
            <v>-26084.59413588047</v>
          </cell>
          <cell r="AH273">
            <v>-36945.849789232016</v>
          </cell>
          <cell r="AI273">
            <v>-40867.300244629383</v>
          </cell>
          <cell r="AJ273">
            <v>-48969.842338517308</v>
          </cell>
          <cell r="AK273">
            <v>-51157.986384734511</v>
          </cell>
          <cell r="AL273">
            <v>-86158.427293986082</v>
          </cell>
          <cell r="AM273">
            <v>-66295.044269740582</v>
          </cell>
          <cell r="AN273">
            <v>-45662.152573391795</v>
          </cell>
          <cell r="AO273">
            <v>-37083.820277109742</v>
          </cell>
          <cell r="AP273">
            <v>-22892.72081977129</v>
          </cell>
          <cell r="AQ273">
            <v>-26900.534639537334</v>
          </cell>
          <cell r="AR273">
            <v>-488754.97973799706</v>
          </cell>
          <cell r="AS273">
            <v>-22628.889730334282</v>
          </cell>
          <cell r="AT273">
            <v>-23735.867925986648</v>
          </cell>
          <cell r="AU273">
            <v>-37998.586564436555</v>
          </cell>
          <cell r="AV273">
            <v>-34894.543045505881</v>
          </cell>
          <cell r="AW273">
            <v>-43769.896366134286</v>
          </cell>
          <cell r="AX273">
            <v>-49385.316998541355</v>
          </cell>
          <cell r="AY273">
            <v>-87010.848231494427</v>
          </cell>
          <cell r="AZ273">
            <v>-62775.321847826242</v>
          </cell>
          <cell r="BA273">
            <v>-42943.406388193369</v>
          </cell>
          <cell r="BB273">
            <v>-36240.676789775491</v>
          </cell>
          <cell r="BC273">
            <v>-23534.282358899713</v>
          </cell>
          <cell r="BD273">
            <v>-23837.343490719795</v>
          </cell>
          <cell r="BE273">
            <v>-500606.47162032127</v>
          </cell>
          <cell r="BF273">
            <v>-24265.755044922233</v>
          </cell>
          <cell r="BG273">
            <v>-26373.467488080263</v>
          </cell>
          <cell r="BH273">
            <v>-38954.968757867813</v>
          </cell>
          <cell r="BI273">
            <v>-37699.281016156077</v>
          </cell>
          <cell r="BJ273">
            <v>-47267.55112798512</v>
          </cell>
          <cell r="BK273">
            <v>-52963.82636256516</v>
          </cell>
          <cell r="BL273">
            <v>-91539.999498128891</v>
          </cell>
          <cell r="BM273">
            <v>-71552.532151013613</v>
          </cell>
          <cell r="BN273">
            <v>-46711.667599275708</v>
          </cell>
          <cell r="BO273">
            <v>-39892.849615097046</v>
          </cell>
          <cell r="BP273">
            <v>1547.3181324750185</v>
          </cell>
          <cell r="BQ273">
            <v>-24931.891091585159</v>
          </cell>
          <cell r="BR273">
            <v>-575634.79233503342</v>
          </cell>
          <cell r="BS273">
            <v>-26004.784023344517</v>
          </cell>
          <cell r="BT273">
            <v>-27650.395929396152</v>
          </cell>
          <cell r="BU273">
            <v>-40266.580116271973</v>
          </cell>
          <cell r="BV273">
            <v>-39041.192823037505</v>
          </cell>
          <cell r="BW273">
            <v>-52562.190914615989</v>
          </cell>
          <cell r="BX273">
            <v>-56922.179650694132</v>
          </cell>
          <cell r="BY273">
            <v>-107563.67815339565</v>
          </cell>
          <cell r="BZ273">
            <v>-72509.04184871912</v>
          </cell>
          <cell r="CA273">
            <v>-52355.434334158897</v>
          </cell>
          <cell r="CB273">
            <v>-45761.040262579918</v>
          </cell>
          <cell r="CC273">
            <v>-26897.929130285978</v>
          </cell>
          <cell r="CD273">
            <v>-28100.345148473978</v>
          </cell>
          <cell r="CE273">
            <v>-705896.72749614716</v>
          </cell>
          <cell r="CF273">
            <v>-27772.387413442135</v>
          </cell>
          <cell r="CG273">
            <v>-30268.456308707595</v>
          </cell>
          <cell r="CH273">
            <v>-44578.935545355082</v>
          </cell>
          <cell r="CI273">
            <v>-46851.490069195628</v>
          </cell>
          <cell r="CJ273">
            <v>-63019.40119805932</v>
          </cell>
          <cell r="CK273">
            <v>-64904.501164853573</v>
          </cell>
          <cell r="CL273">
            <v>-126073.17779940367</v>
          </cell>
          <cell r="CM273">
            <v>-86386.49016648531</v>
          </cell>
          <cell r="CN273">
            <v>-106981.1417068243</v>
          </cell>
          <cell r="CO273">
            <v>-49651.408432215452</v>
          </cell>
          <cell r="CP273">
            <v>-27726.59254899621</v>
          </cell>
          <cell r="CQ273">
            <v>-31682.745142698288</v>
          </cell>
          <cell r="CR273">
            <v>-681408.45988917351</v>
          </cell>
          <cell r="CS273">
            <v>-37441.763824284077</v>
          </cell>
          <cell r="CT273">
            <v>-33146.730971753597</v>
          </cell>
          <cell r="CU273">
            <v>-48376.996080607176</v>
          </cell>
          <cell r="CV273">
            <v>-50547.294147387147</v>
          </cell>
          <cell r="CW273">
            <v>-64314.544711083174</v>
          </cell>
          <cell r="CX273">
            <v>-60429.270295113325</v>
          </cell>
          <cell r="CY273">
            <v>-124205.75208124518</v>
          </cell>
          <cell r="CZ273">
            <v>-94027.755823820829</v>
          </cell>
          <cell r="DA273">
            <v>-57589.544212087989</v>
          </cell>
          <cell r="DB273">
            <v>-50353.824197039008</v>
          </cell>
          <cell r="DC273">
            <v>-29158.140694066882</v>
          </cell>
          <cell r="DD273">
            <v>-31816.842850595713</v>
          </cell>
          <cell r="DE273">
            <v>-700035.09841632843</v>
          </cell>
          <cell r="DF273">
            <v>-36732.195931911469</v>
          </cell>
          <cell r="DG273">
            <v>-32972.964754670858</v>
          </cell>
          <cell r="DH273">
            <v>-47953.209686651826</v>
          </cell>
          <cell r="DI273">
            <v>-52879.477790743113</v>
          </cell>
          <cell r="DJ273">
            <v>-65458.548013597727</v>
          </cell>
          <cell r="DK273">
            <v>-70992.543047279119</v>
          </cell>
          <cell r="DL273">
            <v>-128808.09064248204</v>
          </cell>
          <cell r="DM273">
            <v>-93402.422717303038</v>
          </cell>
          <cell r="DN273">
            <v>-59180.955057561398</v>
          </cell>
          <cell r="DO273">
            <v>-51497.549885213375</v>
          </cell>
          <cell r="DP273">
            <v>-29503.416070982814</v>
          </cell>
          <cell r="DQ273">
            <v>-30653.724817574024</v>
          </cell>
          <cell r="DR273">
            <v>-734703.1666059494</v>
          </cell>
          <cell r="DS273">
            <v>-33256.343473345041</v>
          </cell>
          <cell r="DT273">
            <v>-35750.458615526557</v>
          </cell>
          <cell r="DU273">
            <v>-52124.663770616055</v>
          </cell>
          <cell r="DV273">
            <v>-61166.136989325285</v>
          </cell>
          <cell r="DW273">
            <v>-72201.447020322084</v>
          </cell>
          <cell r="DX273">
            <v>-73509.862294852734</v>
          </cell>
          <cell r="DY273">
            <v>-133139.60859021544</v>
          </cell>
          <cell r="DZ273">
            <v>-99510.055247426033</v>
          </cell>
          <cell r="EA273">
            <v>-60798.075908258557</v>
          </cell>
          <cell r="EB273">
            <v>-52727.617024987936</v>
          </cell>
          <cell r="EC273">
            <v>-31276.295723468065</v>
          </cell>
          <cell r="ED273">
            <v>-29242.601947575808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A275" t="str">
            <v>Net Power Cost/Net System Load</v>
          </cell>
          <cell r="F275">
            <v>-5.8723850894608631E-3</v>
          </cell>
          <cell r="G275">
            <v>-7.4932078458260776E-3</v>
          </cell>
          <cell r="H275">
            <v>-1.0844167891431056E-2</v>
          </cell>
          <cell r="I275">
            <v>-1.05138693656599E-2</v>
          </cell>
          <cell r="J275">
            <v>-1.0699383261531636E-2</v>
          </cell>
          <cell r="K275">
            <v>-1.1055478387316242E-2</v>
          </cell>
          <cell r="L275">
            <v>-1.1887652210564426E-2</v>
          </cell>
          <cell r="M275">
            <v>-1.244038047696705E-2</v>
          </cell>
          <cell r="N275">
            <v>-9.9857774601410654E-3</v>
          </cell>
          <cell r="O275">
            <v>-8.3142344483633224E-3</v>
          </cell>
          <cell r="P275">
            <v>-5.5486521210390549E-3</v>
          </cell>
          <cell r="Q275">
            <v>-4.1861904470046341E-3</v>
          </cell>
          <cell r="R275">
            <v>-8.9560206329473147E-3</v>
          </cell>
          <cell r="S275">
            <v>-5.4351015579747752E-3</v>
          </cell>
          <cell r="T275">
            <v>-5.6690500432132751E-3</v>
          </cell>
          <cell r="U275">
            <v>-8.2310340976832208E-3</v>
          </cell>
          <cell r="V275">
            <v>-9.6947805687790378E-3</v>
          </cell>
          <cell r="W275">
            <v>-1.0270724750284899E-2</v>
          </cell>
          <cell r="X275">
            <v>-1.0944371654186824E-2</v>
          </cell>
          <cell r="Y275">
            <v>-1.5154420149560366E-2</v>
          </cell>
          <cell r="Z275">
            <v>-1.2507941914353893E-2</v>
          </cell>
          <cell r="AA275">
            <v>-1.0280545080803449E-2</v>
          </cell>
          <cell r="AB275">
            <v>-8.6655685246945779E-3</v>
          </cell>
          <cell r="AC275">
            <v>-5.284858974302864E-3</v>
          </cell>
          <cell r="AD275">
            <v>-4.5703776426613274E-3</v>
          </cell>
          <cell r="AE275">
            <v>-8.6388299358404197E-3</v>
          </cell>
          <cell r="AF275">
            <v>-3.8633459387007463E-3</v>
          </cell>
          <cell r="AG275">
            <v>-5.4530239764858379E-3</v>
          </cell>
          <cell r="AH275">
            <v>-7.7800212229739429E-3</v>
          </cell>
          <cell r="AI275">
            <v>-9.1682517330475832E-3</v>
          </cell>
          <cell r="AJ275">
            <v>-1.0517045483641851E-2</v>
          </cell>
          <cell r="AK275">
            <v>-1.0496874565092185E-2</v>
          </cell>
          <cell r="AL275">
            <v>-1.545265085631442E-2</v>
          </cell>
          <cell r="AM275">
            <v>-1.2384292746371983E-2</v>
          </cell>
          <cell r="AN275">
            <v>-9.6513890416893844E-3</v>
          </cell>
          <cell r="AO275">
            <v>-8.0481907588279E-3</v>
          </cell>
          <cell r="AP275">
            <v>-4.8678712633183352E-3</v>
          </cell>
          <cell r="AQ275">
            <v>-5.160407918282317E-3</v>
          </cell>
          <cell r="AR275">
            <v>-8.3040063461758962E-3</v>
          </cell>
          <cell r="AS275">
            <v>-4.3000653625000496E-3</v>
          </cell>
          <cell r="AT275">
            <v>-5.0787916080068385E-3</v>
          </cell>
          <cell r="AU275">
            <v>-7.9943356466678495E-3</v>
          </cell>
          <cell r="AV275">
            <v>-7.8186437594744973E-3</v>
          </cell>
          <cell r="AW275">
            <v>-9.3939583303352947E-3</v>
          </cell>
          <cell r="AX275">
            <v>-1.0138187070737104E-2</v>
          </cell>
          <cell r="AY275">
            <v>-1.5622684673608944E-2</v>
          </cell>
          <cell r="AZ275">
            <v>-1.1734718727222315E-2</v>
          </cell>
          <cell r="BA275">
            <v>-9.1179387725937033E-3</v>
          </cell>
          <cell r="BB275">
            <v>-7.8541375330445362E-3</v>
          </cell>
          <cell r="BC275">
            <v>-4.9964488229221615E-3</v>
          </cell>
          <cell r="BD275">
            <v>-4.5650170110640431E-3</v>
          </cell>
          <cell r="BE275">
            <v>-8.4743408666909659E-3</v>
          </cell>
          <cell r="BF275">
            <v>-4.5944187153885707E-3</v>
          </cell>
          <cell r="BG275">
            <v>-5.6231471432681701E-3</v>
          </cell>
          <cell r="BH275">
            <v>-8.1661620441551008E-3</v>
          </cell>
          <cell r="BI275">
            <v>-8.4153401535793648E-3</v>
          </cell>
          <cell r="BJ275">
            <v>-1.0114183086880502E-2</v>
          </cell>
          <cell r="BK275">
            <v>-1.0834004536011577E-2</v>
          </cell>
          <cell r="BL275">
            <v>-1.6374919405976129E-2</v>
          </cell>
          <cell r="BM275">
            <v>-1.3332792159719276E-2</v>
          </cell>
          <cell r="BN275">
            <v>-9.8817985546268972E-3</v>
          </cell>
          <cell r="BO275">
            <v>-8.6126539424427051E-3</v>
          </cell>
          <cell r="BP275">
            <v>3.2713699602737734E-4</v>
          </cell>
          <cell r="BQ275">
            <v>-4.7547540102534924E-3</v>
          </cell>
          <cell r="BR275">
            <v>-9.6942310928405107E-3</v>
          </cell>
          <cell r="BS275">
            <v>-4.9035511510453489E-3</v>
          </cell>
          <cell r="BT275">
            <v>-5.8706634389658063E-3</v>
          </cell>
          <cell r="BU275">
            <v>-8.4043840773873058E-3</v>
          </cell>
          <cell r="BV275">
            <v>-8.6777761224006156E-3</v>
          </cell>
          <cell r="BW275">
            <v>-1.1206083413782153E-2</v>
          </cell>
          <cell r="BX275">
            <v>-1.1577727191458109E-2</v>
          </cell>
          <cell r="BY275">
            <v>-1.9120490410113433E-2</v>
          </cell>
          <cell r="BZ275">
            <v>-1.3437454041479668E-2</v>
          </cell>
          <cell r="CA275">
            <v>-1.0963889726319564E-2</v>
          </cell>
          <cell r="CB275">
            <v>-9.8392834084926051E-3</v>
          </cell>
          <cell r="CC275">
            <v>-5.6596391668364276E-3</v>
          </cell>
          <cell r="CD275">
            <v>-5.3336928868645828E-3</v>
          </cell>
          <cell r="CE275">
            <v>-1.182332731313096E-2</v>
          </cell>
          <cell r="CF275">
            <v>-5.2139073182644324E-3</v>
          </cell>
          <cell r="CG275">
            <v>-6.2436612684209081E-3</v>
          </cell>
          <cell r="CH275">
            <v>-9.2578438265462637E-3</v>
          </cell>
          <cell r="CI275">
            <v>-1.0369871437859501E-2</v>
          </cell>
          <cell r="CJ275">
            <v>-1.3377604134870325E-2</v>
          </cell>
          <cell r="CK275">
            <v>-1.3160422979513697E-2</v>
          </cell>
          <cell r="CL275">
            <v>-2.2387502450595065E-2</v>
          </cell>
          <cell r="CM275">
            <v>-1.5963651588602801E-2</v>
          </cell>
          <cell r="CN275">
            <v>-2.2431660016962951E-2</v>
          </cell>
          <cell r="CO275">
            <v>-1.0630932400321313E-2</v>
          </cell>
          <cell r="CP275">
            <v>-5.8044635955205592E-3</v>
          </cell>
          <cell r="CQ275">
            <v>-5.984590046189453E-3</v>
          </cell>
          <cell r="CR275">
            <v>-1.1394051758813362E-2</v>
          </cell>
          <cell r="CS275">
            <v>-7.0015916893630958E-3</v>
          </cell>
          <cell r="CT275">
            <v>-6.9802040436357515E-3</v>
          </cell>
          <cell r="CU275">
            <v>-1.0011202440466604E-2</v>
          </cell>
          <cell r="CV275">
            <v>-1.1149607996888022E-2</v>
          </cell>
          <cell r="CW275">
            <v>-1.3603612612964611E-2</v>
          </cell>
          <cell r="CX275">
            <v>-1.2213336581829992E-2</v>
          </cell>
          <cell r="CY275">
            <v>-2.1980538776471548E-2</v>
          </cell>
          <cell r="CZ275">
            <v>-1.7310199217483557E-2</v>
          </cell>
          <cell r="DA275">
            <v>-1.2037620827396012E-2</v>
          </cell>
          <cell r="DB275">
            <v>-1.0741332025244077E-2</v>
          </cell>
          <cell r="DC275">
            <v>-6.0778136063994737E-3</v>
          </cell>
          <cell r="DD275">
            <v>-5.9872600942263432E-3</v>
          </cell>
          <cell r="DE275">
            <v>-1.1793755017727392E-2</v>
          </cell>
          <cell r="DF275">
            <v>-6.9111044383731723E-3</v>
          </cell>
          <cell r="DG275">
            <v>-7.0195560676751256E-3</v>
          </cell>
          <cell r="DH275">
            <v>-1.0017389283945022E-2</v>
          </cell>
          <cell r="DI275">
            <v>-1.1816485156309398E-2</v>
          </cell>
          <cell r="DJ275">
            <v>-1.3994546156116172E-2</v>
          </cell>
          <cell r="DK275">
            <v>-1.4469025396511626E-2</v>
          </cell>
          <cell r="DL275">
            <v>-2.2976007244938756E-2</v>
          </cell>
          <cell r="DM275">
            <v>-1.7345297530258819E-2</v>
          </cell>
          <cell r="DN275">
            <v>-1.2412605714967384E-2</v>
          </cell>
          <cell r="DO275">
            <v>-1.1012195060374097E-2</v>
          </cell>
          <cell r="DP275">
            <v>-6.1725197432380696E-3</v>
          </cell>
          <cell r="DQ275">
            <v>-5.8022745107635387E-3</v>
          </cell>
          <cell r="DR275">
            <v>-1.2366005512038925E-2</v>
          </cell>
          <cell r="DS275">
            <v>-6.2282474179795599E-3</v>
          </cell>
          <cell r="DT275">
            <v>-7.5784908898981485E-3</v>
          </cell>
          <cell r="DU275">
            <v>-1.084731662183458E-2</v>
          </cell>
          <cell r="DV275">
            <v>-1.3609256604020459E-2</v>
          </cell>
          <cell r="DW275">
            <v>-1.5381486456842453E-2</v>
          </cell>
          <cell r="DX275">
            <v>-1.4947571360210077E-2</v>
          </cell>
          <cell r="DY275">
            <v>-2.3809923060792215E-2</v>
          </cell>
          <cell r="DZ275">
            <v>-1.8525640119094078E-2</v>
          </cell>
          <cell r="EA275">
            <v>-1.2830141692202091E-2</v>
          </cell>
          <cell r="EB275">
            <v>-1.1275278151053669E-2</v>
          </cell>
          <cell r="EC275">
            <v>-6.5431916303069215E-3</v>
          </cell>
          <cell r="ED275">
            <v>-5.5318527324530464E-3</v>
          </cell>
        </row>
        <row r="276">
          <cell r="F276">
            <v>23.429773569366695</v>
          </cell>
          <cell r="G276">
            <v>23.76830071956708</v>
          </cell>
          <cell r="H276">
            <v>22.477437681376689</v>
          </cell>
          <cell r="I276">
            <v>17.727361186966764</v>
          </cell>
          <cell r="J276">
            <v>16.276689822887672</v>
          </cell>
          <cell r="K276">
            <v>16.533497154480298</v>
          </cell>
          <cell r="L276">
            <v>22.432333299578616</v>
          </cell>
          <cell r="M276">
            <v>22.522146110392377</v>
          </cell>
          <cell r="N276">
            <v>18.068097914848433</v>
          </cell>
          <cell r="O276">
            <v>18.166314903895078</v>
          </cell>
          <cell r="P276">
            <v>18.34144467953789</v>
          </cell>
          <cell r="Q276">
            <v>19.877043729228429</v>
          </cell>
          <cell r="R276">
            <v>19.491567526567149</v>
          </cell>
          <cell r="S276">
            <v>21.83991555144609</v>
          </cell>
          <cell r="T276">
            <v>18.096191460387193</v>
          </cell>
          <cell r="U276">
            <v>17.169198284076682</v>
          </cell>
          <cell r="V276">
            <v>16.438137380730108</v>
          </cell>
          <cell r="W276">
            <v>15.704580269134324</v>
          </cell>
          <cell r="X276">
            <v>16.457361447870554</v>
          </cell>
          <cell r="Y276">
            <v>28.748301176073426</v>
          </cell>
          <cell r="Z276">
            <v>22.768212799178222</v>
          </cell>
          <cell r="AA276">
            <v>18.702923969363823</v>
          </cell>
          <cell r="AB276">
            <v>19.045422788751743</v>
          </cell>
          <cell r="AC276">
            <v>17.59264554596685</v>
          </cell>
          <cell r="AD276">
            <v>21.861107467833676</v>
          </cell>
          <cell r="AE276">
            <v>18.870565897652241</v>
          </cell>
          <cell r="AF276">
            <v>15.568440639120562</v>
          </cell>
          <cell r="AG276">
            <v>17.262287707869017</v>
          </cell>
          <cell r="AH276">
            <v>16.259896122682491</v>
          </cell>
          <cell r="AI276">
            <v>15.571342662517102</v>
          </cell>
          <cell r="AJ276">
            <v>16.11910544388325</v>
          </cell>
          <cell r="AK276">
            <v>15.850408633401344</v>
          </cell>
          <cell r="AL276">
            <v>29.493018658024702</v>
          </cell>
          <cell r="AM276">
            <v>22.656529453892592</v>
          </cell>
          <cell r="AN276">
            <v>17.703243337711168</v>
          </cell>
          <cell r="AO276">
            <v>17.733815628017375</v>
          </cell>
          <cell r="AP276">
            <v>16.253955312097986</v>
          </cell>
          <cell r="AQ276">
            <v>24.757044932257546</v>
          </cell>
          <cell r="AR276">
            <v>18.234978736757608</v>
          </cell>
          <cell r="AS276">
            <v>17.445311876526372</v>
          </cell>
          <cell r="AT276">
            <v>16.34989910479165</v>
          </cell>
          <cell r="AU276">
            <v>16.806900358104922</v>
          </cell>
          <cell r="AV276">
            <v>13.362491497026813</v>
          </cell>
          <cell r="AW276">
            <v>14.479721681072306</v>
          </cell>
          <cell r="AX276">
            <v>15.378079098757667</v>
          </cell>
          <cell r="AY276">
            <v>29.934427087449034</v>
          </cell>
          <cell r="AZ276">
            <v>21.561472584466696</v>
          </cell>
          <cell r="BA276">
            <v>16.73306618201255</v>
          </cell>
          <cell r="BB276">
            <v>17.41815173492197</v>
          </cell>
          <cell r="BC276">
            <v>16.793168613905689</v>
          </cell>
          <cell r="BD276">
            <v>22.048014801490069</v>
          </cell>
          <cell r="BE276">
            <v>18.771175527245216</v>
          </cell>
          <cell r="BF276">
            <v>18.802485930476927</v>
          </cell>
          <cell r="BG276">
            <v>18.258661157766952</v>
          </cell>
          <cell r="BH276">
            <v>17.3170522347563</v>
          </cell>
          <cell r="BI276">
            <v>14.509377784508953</v>
          </cell>
          <cell r="BJ276">
            <v>15.715607942590049</v>
          </cell>
          <cell r="BK276">
            <v>16.575229821542848</v>
          </cell>
          <cell r="BL276">
            <v>31.650230547461479</v>
          </cell>
          <cell r="BM276">
            <v>24.699528067927897</v>
          </cell>
          <cell r="BN276">
            <v>18.292691251571604</v>
          </cell>
          <cell r="BO276">
            <v>19.269943795631001</v>
          </cell>
          <cell r="BP276">
            <v>-1.109665901086502</v>
          </cell>
          <cell r="BQ276">
            <v>23.176696675642106</v>
          </cell>
          <cell r="BR276">
            <v>21.693048067209464</v>
          </cell>
          <cell r="BS276">
            <v>20.250187103272154</v>
          </cell>
          <cell r="BT276">
            <v>19.238912512138885</v>
          </cell>
          <cell r="BU276">
            <v>17.989611922256103</v>
          </cell>
          <cell r="BV276">
            <v>15.101340211906448</v>
          </cell>
          <cell r="BW276">
            <v>17.563961067713329</v>
          </cell>
          <cell r="BX276">
            <v>17.903603434231982</v>
          </cell>
          <cell r="BY276">
            <v>37.378363113513835</v>
          </cell>
          <cell r="BZ276">
            <v>25.155691484912847</v>
          </cell>
          <cell r="CA276">
            <v>20.605966779686199</v>
          </cell>
          <cell r="CB276">
            <v>22.215639368451267</v>
          </cell>
          <cell r="CC276">
            <v>19.387152413696008</v>
          </cell>
          <cell r="CD276">
            <v>26.254496516392486</v>
          </cell>
          <cell r="CE276">
            <v>26.684056714265505</v>
          </cell>
          <cell r="CF276">
            <v>21.736303012173583</v>
          </cell>
          <cell r="CG276">
            <v>20.437436317095262</v>
          </cell>
          <cell r="CH276">
            <v>20.016288001369961</v>
          </cell>
          <cell r="CI276">
            <v>18.213497412558802</v>
          </cell>
          <cell r="CJ276">
            <v>21.163969325741945</v>
          </cell>
          <cell r="CK276">
            <v>20.516869502430424</v>
          </cell>
          <cell r="CL276">
            <v>44.030495352206678</v>
          </cell>
          <cell r="CM276">
            <v>30.120528909415885</v>
          </cell>
          <cell r="CN276">
            <v>42.316313522969267</v>
          </cell>
          <cell r="CO276">
            <v>24.22460693200053</v>
          </cell>
          <cell r="CP276">
            <v>20.085184214564968</v>
          </cell>
          <cell r="CQ276">
            <v>29.749782757793419</v>
          </cell>
          <cell r="CR276">
            <v>25.937540023086694</v>
          </cell>
          <cell r="CS276">
            <v>29.449888643358573</v>
          </cell>
          <cell r="CT276">
            <v>23.295586524583729</v>
          </cell>
          <cell r="CU276">
            <v>21.830124229426008</v>
          </cell>
          <cell r="CV276">
            <v>19.749048301759398</v>
          </cell>
          <cell r="CW276">
            <v>21.707396704287635</v>
          </cell>
          <cell r="CX276">
            <v>19.198339796962578</v>
          </cell>
          <cell r="CY276">
            <v>43.595895324590174</v>
          </cell>
          <cell r="CZ276">
            <v>32.949360856788225</v>
          </cell>
          <cell r="DA276">
            <v>22.89442173619247</v>
          </cell>
          <cell r="DB276">
            <v>24.690545390151602</v>
          </cell>
          <cell r="DC276">
            <v>21.227379455643803</v>
          </cell>
          <cell r="DD276">
            <v>30.023395330526704</v>
          </cell>
          <cell r="DE276">
            <v>26.780698970897209</v>
          </cell>
          <cell r="DF276">
            <v>29.036918817621792</v>
          </cell>
          <cell r="DG276">
            <v>23.289873704000708</v>
          </cell>
          <cell r="DH276">
            <v>21.748108760772677</v>
          </cell>
          <cell r="DI276">
            <v>20.763921070696632</v>
          </cell>
          <cell r="DJ276">
            <v>22.204339410862229</v>
          </cell>
          <cell r="DK276">
            <v>22.667708547990063</v>
          </cell>
          <cell r="DL276">
            <v>45.438735161897796</v>
          </cell>
          <cell r="DM276">
            <v>32.895682788644393</v>
          </cell>
          <cell r="DN276">
            <v>23.644670469234619</v>
          </cell>
          <cell r="DO276">
            <v>25.379440632797895</v>
          </cell>
          <cell r="DP276">
            <v>21.587180946201325</v>
          </cell>
          <cell r="DQ276">
            <v>29.072969329206412</v>
          </cell>
          <cell r="DR276">
            <v>28.248048966993615</v>
          </cell>
          <cell r="DS276">
            <v>26.421981019006722</v>
          </cell>
          <cell r="DT276">
            <v>25.378693965646246</v>
          </cell>
          <cell r="DU276">
            <v>23.759230843493942</v>
          </cell>
          <cell r="DV276">
            <v>24.138366123381118</v>
          </cell>
          <cell r="DW276">
            <v>24.614820559277771</v>
          </cell>
          <cell r="DX276">
            <v>23.588978620294945</v>
          </cell>
          <cell r="DY276">
            <v>47.203153051627034</v>
          </cell>
          <cell r="DZ276">
            <v>35.222105229273104</v>
          </cell>
          <cell r="EA276">
            <v>24.413074220607438</v>
          </cell>
          <cell r="EB276">
            <v>26.115321230981184</v>
          </cell>
          <cell r="EC276">
            <v>22.998460011521228</v>
          </cell>
          <cell r="ED276">
            <v>27.873112319959247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A278" t="str">
            <v>Adjustments to Load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A286" t="str">
            <v>Net System Load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8">
          <cell r="A288" t="str">
            <v>Special Sales For Resale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C303" t="str">
            <v>Four Corners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C304" t="str">
            <v>Mid Columbia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Mona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Palo Verde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SP15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STF Index Trades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C313" t="str">
            <v>COB</v>
          </cell>
          <cell r="F313">
            <v>0</v>
          </cell>
          <cell r="G313">
            <v>15.180000000007567</v>
          </cell>
          <cell r="H313">
            <v>0</v>
          </cell>
          <cell r="I313">
            <v>33.25</v>
          </cell>
          <cell r="J313">
            <v>11.512000000002445</v>
          </cell>
          <cell r="K313">
            <v>6.3600000000005821</v>
          </cell>
          <cell r="L313">
            <v>34.380000000004657</v>
          </cell>
          <cell r="M313">
            <v>0</v>
          </cell>
          <cell r="N313">
            <v>0</v>
          </cell>
          <cell r="O313">
            <v>0</v>
          </cell>
          <cell r="P313">
            <v>4.7560000000084983</v>
          </cell>
          <cell r="Q313">
            <v>0</v>
          </cell>
          <cell r="R313">
            <v>185.05099999997765</v>
          </cell>
          <cell r="S313">
            <v>0</v>
          </cell>
          <cell r="T313">
            <v>0.40399999999499414</v>
          </cell>
          <cell r="U313">
            <v>7.1019999999989523</v>
          </cell>
          <cell r="V313">
            <v>9.6000000000058208</v>
          </cell>
          <cell r="W313">
            <v>47.75</v>
          </cell>
          <cell r="X313">
            <v>77.55000000000291</v>
          </cell>
          <cell r="Y313">
            <v>20.445000000006985</v>
          </cell>
          <cell r="Z313">
            <v>22.19999999999709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62.735000000102445</v>
          </cell>
          <cell r="AF313">
            <v>0</v>
          </cell>
          <cell r="AG313">
            <v>0</v>
          </cell>
          <cell r="AH313">
            <v>5.9899999999906868</v>
          </cell>
          <cell r="AI313">
            <v>0</v>
          </cell>
          <cell r="AJ313">
            <v>22.479999999995925</v>
          </cell>
          <cell r="AK313">
            <v>0</v>
          </cell>
          <cell r="AL313">
            <v>11.190000000002328</v>
          </cell>
          <cell r="AM313">
            <v>23.075000000011642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29.668999999994412</v>
          </cell>
          <cell r="AS313">
            <v>0</v>
          </cell>
          <cell r="AT313">
            <v>0</v>
          </cell>
          <cell r="AU313">
            <v>7.0339999999996508</v>
          </cell>
          <cell r="AV313">
            <v>0</v>
          </cell>
          <cell r="AW313">
            <v>3.6419999999998254</v>
          </cell>
          <cell r="AX313">
            <v>7.9530000000013388</v>
          </cell>
          <cell r="AY313">
            <v>11.040000000008149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53.707999999984168</v>
          </cell>
          <cell r="BF313">
            <v>0</v>
          </cell>
          <cell r="BG313">
            <v>0</v>
          </cell>
          <cell r="BH313">
            <v>2.930000000007567</v>
          </cell>
          <cell r="BI313">
            <v>0</v>
          </cell>
          <cell r="BJ313">
            <v>4.7339999999967404</v>
          </cell>
          <cell r="BK313">
            <v>2.2890000000043074</v>
          </cell>
          <cell r="BL313">
            <v>36.470000000001164</v>
          </cell>
          <cell r="BM313">
            <v>7.2850000000034925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63.525999999954365</v>
          </cell>
          <cell r="BS313">
            <v>0</v>
          </cell>
          <cell r="BT313">
            <v>0</v>
          </cell>
          <cell r="BU313">
            <v>0</v>
          </cell>
          <cell r="BV313">
            <v>19.889999999999418</v>
          </cell>
          <cell r="BW313">
            <v>9.25</v>
          </cell>
          <cell r="BX313">
            <v>0.57200000000011642</v>
          </cell>
          <cell r="BY313">
            <v>-23.559999999997672</v>
          </cell>
          <cell r="BZ313">
            <v>23.889999999999418</v>
          </cell>
          <cell r="CA313">
            <v>0.29499999999825377</v>
          </cell>
          <cell r="CB313">
            <v>28.875</v>
          </cell>
          <cell r="CC313">
            <v>0</v>
          </cell>
          <cell r="CD313">
            <v>4.3139999999984866</v>
          </cell>
          <cell r="CE313">
            <v>377.48300000024028</v>
          </cell>
          <cell r="CF313">
            <v>0</v>
          </cell>
          <cell r="CG313">
            <v>0</v>
          </cell>
          <cell r="CH313">
            <v>0</v>
          </cell>
          <cell r="CI313">
            <v>1.4600000000064028</v>
          </cell>
          <cell r="CJ313">
            <v>25.319999999999709</v>
          </cell>
          <cell r="CK313">
            <v>3.4799999999959255</v>
          </cell>
          <cell r="CL313">
            <v>96.605000000010477</v>
          </cell>
          <cell r="CM313">
            <v>114.18800000000192</v>
          </cell>
          <cell r="CN313">
            <v>82.115999999994528</v>
          </cell>
          <cell r="CO313">
            <v>50.313999999998487</v>
          </cell>
          <cell r="CP313">
            <v>0</v>
          </cell>
          <cell r="CQ313">
            <v>4</v>
          </cell>
          <cell r="CR313">
            <v>-9.0320000001229346</v>
          </cell>
          <cell r="CS313">
            <v>0</v>
          </cell>
          <cell r="CT313">
            <v>0.19500000000698492</v>
          </cell>
          <cell r="CU313">
            <v>0</v>
          </cell>
          <cell r="CV313">
            <v>0</v>
          </cell>
          <cell r="CW313">
            <v>5.6850000000049477</v>
          </cell>
          <cell r="CX313">
            <v>-106.22499999999854</v>
          </cell>
          <cell r="CY313">
            <v>-25.889999999999418</v>
          </cell>
          <cell r="CZ313">
            <v>50.539999999993597</v>
          </cell>
          <cell r="DA313">
            <v>6.5659999999916181</v>
          </cell>
          <cell r="DB313">
            <v>46.720000000001164</v>
          </cell>
          <cell r="DC313">
            <v>4.591999999996915</v>
          </cell>
          <cell r="DD313">
            <v>8.7849999999889405</v>
          </cell>
          <cell r="DE313">
            <v>132.87600000016391</v>
          </cell>
          <cell r="DF313">
            <v>0</v>
          </cell>
          <cell r="DG313">
            <v>10.082999999998719</v>
          </cell>
          <cell r="DH313">
            <v>0</v>
          </cell>
          <cell r="DI313">
            <v>1.4400000000023283</v>
          </cell>
          <cell r="DJ313">
            <v>4.5100000000020373</v>
          </cell>
          <cell r="DK313">
            <v>14.972000000001572</v>
          </cell>
          <cell r="DL313">
            <v>-84.504000000000815</v>
          </cell>
          <cell r="DM313">
            <v>95.400000000001455</v>
          </cell>
          <cell r="DN313">
            <v>28.644000000000233</v>
          </cell>
          <cell r="DO313">
            <v>27.940999999998894</v>
          </cell>
          <cell r="DP313">
            <v>0</v>
          </cell>
          <cell r="DQ313">
            <v>34.389999999999418</v>
          </cell>
          <cell r="DR313">
            <v>202.05199999990873</v>
          </cell>
          <cell r="DS313">
            <v>0</v>
          </cell>
          <cell r="DT313">
            <v>10.529999999998836</v>
          </cell>
          <cell r="DU313">
            <v>5.6900000000023283</v>
          </cell>
          <cell r="DV313">
            <v>0</v>
          </cell>
          <cell r="DW313">
            <v>7.4859999999971478</v>
          </cell>
          <cell r="DX313">
            <v>12.152999999998428</v>
          </cell>
          <cell r="DY313">
            <v>-40.75</v>
          </cell>
          <cell r="DZ313">
            <v>139.25800000000163</v>
          </cell>
          <cell r="EA313">
            <v>35.240000000005239</v>
          </cell>
          <cell r="EB313">
            <v>29.379999999997381</v>
          </cell>
          <cell r="EC313">
            <v>1.9999999996798579E-2</v>
          </cell>
          <cell r="ED313">
            <v>3.0449999999982538</v>
          </cell>
        </row>
        <row r="314">
          <cell r="C314" t="str">
            <v>Four Corners</v>
          </cell>
          <cell r="F314">
            <v>170.67999999999302</v>
          </cell>
          <cell r="G314">
            <v>137.67900000000373</v>
          </cell>
          <cell r="H314">
            <v>115.70500000000175</v>
          </cell>
          <cell r="I314">
            <v>106.36999999999898</v>
          </cell>
          <cell r="J314">
            <v>8.614000000001397</v>
          </cell>
          <cell r="K314">
            <v>23.875</v>
          </cell>
          <cell r="L314">
            <v>5.5899999999965075</v>
          </cell>
          <cell r="M314">
            <v>9.1700000000128057</v>
          </cell>
          <cell r="N314">
            <v>15.779999999998836</v>
          </cell>
          <cell r="O314">
            <v>113.33999999999651</v>
          </cell>
          <cell r="P314">
            <v>117.10999999998603</v>
          </cell>
          <cell r="Q314">
            <v>105.49000000000524</v>
          </cell>
          <cell r="R314">
            <v>410.90500000026077</v>
          </cell>
          <cell r="S314">
            <v>84.489999999990687</v>
          </cell>
          <cell r="T314">
            <v>4.2400000000052387</v>
          </cell>
          <cell r="U314">
            <v>11.25</v>
          </cell>
          <cell r="V314">
            <v>211.99199999999837</v>
          </cell>
          <cell r="W314">
            <v>0</v>
          </cell>
          <cell r="X314">
            <v>9.4279999999998836</v>
          </cell>
          <cell r="Y314">
            <v>4.3249999999970896</v>
          </cell>
          <cell r="Z314">
            <v>7.3999999999941792</v>
          </cell>
          <cell r="AA314">
            <v>2.5400000000081491</v>
          </cell>
          <cell r="AB314">
            <v>28.529999999998836</v>
          </cell>
          <cell r="AC314">
            <v>24.820000000006985</v>
          </cell>
          <cell r="AD314">
            <v>21.889999999999418</v>
          </cell>
          <cell r="AE314">
            <v>375.22799999988638</v>
          </cell>
          <cell r="AF314">
            <v>2.4100000000034925</v>
          </cell>
          <cell r="AG314">
            <v>25.029999999998836</v>
          </cell>
          <cell r="AH314">
            <v>23.179999999993015</v>
          </cell>
          <cell r="AI314">
            <v>21.479999999995925</v>
          </cell>
          <cell r="AJ314">
            <v>20.677999999999884</v>
          </cell>
          <cell r="AK314">
            <v>88.040000000000873</v>
          </cell>
          <cell r="AL314">
            <v>0</v>
          </cell>
          <cell r="AM314">
            <v>9.0999999999767169</v>
          </cell>
          <cell r="AN314">
            <v>20.860000000000582</v>
          </cell>
          <cell r="AO314">
            <v>41.739999999990687</v>
          </cell>
          <cell r="AP314">
            <v>21.849999999976717</v>
          </cell>
          <cell r="AQ314">
            <v>100.86000000000058</v>
          </cell>
          <cell r="AR314">
            <v>381.16099999984726</v>
          </cell>
          <cell r="AS314">
            <v>51.739999999990687</v>
          </cell>
          <cell r="AT314">
            <v>15.410000000003492</v>
          </cell>
          <cell r="AU314">
            <v>8.9400000000023283</v>
          </cell>
          <cell r="AV314">
            <v>10.025000000008731</v>
          </cell>
          <cell r="AW314">
            <v>31.209999999991851</v>
          </cell>
          <cell r="AX314">
            <v>45.296000000002095</v>
          </cell>
          <cell r="AY314">
            <v>0</v>
          </cell>
          <cell r="AZ314">
            <v>0</v>
          </cell>
          <cell r="BA314">
            <v>6.6599999999743886</v>
          </cell>
          <cell r="BB314">
            <v>71.850000000005821</v>
          </cell>
          <cell r="BC314">
            <v>22.529999999998836</v>
          </cell>
          <cell r="BD314">
            <v>117.5</v>
          </cell>
          <cell r="BE314">
            <v>357.85000000009313</v>
          </cell>
          <cell r="BF314">
            <v>3.6600000000034925</v>
          </cell>
          <cell r="BG314">
            <v>19.059999999997672</v>
          </cell>
          <cell r="BH314">
            <v>17.35999999998603</v>
          </cell>
          <cell r="BI314">
            <v>6.4900000000052387</v>
          </cell>
          <cell r="BJ314">
            <v>35.220000000001164</v>
          </cell>
          <cell r="BK314">
            <v>36.645000000004075</v>
          </cell>
          <cell r="BL314">
            <v>12.279999999998836</v>
          </cell>
          <cell r="BM314">
            <v>66.049999999988358</v>
          </cell>
          <cell r="BN314">
            <v>21.610000000015134</v>
          </cell>
          <cell r="BO314">
            <v>72.849999999976717</v>
          </cell>
          <cell r="BP314">
            <v>15.319999999977881</v>
          </cell>
          <cell r="BQ314">
            <v>51.305000000007567</v>
          </cell>
          <cell r="BR314">
            <v>519.02399999997579</v>
          </cell>
          <cell r="BS314">
            <v>45.720000000001164</v>
          </cell>
          <cell r="BT314">
            <v>37.078000000008615</v>
          </cell>
          <cell r="BU314">
            <v>24.269999999989523</v>
          </cell>
          <cell r="BV314">
            <v>5.5160000000032596</v>
          </cell>
          <cell r="BW314">
            <v>9.3099999999976717</v>
          </cell>
          <cell r="BX314">
            <v>0</v>
          </cell>
          <cell r="BY314">
            <v>64.470000000001164</v>
          </cell>
          <cell r="BZ314">
            <v>40.389999999984866</v>
          </cell>
          <cell r="CA314">
            <v>63.110000000015134</v>
          </cell>
          <cell r="CB314">
            <v>125.94999999998254</v>
          </cell>
          <cell r="CC314">
            <v>26.220000000001164</v>
          </cell>
          <cell r="CD314">
            <v>76.990000000005239</v>
          </cell>
          <cell r="CE314">
            <v>593.78300000028685</v>
          </cell>
          <cell r="CF314">
            <v>21.419999999983702</v>
          </cell>
          <cell r="CG314">
            <v>27.630000000004657</v>
          </cell>
          <cell r="CH314">
            <v>44.580000000016298</v>
          </cell>
          <cell r="CI314">
            <v>6.9450000000069849</v>
          </cell>
          <cell r="CJ314">
            <v>43.264000000010128</v>
          </cell>
          <cell r="CK314">
            <v>24.485000000000582</v>
          </cell>
          <cell r="CL314">
            <v>88.705000000001746</v>
          </cell>
          <cell r="CM314">
            <v>7.7200000000011642</v>
          </cell>
          <cell r="CN314">
            <v>97.89000000001397</v>
          </cell>
          <cell r="CO314">
            <v>167.5800000000163</v>
          </cell>
          <cell r="CP314">
            <v>5.4500000000116415</v>
          </cell>
          <cell r="CQ314">
            <v>58.114000000001397</v>
          </cell>
          <cell r="CR314">
            <v>527.31500000017695</v>
          </cell>
          <cell r="CS314">
            <v>172.39999999999418</v>
          </cell>
          <cell r="CT314">
            <v>52.18399999999383</v>
          </cell>
          <cell r="CU314">
            <v>59.470000000001164</v>
          </cell>
          <cell r="CV314">
            <v>44.369999999995343</v>
          </cell>
          <cell r="CW314">
            <v>49.230000000010477</v>
          </cell>
          <cell r="CX314">
            <v>9.1700000000128057</v>
          </cell>
          <cell r="CY314">
            <v>-79.004000000000815</v>
          </cell>
          <cell r="CZ314">
            <v>2.5500000000174623</v>
          </cell>
          <cell r="DA314">
            <v>89.050000000017462</v>
          </cell>
          <cell r="DB314">
            <v>81.360000000015134</v>
          </cell>
          <cell r="DC314">
            <v>0.44000000000232831</v>
          </cell>
          <cell r="DD314">
            <v>46.094999999986612</v>
          </cell>
          <cell r="DE314">
            <v>597.31500000017695</v>
          </cell>
          <cell r="DF314">
            <v>130.62000000002445</v>
          </cell>
          <cell r="DG314">
            <v>13.660000000003492</v>
          </cell>
          <cell r="DH314">
            <v>29.739999999990687</v>
          </cell>
          <cell r="DI314">
            <v>47.82499999999709</v>
          </cell>
          <cell r="DJ314">
            <v>36.879999999990105</v>
          </cell>
          <cell r="DK314">
            <v>34.959999999991851</v>
          </cell>
          <cell r="DL314">
            <v>34.869999999995343</v>
          </cell>
          <cell r="DM314">
            <v>2.5400000000081491</v>
          </cell>
          <cell r="DN314">
            <v>79.239999999990687</v>
          </cell>
          <cell r="DO314">
            <v>150.77999999999884</v>
          </cell>
          <cell r="DP314">
            <v>4.5899999999965075</v>
          </cell>
          <cell r="DQ314">
            <v>31.610000000000582</v>
          </cell>
          <cell r="DR314">
            <v>411.09599999967031</v>
          </cell>
          <cell r="DS314">
            <v>47.470000000001164</v>
          </cell>
          <cell r="DT314">
            <v>5.7699999999895226</v>
          </cell>
          <cell r="DU314">
            <v>33.450000000011642</v>
          </cell>
          <cell r="DV314">
            <v>76.819999999992433</v>
          </cell>
          <cell r="DW314">
            <v>83.80000000000291</v>
          </cell>
          <cell r="DX314">
            <v>41.110000000000582</v>
          </cell>
          <cell r="DY314">
            <v>31.475999999995111</v>
          </cell>
          <cell r="DZ314">
            <v>0</v>
          </cell>
          <cell r="EA314">
            <v>37.89000000001397</v>
          </cell>
          <cell r="EB314">
            <v>39.610000000015134</v>
          </cell>
          <cell r="EC314">
            <v>5.1600000000034925</v>
          </cell>
          <cell r="ED314">
            <v>8.5400000000081491</v>
          </cell>
        </row>
        <row r="315">
          <cell r="C315" t="str">
            <v>Mid Columbia</v>
          </cell>
          <cell r="F315">
            <v>5.9259999999994761</v>
          </cell>
          <cell r="G315">
            <v>10.787500000000364</v>
          </cell>
          <cell r="H315">
            <v>108.01599999999962</v>
          </cell>
          <cell r="I315">
            <v>69.645999999998821</v>
          </cell>
          <cell r="J315">
            <v>26.744129999999984</v>
          </cell>
          <cell r="K315">
            <v>20.693870000000004</v>
          </cell>
          <cell r="L315">
            <v>509.82600000000093</v>
          </cell>
          <cell r="M315">
            <v>138.18000000000757</v>
          </cell>
          <cell r="N315">
            <v>20.880000000004657</v>
          </cell>
          <cell r="O315">
            <v>118.13000000000466</v>
          </cell>
          <cell r="P315">
            <v>25.19199999999546</v>
          </cell>
          <cell r="Q315">
            <v>37.919999999998254</v>
          </cell>
          <cell r="R315">
            <v>-1855.8815000001341</v>
          </cell>
          <cell r="S315">
            <v>0.21899999999732245</v>
          </cell>
          <cell r="T315">
            <v>8.319999999992433</v>
          </cell>
          <cell r="U315">
            <v>18.029999999998836</v>
          </cell>
          <cell r="V315">
            <v>63.860000000000582</v>
          </cell>
          <cell r="W315">
            <v>7.9194999999999709</v>
          </cell>
          <cell r="X315">
            <v>0</v>
          </cell>
          <cell r="Y315">
            <v>-110.44999999998254</v>
          </cell>
          <cell r="Z315">
            <v>116.56999999999971</v>
          </cell>
          <cell r="AA315">
            <v>42.069999999992433</v>
          </cell>
          <cell r="AB315">
            <v>14.110000000000582</v>
          </cell>
          <cell r="AC315">
            <v>0</v>
          </cell>
          <cell r="AD315">
            <v>-2016.5299999999988</v>
          </cell>
          <cell r="AE315">
            <v>-849.37199999997392</v>
          </cell>
          <cell r="AF315">
            <v>0</v>
          </cell>
          <cell r="AG315">
            <v>6.2200000000011642</v>
          </cell>
          <cell r="AH315">
            <v>4.7999999999883585</v>
          </cell>
          <cell r="AI315">
            <v>89.846000000005006</v>
          </cell>
          <cell r="AJ315">
            <v>12.569999999999709</v>
          </cell>
          <cell r="AK315">
            <v>62.888000000002648</v>
          </cell>
          <cell r="AL315">
            <v>-105.22000000000116</v>
          </cell>
          <cell r="AM315">
            <v>52.4259999999922</v>
          </cell>
          <cell r="AN315">
            <v>45.959999999991851</v>
          </cell>
          <cell r="AO315">
            <v>16.205999999991036</v>
          </cell>
          <cell r="AP315">
            <v>4.9999999901046976E-3</v>
          </cell>
          <cell r="AQ315">
            <v>-1035.0729999999967</v>
          </cell>
          <cell r="AR315">
            <v>-1535.9760000000242</v>
          </cell>
          <cell r="AS315">
            <v>4.4660000000003492</v>
          </cell>
          <cell r="AT315">
            <v>0</v>
          </cell>
          <cell r="AU315">
            <v>0.23000000001047738</v>
          </cell>
          <cell r="AV315">
            <v>19.834000000002561</v>
          </cell>
          <cell r="AW315">
            <v>44.555000000000291</v>
          </cell>
          <cell r="AX315">
            <v>11.289000000004307</v>
          </cell>
          <cell r="AY315">
            <v>-246.45999999996275</v>
          </cell>
          <cell r="AZ315">
            <v>64.665999999997439</v>
          </cell>
          <cell r="BA315">
            <v>16.703999999997905</v>
          </cell>
          <cell r="BB315">
            <v>15.445000000006985</v>
          </cell>
          <cell r="BC315">
            <v>0</v>
          </cell>
          <cell r="BD315">
            <v>-1466.7050000000017</v>
          </cell>
          <cell r="BE315">
            <v>-1562.3479999997653</v>
          </cell>
          <cell r="BF315">
            <v>0</v>
          </cell>
          <cell r="BG315">
            <v>6.3590000000040163</v>
          </cell>
          <cell r="BH315">
            <v>0.79999999998835847</v>
          </cell>
          <cell r="BI315">
            <v>13.170000000012806</v>
          </cell>
          <cell r="BJ315">
            <v>43.031999999999243</v>
          </cell>
          <cell r="BK315">
            <v>80.840000000003783</v>
          </cell>
          <cell r="BL315">
            <v>144.90000000002328</v>
          </cell>
          <cell r="BM315">
            <v>60.894999999989523</v>
          </cell>
          <cell r="BN315">
            <v>42.700000000011642</v>
          </cell>
          <cell r="BO315">
            <v>11.876000000003842</v>
          </cell>
          <cell r="BP315">
            <v>0</v>
          </cell>
          <cell r="BQ315">
            <v>-1966.9199999999837</v>
          </cell>
          <cell r="BR315">
            <v>-1861.5420000001322</v>
          </cell>
          <cell r="BS315">
            <v>4.4250000000029104</v>
          </cell>
          <cell r="BT315">
            <v>8.1500000000087311</v>
          </cell>
          <cell r="BU315">
            <v>0.23999999999068677</v>
          </cell>
          <cell r="BV315">
            <v>7.1799999999930151</v>
          </cell>
          <cell r="BW315">
            <v>41.197000000000116</v>
          </cell>
          <cell r="BX315">
            <v>87.540000000000873</v>
          </cell>
          <cell r="BY315">
            <v>-260.97000000003027</v>
          </cell>
          <cell r="BZ315">
            <v>71.745999999999185</v>
          </cell>
          <cell r="CA315">
            <v>5.0199999999895226</v>
          </cell>
          <cell r="CB315">
            <v>16.560000000012224</v>
          </cell>
          <cell r="CC315">
            <v>2.1600000000034925</v>
          </cell>
          <cell r="CD315">
            <v>-1844.7900000000081</v>
          </cell>
          <cell r="CE315">
            <v>-1764.9760000000242</v>
          </cell>
          <cell r="CF315">
            <v>4.3950000000040745</v>
          </cell>
          <cell r="CG315">
            <v>0</v>
          </cell>
          <cell r="CH315">
            <v>5.2099999999918509</v>
          </cell>
          <cell r="CI315">
            <v>3.0199999999895226</v>
          </cell>
          <cell r="CJ315">
            <v>4.6629999999986467</v>
          </cell>
          <cell r="CK315">
            <v>17.926000000006752</v>
          </cell>
          <cell r="CL315">
            <v>-249.76000000000931</v>
          </cell>
          <cell r="CM315">
            <v>140.53000000001339</v>
          </cell>
          <cell r="CN315">
            <v>276.9199999999837</v>
          </cell>
          <cell r="CO315">
            <v>8.8300000000017462</v>
          </cell>
          <cell r="CP315">
            <v>2.1399999999994179</v>
          </cell>
          <cell r="CQ315">
            <v>-1978.8499999999767</v>
          </cell>
          <cell r="CR315">
            <v>-2579.9680000001099</v>
          </cell>
          <cell r="CS315">
            <v>4.3699999999953434</v>
          </cell>
          <cell r="CT315">
            <v>0.8700000000098953</v>
          </cell>
          <cell r="CU315">
            <v>4.6999999999825377</v>
          </cell>
          <cell r="CV315">
            <v>4.8200000000069849</v>
          </cell>
          <cell r="CW315">
            <v>35.211999999999534</v>
          </cell>
          <cell r="CX315">
            <v>-367.89600000000064</v>
          </cell>
          <cell r="CY315">
            <v>-339.11999999999534</v>
          </cell>
          <cell r="CZ315">
            <v>128.61000000000058</v>
          </cell>
          <cell r="DA315">
            <v>22.700000000011642</v>
          </cell>
          <cell r="DB315">
            <v>21.389999999999418</v>
          </cell>
          <cell r="DC315">
            <v>2.1259999999892898</v>
          </cell>
          <cell r="DD315">
            <v>-2097.75</v>
          </cell>
          <cell r="DE315">
            <v>-2278.2930000000633</v>
          </cell>
          <cell r="DF315">
            <v>2.5400000000081491</v>
          </cell>
          <cell r="DG315">
            <v>0</v>
          </cell>
          <cell r="DH315">
            <v>16.25</v>
          </cell>
          <cell r="DI315">
            <v>20.760000000009313</v>
          </cell>
          <cell r="DJ315">
            <v>36.967000000000553</v>
          </cell>
          <cell r="DK315">
            <v>44.785000000003492</v>
          </cell>
          <cell r="DL315">
            <v>-229.79999999998836</v>
          </cell>
          <cell r="DM315">
            <v>71.05000000000291</v>
          </cell>
          <cell r="DN315">
            <v>18.430000000022119</v>
          </cell>
          <cell r="DO315">
            <v>4.9899999999906868</v>
          </cell>
          <cell r="DP315">
            <v>2.125</v>
          </cell>
          <cell r="DQ315">
            <v>-2266.3899999999849</v>
          </cell>
          <cell r="DR315">
            <v>-2285.5154999999795</v>
          </cell>
          <cell r="DS315">
            <v>0</v>
          </cell>
          <cell r="DT315">
            <v>3.9840000000112923</v>
          </cell>
          <cell r="DU315">
            <v>1.1400000000139698</v>
          </cell>
          <cell r="DV315">
            <v>101.27999999999884</v>
          </cell>
          <cell r="DW315">
            <v>11.464500000000044</v>
          </cell>
          <cell r="DX315">
            <v>35.656000000002678</v>
          </cell>
          <cell r="DY315">
            <v>-146.34000000002561</v>
          </cell>
          <cell r="DZ315">
            <v>33.630000000004657</v>
          </cell>
          <cell r="EA315">
            <v>4.9200000000128057</v>
          </cell>
          <cell r="EB315">
            <v>0.64000000001396984</v>
          </cell>
          <cell r="EC315">
            <v>0</v>
          </cell>
          <cell r="ED315">
            <v>-2331.890000000014</v>
          </cell>
        </row>
        <row r="316">
          <cell r="C316" t="str">
            <v>Mona</v>
          </cell>
          <cell r="F316">
            <v>89.228000000002794</v>
          </cell>
          <cell r="G316">
            <v>10.44699999999284</v>
          </cell>
          <cell r="H316">
            <v>60.939999999995052</v>
          </cell>
          <cell r="I316">
            <v>87.252000000000407</v>
          </cell>
          <cell r="J316">
            <v>35.080000000001746</v>
          </cell>
          <cell r="K316">
            <v>13.654000000009546</v>
          </cell>
          <cell r="L316">
            <v>12.628999999986263</v>
          </cell>
          <cell r="M316">
            <v>0</v>
          </cell>
          <cell r="N316">
            <v>13.994999999995343</v>
          </cell>
          <cell r="O316">
            <v>6.7360000000044238</v>
          </cell>
          <cell r="P316">
            <v>99.834999999991851</v>
          </cell>
          <cell r="Q316">
            <v>154.56699999998091</v>
          </cell>
          <cell r="R316">
            <v>485.97699999972247</v>
          </cell>
          <cell r="S316">
            <v>89.187000000005355</v>
          </cell>
          <cell r="T316">
            <v>43.929000000003725</v>
          </cell>
          <cell r="U316">
            <v>41.347000000008848</v>
          </cell>
          <cell r="V316">
            <v>117.43600000000151</v>
          </cell>
          <cell r="W316">
            <v>16.226999999998952</v>
          </cell>
          <cell r="X316">
            <v>31.705000000001746</v>
          </cell>
          <cell r="Y316">
            <v>6.782999999995809</v>
          </cell>
          <cell r="Z316">
            <v>0</v>
          </cell>
          <cell r="AA316">
            <v>1.2700000000186265</v>
          </cell>
          <cell r="AB316">
            <v>14.233000000007451</v>
          </cell>
          <cell r="AC316">
            <v>31.760000000009313</v>
          </cell>
          <cell r="AD316">
            <v>92.100000000005821</v>
          </cell>
          <cell r="AE316">
            <v>426.54900000011548</v>
          </cell>
          <cell r="AF316">
            <v>24.614999999990687</v>
          </cell>
          <cell r="AG316">
            <v>30.48399999999674</v>
          </cell>
          <cell r="AH316">
            <v>34.330000000001746</v>
          </cell>
          <cell r="AI316">
            <v>63.169999999998254</v>
          </cell>
          <cell r="AJ316">
            <v>97.97899999999936</v>
          </cell>
          <cell r="AK316">
            <v>0</v>
          </cell>
          <cell r="AL316">
            <v>3.8980000000010477</v>
          </cell>
          <cell r="AM316">
            <v>0</v>
          </cell>
          <cell r="AN316">
            <v>8.135999999998603</v>
          </cell>
          <cell r="AO316">
            <v>22.203999999997905</v>
          </cell>
          <cell r="AP316">
            <v>11.535000000003492</v>
          </cell>
          <cell r="AQ316">
            <v>130.19800000000396</v>
          </cell>
          <cell r="AR316">
            <v>388.05900000035763</v>
          </cell>
          <cell r="AS316">
            <v>94.812999999994645</v>
          </cell>
          <cell r="AT316">
            <v>28.331999999994878</v>
          </cell>
          <cell r="AU316">
            <v>55.54299999999057</v>
          </cell>
          <cell r="AV316">
            <v>1.5270000000018626</v>
          </cell>
          <cell r="AW316">
            <v>25.309999999997672</v>
          </cell>
          <cell r="AX316">
            <v>23.44999999999709</v>
          </cell>
          <cell r="AY316">
            <v>0</v>
          </cell>
          <cell r="AZ316">
            <v>0</v>
          </cell>
          <cell r="BA316">
            <v>0.62000000002444722</v>
          </cell>
          <cell r="BB316">
            <v>14.064000000013039</v>
          </cell>
          <cell r="BC316">
            <v>23.924999999988358</v>
          </cell>
          <cell r="BD316">
            <v>120.47499999999127</v>
          </cell>
          <cell r="BE316">
            <v>237.4499999997206</v>
          </cell>
          <cell r="BF316">
            <v>50.900000000008731</v>
          </cell>
          <cell r="BG316">
            <v>21.160000000003492</v>
          </cell>
          <cell r="BH316">
            <v>20.439999999987776</v>
          </cell>
          <cell r="BI316">
            <v>1.478000000002794</v>
          </cell>
          <cell r="BJ316">
            <v>46.679000000003725</v>
          </cell>
          <cell r="BK316">
            <v>5.5380000000004657</v>
          </cell>
          <cell r="BL316">
            <v>0</v>
          </cell>
          <cell r="BM316">
            <v>6.485000000015134</v>
          </cell>
          <cell r="BN316">
            <v>9.5849999999627471</v>
          </cell>
          <cell r="BO316">
            <v>0</v>
          </cell>
          <cell r="BP316">
            <v>25.954999999987194</v>
          </cell>
          <cell r="BQ316">
            <v>49.229999999981374</v>
          </cell>
          <cell r="BR316">
            <v>384.42299999995157</v>
          </cell>
          <cell r="BS316">
            <v>63.494999999995343</v>
          </cell>
          <cell r="BT316">
            <v>31.656000000017229</v>
          </cell>
          <cell r="BU316">
            <v>17.209999999991851</v>
          </cell>
          <cell r="BV316">
            <v>0</v>
          </cell>
          <cell r="BW316">
            <v>61.319999999992433</v>
          </cell>
          <cell r="BX316">
            <v>0.57099999999627471</v>
          </cell>
          <cell r="BY316">
            <v>19.466000000000349</v>
          </cell>
          <cell r="BZ316">
            <v>0</v>
          </cell>
          <cell r="CA316">
            <v>31.940000000002328</v>
          </cell>
          <cell r="CB316">
            <v>20.065000000002328</v>
          </cell>
          <cell r="CC316">
            <v>33.809999999997672</v>
          </cell>
          <cell r="CD316">
            <v>104.89000000001397</v>
          </cell>
          <cell r="CE316">
            <v>721.91999999992549</v>
          </cell>
          <cell r="CF316">
            <v>63.451000000000931</v>
          </cell>
          <cell r="CG316">
            <v>68.074000000022352</v>
          </cell>
          <cell r="CH316">
            <v>16.687999999994645</v>
          </cell>
          <cell r="CI316">
            <v>6.9499999999825377</v>
          </cell>
          <cell r="CJ316">
            <v>70.152000000001863</v>
          </cell>
          <cell r="CK316">
            <v>51.5</v>
          </cell>
          <cell r="CL316">
            <v>85.328999999997905</v>
          </cell>
          <cell r="CM316">
            <v>15.850000000005821</v>
          </cell>
          <cell r="CN316">
            <v>120.99499999999534</v>
          </cell>
          <cell r="CO316">
            <v>24.066999999980908</v>
          </cell>
          <cell r="CP316">
            <v>26.279999999998836</v>
          </cell>
          <cell r="CQ316">
            <v>172.58400000000256</v>
          </cell>
          <cell r="CR316">
            <v>675.87700000009499</v>
          </cell>
          <cell r="CS316">
            <v>176.48500000000058</v>
          </cell>
          <cell r="CT316">
            <v>56.523999999990338</v>
          </cell>
          <cell r="CU316">
            <v>54.162000000011176</v>
          </cell>
          <cell r="CV316">
            <v>60.963000000017928</v>
          </cell>
          <cell r="CW316">
            <v>171.59900000000198</v>
          </cell>
          <cell r="CX316">
            <v>-88.320999999996275</v>
          </cell>
          <cell r="CY316">
            <v>-12.312999999994645</v>
          </cell>
          <cell r="CZ316">
            <v>8.4750000000058208</v>
          </cell>
          <cell r="DA316">
            <v>73.720000000001164</v>
          </cell>
          <cell r="DB316">
            <v>11.10299999997369</v>
          </cell>
          <cell r="DC316">
            <v>15.540000000008149</v>
          </cell>
          <cell r="DD316">
            <v>147.94000000000233</v>
          </cell>
          <cell r="DE316">
            <v>694.8609999998007</v>
          </cell>
          <cell r="DF316">
            <v>136.25500000000466</v>
          </cell>
          <cell r="DG316">
            <v>34.437000000005355</v>
          </cell>
          <cell r="DH316">
            <v>15.108000000007451</v>
          </cell>
          <cell r="DI316">
            <v>104.69899999999325</v>
          </cell>
          <cell r="DJ316">
            <v>141.00500000000466</v>
          </cell>
          <cell r="DK316">
            <v>37.456999999994878</v>
          </cell>
          <cell r="DL316">
            <v>20.588000000003376</v>
          </cell>
          <cell r="DM316">
            <v>0</v>
          </cell>
          <cell r="DN316">
            <v>85.679000000003725</v>
          </cell>
          <cell r="DO316">
            <v>42.777000000030966</v>
          </cell>
          <cell r="DP316">
            <v>12.549999999988358</v>
          </cell>
          <cell r="DQ316">
            <v>64.305999999996857</v>
          </cell>
          <cell r="DR316">
            <v>405.68999999994412</v>
          </cell>
          <cell r="DS316">
            <v>39.467000000004191</v>
          </cell>
          <cell r="DT316">
            <v>29.018000000010943</v>
          </cell>
          <cell r="DU316">
            <v>32.003999999986263</v>
          </cell>
          <cell r="DV316">
            <v>70.871999999988475</v>
          </cell>
          <cell r="DW316">
            <v>90.94999999999709</v>
          </cell>
          <cell r="DX316">
            <v>5.2730000000010477</v>
          </cell>
          <cell r="DY316">
            <v>9.6559999999881256</v>
          </cell>
          <cell r="DZ316">
            <v>14.176999999996042</v>
          </cell>
          <cell r="EA316">
            <v>30.045000000012806</v>
          </cell>
          <cell r="EB316">
            <v>43.418000000005122</v>
          </cell>
          <cell r="EC316">
            <v>14.149999999965075</v>
          </cell>
          <cell r="ED316">
            <v>26.659999999974389</v>
          </cell>
        </row>
        <row r="317">
          <cell r="C317" t="str">
            <v>Palo Verde</v>
          </cell>
          <cell r="F317">
            <v>297.34000000002561</v>
          </cell>
          <cell r="G317">
            <v>139.81999999997788</v>
          </cell>
          <cell r="H317">
            <v>282.22999999998137</v>
          </cell>
          <cell r="I317">
            <v>141.53000000002794</v>
          </cell>
          <cell r="J317">
            <v>76.5</v>
          </cell>
          <cell r="K317">
            <v>67.409999999974389</v>
          </cell>
          <cell r="L317">
            <v>59.059999999997672</v>
          </cell>
          <cell r="M317">
            <v>-7.8199999999487773</v>
          </cell>
          <cell r="N317">
            <v>91.46999999997206</v>
          </cell>
          <cell r="O317">
            <v>253.84000000002561</v>
          </cell>
          <cell r="P317">
            <v>243.71999999997206</v>
          </cell>
          <cell r="Q317">
            <v>191.82000000000698</v>
          </cell>
          <cell r="R317">
            <v>890.68999999994412</v>
          </cell>
          <cell r="S317">
            <v>274.05999999999767</v>
          </cell>
          <cell r="T317">
            <v>64.5</v>
          </cell>
          <cell r="U317">
            <v>63.239999999990687</v>
          </cell>
          <cell r="V317">
            <v>35.690000000002328</v>
          </cell>
          <cell r="W317">
            <v>18.689999999973224</v>
          </cell>
          <cell r="X317">
            <v>32.019999999960419</v>
          </cell>
          <cell r="Y317">
            <v>26.64000000001397</v>
          </cell>
          <cell r="Z317">
            <v>52.320000000006985</v>
          </cell>
          <cell r="AA317">
            <v>0</v>
          </cell>
          <cell r="AB317">
            <v>84.760000000009313</v>
          </cell>
          <cell r="AC317">
            <v>52.970000000030268</v>
          </cell>
          <cell r="AD317">
            <v>185.79999999998836</v>
          </cell>
          <cell r="AE317">
            <v>722.91999999899417</v>
          </cell>
          <cell r="AF317">
            <v>39.659999999974389</v>
          </cell>
          <cell r="AG317">
            <v>53.880000000004657</v>
          </cell>
          <cell r="AH317">
            <v>42.940000000002328</v>
          </cell>
          <cell r="AI317">
            <v>14.299999999988358</v>
          </cell>
          <cell r="AJ317">
            <v>0.96000000002095476</v>
          </cell>
          <cell r="AK317">
            <v>0.55999999999767169</v>
          </cell>
          <cell r="AL317">
            <v>44.190000000002328</v>
          </cell>
          <cell r="AM317">
            <v>96.329999999987194</v>
          </cell>
          <cell r="AN317">
            <v>20.090000000025611</v>
          </cell>
          <cell r="AO317">
            <v>175.09999999997672</v>
          </cell>
          <cell r="AP317">
            <v>25.659999999974389</v>
          </cell>
          <cell r="AQ317">
            <v>209.25</v>
          </cell>
          <cell r="AR317">
            <v>50.916999999899417</v>
          </cell>
          <cell r="AS317">
            <v>4.5700000000069849</v>
          </cell>
          <cell r="AT317">
            <v>6.5599999999976717</v>
          </cell>
          <cell r="AU317">
            <v>3.6599999999889405</v>
          </cell>
          <cell r="AV317">
            <v>0</v>
          </cell>
          <cell r="AW317">
            <v>4.2150000000110595</v>
          </cell>
          <cell r="AX317">
            <v>0</v>
          </cell>
          <cell r="AY317">
            <v>1.6019999999989523</v>
          </cell>
          <cell r="AZ317">
            <v>8.0500000000029104</v>
          </cell>
          <cell r="BA317">
            <v>0</v>
          </cell>
          <cell r="BB317">
            <v>6.6199999999953434</v>
          </cell>
          <cell r="BC317">
            <v>0</v>
          </cell>
          <cell r="BD317">
            <v>15.639999999999418</v>
          </cell>
          <cell r="BE317">
            <v>50.062000000150874</v>
          </cell>
          <cell r="BF317">
            <v>0.22000000000116415</v>
          </cell>
          <cell r="BG317">
            <v>0</v>
          </cell>
          <cell r="BH317">
            <v>0</v>
          </cell>
          <cell r="BI317">
            <v>0</v>
          </cell>
          <cell r="BJ317">
            <v>0.38999999999941792</v>
          </cell>
          <cell r="BK317">
            <v>0</v>
          </cell>
          <cell r="BL317">
            <v>0</v>
          </cell>
          <cell r="BM317">
            <v>20.403999999994994</v>
          </cell>
          <cell r="BN317">
            <v>7.4400000000023283</v>
          </cell>
          <cell r="BO317">
            <v>20.164999999993597</v>
          </cell>
          <cell r="BP317">
            <v>-2.5979999999999563</v>
          </cell>
          <cell r="BQ317">
            <v>4.0409999999992579</v>
          </cell>
          <cell r="BR317">
            <v>49.617600000012317</v>
          </cell>
          <cell r="BS317">
            <v>1.3040000000000873</v>
          </cell>
          <cell r="BT317">
            <v>5.996499999999287</v>
          </cell>
          <cell r="BU317">
            <v>0</v>
          </cell>
          <cell r="BV317">
            <v>0</v>
          </cell>
          <cell r="BW317">
            <v>8.7749999999996362</v>
          </cell>
          <cell r="BX317">
            <v>0</v>
          </cell>
          <cell r="BY317">
            <v>8.9445999999998094</v>
          </cell>
          <cell r="BZ317">
            <v>13.646999999999935</v>
          </cell>
          <cell r="CA317">
            <v>1.9375</v>
          </cell>
          <cell r="CB317">
            <v>0</v>
          </cell>
          <cell r="CC317">
            <v>0</v>
          </cell>
          <cell r="CD317">
            <v>9.0130000000008295</v>
          </cell>
          <cell r="CE317">
            <v>84.138000000006286</v>
          </cell>
          <cell r="CF317">
            <v>4.3870000000006257</v>
          </cell>
          <cell r="CG317">
            <v>8.9555000000000291</v>
          </cell>
          <cell r="CH317">
            <v>1.157999999999447</v>
          </cell>
          <cell r="CI317">
            <v>0</v>
          </cell>
          <cell r="CJ317">
            <v>6.2199999999993452</v>
          </cell>
          <cell r="CK317">
            <v>0</v>
          </cell>
          <cell r="CL317">
            <v>8.86200000000008</v>
          </cell>
          <cell r="CM317">
            <v>17.503999999999905</v>
          </cell>
          <cell r="CN317">
            <v>10.786000000000058</v>
          </cell>
          <cell r="CO317">
            <v>18.654500000000553</v>
          </cell>
          <cell r="CP317">
            <v>0</v>
          </cell>
          <cell r="CQ317">
            <v>7.6109999999989668</v>
          </cell>
          <cell r="CR317">
            <v>57.548700000013923</v>
          </cell>
          <cell r="CS317">
            <v>0</v>
          </cell>
          <cell r="CT317">
            <v>0</v>
          </cell>
          <cell r="CU317">
            <v>7.3299999999999272</v>
          </cell>
          <cell r="CV317">
            <v>9.978000000000975</v>
          </cell>
          <cell r="CW317">
            <v>24.779000000000451</v>
          </cell>
          <cell r="CX317">
            <v>0</v>
          </cell>
          <cell r="CY317">
            <v>3.1450000000004366</v>
          </cell>
          <cell r="CZ317">
            <v>2.5534000000006927</v>
          </cell>
          <cell r="DA317">
            <v>2.8603000000002794</v>
          </cell>
          <cell r="DB317">
            <v>-3.7639999999992142</v>
          </cell>
          <cell r="DC317">
            <v>5.7820000000010623</v>
          </cell>
          <cell r="DD317">
            <v>4.8850000000002183</v>
          </cell>
          <cell r="DE317">
            <v>57.352900000012596</v>
          </cell>
          <cell r="DF317">
            <v>0</v>
          </cell>
          <cell r="DG317">
            <v>5.2605000000003201</v>
          </cell>
          <cell r="DH317">
            <v>0</v>
          </cell>
          <cell r="DI317">
            <v>0</v>
          </cell>
          <cell r="DJ317">
            <v>2.386000000000422</v>
          </cell>
          <cell r="DK317">
            <v>6.636000000000422</v>
          </cell>
          <cell r="DL317">
            <v>4.903599999999642</v>
          </cell>
          <cell r="DM317">
            <v>2.9459999999999127</v>
          </cell>
          <cell r="DN317">
            <v>6.3407999999999447</v>
          </cell>
          <cell r="DO317">
            <v>18.519000000000233</v>
          </cell>
          <cell r="DP317">
            <v>5.1694999999999709</v>
          </cell>
          <cell r="DQ317">
            <v>5.1915000000008149</v>
          </cell>
          <cell r="DR317">
            <v>51.43509999998787</v>
          </cell>
          <cell r="DS317">
            <v>9.418999999999869</v>
          </cell>
          <cell r="DT317">
            <v>3.9120000000002619</v>
          </cell>
          <cell r="DU317">
            <v>0</v>
          </cell>
          <cell r="DV317">
            <v>0</v>
          </cell>
          <cell r="DW317">
            <v>5.7185999999992418</v>
          </cell>
          <cell r="DX317">
            <v>1.6939999999995052</v>
          </cell>
          <cell r="DY317">
            <v>-1.4981000000007043</v>
          </cell>
          <cell r="DZ317">
            <v>3.8262000000004264</v>
          </cell>
          <cell r="EA317">
            <v>13.356399999999667</v>
          </cell>
          <cell r="EB317">
            <v>10.873000000001412</v>
          </cell>
          <cell r="EC317">
            <v>0</v>
          </cell>
          <cell r="ED317">
            <v>4.1340000000000146</v>
          </cell>
        </row>
        <row r="318">
          <cell r="C318" t="str">
            <v>SP15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C319" t="str">
            <v>Trapped Energy - Curtailment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C320" t="str">
            <v>Trapped Energy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161.05387900000096</v>
          </cell>
          <cell r="AS320">
            <v>0</v>
          </cell>
          <cell r="AT320">
            <v>0</v>
          </cell>
          <cell r="AU320">
            <v>49.637168000001111</v>
          </cell>
          <cell r="AV320">
            <v>102.69966999999997</v>
          </cell>
          <cell r="AW320">
            <v>0</v>
          </cell>
          <cell r="AX320">
            <v>8.7170410000001084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15.495116600000983</v>
          </cell>
          <cell r="BF320">
            <v>0</v>
          </cell>
          <cell r="BG320">
            <v>0</v>
          </cell>
          <cell r="BH320">
            <v>7.1459960000011051</v>
          </cell>
          <cell r="BI320">
            <v>8.3491205999998783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149.58819000000312</v>
          </cell>
          <cell r="BS320">
            <v>0</v>
          </cell>
          <cell r="BT320">
            <v>0</v>
          </cell>
          <cell r="BU320">
            <v>56.839600000002974</v>
          </cell>
          <cell r="BV320">
            <v>92.748590000000149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3.493822800000089</v>
          </cell>
          <cell r="CF320">
            <v>0</v>
          </cell>
          <cell r="CG320">
            <v>0</v>
          </cell>
          <cell r="CH320">
            <v>0</v>
          </cell>
          <cell r="CI320">
            <v>3.493822800000089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14.562255999999252</v>
          </cell>
          <cell r="DF320">
            <v>0</v>
          </cell>
          <cell r="DG320">
            <v>0</v>
          </cell>
          <cell r="DH320">
            <v>14.562255999999252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7.5200180000010732</v>
          </cell>
          <cell r="DS320">
            <v>0</v>
          </cell>
          <cell r="DT320">
            <v>0</v>
          </cell>
          <cell r="DU320">
            <v>7.5200180000010732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563.17399999999907</v>
          </cell>
          <cell r="G321">
            <v>313.91350000002421</v>
          </cell>
          <cell r="H321">
            <v>566.89100000000326</v>
          </cell>
          <cell r="I321">
            <v>438.04799999995157</v>
          </cell>
          <cell r="J321">
            <v>158.450130000012</v>
          </cell>
          <cell r="K321">
            <v>131.99287000001641</v>
          </cell>
          <cell r="L321">
            <v>621.48500000010245</v>
          </cell>
          <cell r="M321">
            <v>139.53000000002794</v>
          </cell>
          <cell r="N321">
            <v>142.12499999988358</v>
          </cell>
          <cell r="O321">
            <v>492.04600000008941</v>
          </cell>
          <cell r="P321">
            <v>490.61300000001211</v>
          </cell>
          <cell r="Q321">
            <v>489.79700000002049</v>
          </cell>
          <cell r="R321">
            <v>116.74150000046939</v>
          </cell>
          <cell r="S321">
            <v>447.95600000000559</v>
          </cell>
          <cell r="T321">
            <v>121.39300000015646</v>
          </cell>
          <cell r="U321">
            <v>140.96900000004098</v>
          </cell>
          <cell r="V321">
            <v>438.57799999997951</v>
          </cell>
          <cell r="W321">
            <v>90.586499999975786</v>
          </cell>
          <cell r="X321">
            <v>150.70299999997951</v>
          </cell>
          <cell r="Y321">
            <v>-52.256999999983236</v>
          </cell>
          <cell r="Z321">
            <v>198.48999999999069</v>
          </cell>
          <cell r="AA321">
            <v>45.880000000121072</v>
          </cell>
          <cell r="AB321">
            <v>141.63299999991432</v>
          </cell>
          <cell r="AC321">
            <v>109.55000000004657</v>
          </cell>
          <cell r="AD321">
            <v>-1716.7399999999907</v>
          </cell>
          <cell r="AE321">
            <v>738.0599999986589</v>
          </cell>
          <cell r="AF321">
            <v>66.684999999939464</v>
          </cell>
          <cell r="AG321">
            <v>115.61399999994319</v>
          </cell>
          <cell r="AH321">
            <v>111.23999999999069</v>
          </cell>
          <cell r="AI321">
            <v>188.79599999997299</v>
          </cell>
          <cell r="AJ321">
            <v>154.66700000001583</v>
          </cell>
          <cell r="AK321">
            <v>151.48800000001211</v>
          </cell>
          <cell r="AL321">
            <v>-45.942000000039116</v>
          </cell>
          <cell r="AM321">
            <v>180.9309999999823</v>
          </cell>
          <cell r="AN321">
            <v>95.046000000089407</v>
          </cell>
          <cell r="AO321">
            <v>255.25</v>
          </cell>
          <cell r="AP321">
            <v>59.049999999930151</v>
          </cell>
          <cell r="AQ321">
            <v>-594.76500000001397</v>
          </cell>
          <cell r="AR321">
            <v>-525.11612099967897</v>
          </cell>
          <cell r="AS321">
            <v>155.58900000003632</v>
          </cell>
          <cell r="AT321">
            <v>50.302000000083353</v>
          </cell>
          <cell r="AU321">
            <v>125.04416799999308</v>
          </cell>
          <cell r="AV321">
            <v>134.0856700000586</v>
          </cell>
          <cell r="AW321">
            <v>108.93199999997159</v>
          </cell>
          <cell r="AX321">
            <v>96.705040999979246</v>
          </cell>
          <cell r="AY321">
            <v>-233.8179999999702</v>
          </cell>
          <cell r="AZ321">
            <v>72.716000000014901</v>
          </cell>
          <cell r="BA321">
            <v>23.983999999938533</v>
          </cell>
          <cell r="BB321">
            <v>107.97900000005029</v>
          </cell>
          <cell r="BC321">
            <v>46.45499999995809</v>
          </cell>
          <cell r="BD321">
            <v>-1213.0899999999674</v>
          </cell>
          <cell r="BE321">
            <v>-847.78288340009749</v>
          </cell>
          <cell r="BF321">
            <v>54.779999999969732</v>
          </cell>
          <cell r="BG321">
            <v>46.578999999968801</v>
          </cell>
          <cell r="BH321">
            <v>48.675996000063606</v>
          </cell>
          <cell r="BI321">
            <v>29.48712060006801</v>
          </cell>
          <cell r="BJ321">
            <v>130.05500000005122</v>
          </cell>
          <cell r="BK321">
            <v>125.31199999997625</v>
          </cell>
          <cell r="BL321">
            <v>193.65000000002328</v>
          </cell>
          <cell r="BM321">
            <v>161.11900000006426</v>
          </cell>
          <cell r="BN321">
            <v>81.334999999962747</v>
          </cell>
          <cell r="BO321">
            <v>104.89100000006147</v>
          </cell>
          <cell r="BP321">
            <v>38.67699999990873</v>
          </cell>
          <cell r="BQ321">
            <v>-1862.3439999999828</v>
          </cell>
          <cell r="BR321">
            <v>-695.36320999916643</v>
          </cell>
          <cell r="BS321">
            <v>114.9440000000177</v>
          </cell>
          <cell r="BT321">
            <v>82.880500000086613</v>
          </cell>
          <cell r="BU321">
            <v>98.559599999978673</v>
          </cell>
          <cell r="BV321">
            <v>125.33458999998402</v>
          </cell>
          <cell r="BW321">
            <v>129.85200000004261</v>
          </cell>
          <cell r="BX321">
            <v>88.683000000019092</v>
          </cell>
          <cell r="BY321">
            <v>-191.64939999999478</v>
          </cell>
          <cell r="BZ321">
            <v>149.67299999995157</v>
          </cell>
          <cell r="CA321">
            <v>102.3025000001071</v>
          </cell>
          <cell r="CB321">
            <v>191.44999999995343</v>
          </cell>
          <cell r="CC321">
            <v>62.190000000002328</v>
          </cell>
          <cell r="CD321">
            <v>-1649.5829999999842</v>
          </cell>
          <cell r="CE321">
            <v>15.841822801157832</v>
          </cell>
          <cell r="CF321">
            <v>93.652999999991152</v>
          </cell>
          <cell r="CG321">
            <v>104.65950000000885</v>
          </cell>
          <cell r="CH321">
            <v>67.636000000056811</v>
          </cell>
          <cell r="CI321">
            <v>21.868822799995542</v>
          </cell>
          <cell r="CJ321">
            <v>149.61900000000605</v>
          </cell>
          <cell r="CK321">
            <v>97.39100000000326</v>
          </cell>
          <cell r="CL321">
            <v>29.741000000038184</v>
          </cell>
          <cell r="CM321">
            <v>295.79200000007404</v>
          </cell>
          <cell r="CN321">
            <v>588.70699999993667</v>
          </cell>
          <cell r="CO321">
            <v>269.44549999997253</v>
          </cell>
          <cell r="CP321">
            <v>33.870000000053551</v>
          </cell>
          <cell r="CQ321">
            <v>-1736.5409999999683</v>
          </cell>
          <cell r="CR321">
            <v>-1328.259299999103</v>
          </cell>
          <cell r="CS321">
            <v>353.25500000006286</v>
          </cell>
          <cell r="CT321">
            <v>109.7729999999865</v>
          </cell>
          <cell r="CU321">
            <v>125.66200000001118</v>
          </cell>
          <cell r="CV321">
            <v>120.13099999993574</v>
          </cell>
          <cell r="CW321">
            <v>286.50500000003376</v>
          </cell>
          <cell r="CX321">
            <v>-553.27199999999721</v>
          </cell>
          <cell r="CY321">
            <v>-453.18199999991339</v>
          </cell>
          <cell r="CZ321">
            <v>192.72839999996359</v>
          </cell>
          <cell r="DA321">
            <v>194.89630000002217</v>
          </cell>
          <cell r="DB321">
            <v>156.80900000000838</v>
          </cell>
          <cell r="DC321">
            <v>28.480000000039581</v>
          </cell>
          <cell r="DD321">
            <v>-1890.0450000001001</v>
          </cell>
          <cell r="DE321">
            <v>-781.32584400102496</v>
          </cell>
          <cell r="DF321">
            <v>269.41500000003725</v>
          </cell>
          <cell r="DG321">
            <v>63.440499999967869</v>
          </cell>
          <cell r="DH321">
            <v>75.660256000002846</v>
          </cell>
          <cell r="DI321">
            <v>174.72399999998743</v>
          </cell>
          <cell r="DJ321">
            <v>221.74799999999232</v>
          </cell>
          <cell r="DK321">
            <v>138.80999999999767</v>
          </cell>
          <cell r="DL321">
            <v>-253.94240000005811</v>
          </cell>
          <cell r="DM321">
            <v>171.93599999998696</v>
          </cell>
          <cell r="DN321">
            <v>218.33380000002217</v>
          </cell>
          <cell r="DO321">
            <v>245.00699999998324</v>
          </cell>
          <cell r="DP321">
            <v>24.434499999973923</v>
          </cell>
          <cell r="DQ321">
            <v>-2130.8925000000745</v>
          </cell>
          <cell r="DR321">
            <v>-1207.7223819997162</v>
          </cell>
          <cell r="DS321">
            <v>96.356000000028871</v>
          </cell>
          <cell r="DT321">
            <v>53.214000000036322</v>
          </cell>
          <cell r="DU321">
            <v>79.804018000082579</v>
          </cell>
          <cell r="DV321">
            <v>248.97199999995064</v>
          </cell>
          <cell r="DW321">
            <v>199.41909999997006</v>
          </cell>
          <cell r="DX321">
            <v>95.886000000056811</v>
          </cell>
          <cell r="DY321">
            <v>-147.45610000006855</v>
          </cell>
          <cell r="DZ321">
            <v>190.89120000001276</v>
          </cell>
          <cell r="EA321">
            <v>121.45140000001993</v>
          </cell>
          <cell r="EB321">
            <v>123.9210000000312</v>
          </cell>
          <cell r="EC321">
            <v>19.32999999995809</v>
          </cell>
          <cell r="ED321">
            <v>-2289.5109999999404</v>
          </cell>
        </row>
        <row r="323">
          <cell r="A323" t="str">
            <v>Total Special Sales For Resale</v>
          </cell>
          <cell r="F323">
            <v>563.17399999999907</v>
          </cell>
          <cell r="G323">
            <v>313.91350000002421</v>
          </cell>
          <cell r="H323">
            <v>566.89099999994505</v>
          </cell>
          <cell r="I323">
            <v>438.04799999995157</v>
          </cell>
          <cell r="J323">
            <v>158.450130000012</v>
          </cell>
          <cell r="K323">
            <v>131.99287000007462</v>
          </cell>
          <cell r="L323">
            <v>621.48500000010245</v>
          </cell>
          <cell r="M323">
            <v>139.53000000002794</v>
          </cell>
          <cell r="N323">
            <v>142.12499999988358</v>
          </cell>
          <cell r="O323">
            <v>492.04600000008941</v>
          </cell>
          <cell r="P323">
            <v>490.61300000001211</v>
          </cell>
          <cell r="Q323">
            <v>489.79700000002049</v>
          </cell>
          <cell r="R323">
            <v>116.74150000140071</v>
          </cell>
          <cell r="S323">
            <v>447.95600000000559</v>
          </cell>
          <cell r="T323">
            <v>121.39300000015646</v>
          </cell>
          <cell r="U323">
            <v>140.96900000004098</v>
          </cell>
          <cell r="V323">
            <v>438.57799999997951</v>
          </cell>
          <cell r="W323">
            <v>90.586499999975786</v>
          </cell>
          <cell r="X323">
            <v>150.70299999997951</v>
          </cell>
          <cell r="Y323">
            <v>-52.256999999983236</v>
          </cell>
          <cell r="Z323">
            <v>198.48999999999069</v>
          </cell>
          <cell r="AA323">
            <v>45.880000000121072</v>
          </cell>
          <cell r="AB323">
            <v>141.63299999991432</v>
          </cell>
          <cell r="AC323">
            <v>109.55000000004657</v>
          </cell>
          <cell r="AD323">
            <v>-1716.7399999999907</v>
          </cell>
          <cell r="AE323">
            <v>738.06000000052154</v>
          </cell>
          <cell r="AF323">
            <v>66.685000000055879</v>
          </cell>
          <cell r="AG323">
            <v>115.61399999994319</v>
          </cell>
          <cell r="AH323">
            <v>111.23999999999069</v>
          </cell>
          <cell r="AI323">
            <v>188.79599999997299</v>
          </cell>
          <cell r="AJ323">
            <v>154.66700000001583</v>
          </cell>
          <cell r="AK323">
            <v>151.48800000001211</v>
          </cell>
          <cell r="AL323">
            <v>-45.942000000039116</v>
          </cell>
          <cell r="AM323">
            <v>180.9309999999823</v>
          </cell>
          <cell r="AN323">
            <v>95.046000000089407</v>
          </cell>
          <cell r="AO323">
            <v>255.25</v>
          </cell>
          <cell r="AP323">
            <v>59.049999999930151</v>
          </cell>
          <cell r="AQ323">
            <v>-594.76500000001397</v>
          </cell>
          <cell r="AR323">
            <v>-525.11612099874765</v>
          </cell>
          <cell r="AS323">
            <v>155.58900000003632</v>
          </cell>
          <cell r="AT323">
            <v>50.302000000141561</v>
          </cell>
          <cell r="AU323">
            <v>125.04416799999308</v>
          </cell>
          <cell r="AV323">
            <v>134.0856700000586</v>
          </cell>
          <cell r="AW323">
            <v>108.93199999997159</v>
          </cell>
          <cell r="AX323">
            <v>96.705040999979246</v>
          </cell>
          <cell r="AY323">
            <v>-233.8179999999702</v>
          </cell>
          <cell r="AZ323">
            <v>72.716000000014901</v>
          </cell>
          <cell r="BA323">
            <v>23.983999999938533</v>
          </cell>
          <cell r="BB323">
            <v>107.97900000005029</v>
          </cell>
          <cell r="BC323">
            <v>46.45499999995809</v>
          </cell>
          <cell r="BD323">
            <v>-1213.0899999999674</v>
          </cell>
          <cell r="BE323">
            <v>-847.78288340009749</v>
          </cell>
          <cell r="BF323">
            <v>54.779999999911524</v>
          </cell>
          <cell r="BG323">
            <v>46.578999999910593</v>
          </cell>
          <cell r="BH323">
            <v>48.675996000063606</v>
          </cell>
          <cell r="BI323">
            <v>29.48712060006801</v>
          </cell>
          <cell r="BJ323">
            <v>130.05500000005122</v>
          </cell>
          <cell r="BK323">
            <v>125.31199999997625</v>
          </cell>
          <cell r="BL323">
            <v>193.65000000002328</v>
          </cell>
          <cell r="BM323">
            <v>161.11900000006426</v>
          </cell>
          <cell r="BN323">
            <v>81.334999999962747</v>
          </cell>
          <cell r="BO323">
            <v>104.89100000006147</v>
          </cell>
          <cell r="BP323">
            <v>38.67699999990873</v>
          </cell>
          <cell r="BQ323">
            <v>-1862.344000000041</v>
          </cell>
          <cell r="BR323">
            <v>-695.36321000009775</v>
          </cell>
          <cell r="BS323">
            <v>114.9440000000177</v>
          </cell>
          <cell r="BT323">
            <v>82.880500000086613</v>
          </cell>
          <cell r="BU323">
            <v>98.55960000003688</v>
          </cell>
          <cell r="BV323">
            <v>125.33458999998402</v>
          </cell>
          <cell r="BW323">
            <v>129.85200000007171</v>
          </cell>
          <cell r="BX323">
            <v>88.683000000019092</v>
          </cell>
          <cell r="BY323">
            <v>-191.64939999999478</v>
          </cell>
          <cell r="BZ323">
            <v>149.67299999995157</v>
          </cell>
          <cell r="CA323">
            <v>102.3025000001071</v>
          </cell>
          <cell r="CB323">
            <v>191.44999999989523</v>
          </cell>
          <cell r="CC323">
            <v>62.189999999944121</v>
          </cell>
          <cell r="CD323">
            <v>-1649.5829999999842</v>
          </cell>
          <cell r="CE323">
            <v>15.841822799295187</v>
          </cell>
          <cell r="CF323">
            <v>93.652999999991152</v>
          </cell>
          <cell r="CG323">
            <v>104.65950000000885</v>
          </cell>
          <cell r="CH323">
            <v>67.636000000056811</v>
          </cell>
          <cell r="CI323">
            <v>21.868822799995542</v>
          </cell>
          <cell r="CJ323">
            <v>149.61900000000605</v>
          </cell>
          <cell r="CK323">
            <v>97.39100000000326</v>
          </cell>
          <cell r="CL323">
            <v>29.741000000038184</v>
          </cell>
          <cell r="CM323">
            <v>295.79200000007404</v>
          </cell>
          <cell r="CN323">
            <v>588.70699999993667</v>
          </cell>
          <cell r="CO323">
            <v>269.44549999997253</v>
          </cell>
          <cell r="CP323">
            <v>33.870000000053551</v>
          </cell>
          <cell r="CQ323">
            <v>-1736.5409999999683</v>
          </cell>
          <cell r="CR323">
            <v>-1328.2593000000343</v>
          </cell>
          <cell r="CS323">
            <v>353.25500000006286</v>
          </cell>
          <cell r="CT323">
            <v>109.7729999999865</v>
          </cell>
          <cell r="CU323">
            <v>125.66200000001118</v>
          </cell>
          <cell r="CV323">
            <v>120.13099999993574</v>
          </cell>
          <cell r="CW323">
            <v>286.50500000003376</v>
          </cell>
          <cell r="CX323">
            <v>-553.27199999999721</v>
          </cell>
          <cell r="CY323">
            <v>-453.18199999991339</v>
          </cell>
          <cell r="CZ323">
            <v>192.72839999996359</v>
          </cell>
          <cell r="DA323">
            <v>194.89630000002217</v>
          </cell>
          <cell r="DB323">
            <v>156.80900000000838</v>
          </cell>
          <cell r="DC323">
            <v>28.480000000039581</v>
          </cell>
          <cell r="DD323">
            <v>-1890.0450000001001</v>
          </cell>
          <cell r="DE323">
            <v>-781.32584400009364</v>
          </cell>
          <cell r="DF323">
            <v>269.41500000003725</v>
          </cell>
          <cell r="DG323">
            <v>63.440499999967869</v>
          </cell>
          <cell r="DH323">
            <v>75.660256000002846</v>
          </cell>
          <cell r="DI323">
            <v>174.72399999998743</v>
          </cell>
          <cell r="DJ323">
            <v>221.74799999999232</v>
          </cell>
          <cell r="DK323">
            <v>138.80999999999767</v>
          </cell>
          <cell r="DL323">
            <v>-253.94240000005811</v>
          </cell>
          <cell r="DM323">
            <v>171.93599999998696</v>
          </cell>
          <cell r="DN323">
            <v>218.33380000002217</v>
          </cell>
          <cell r="DO323">
            <v>245.00699999998324</v>
          </cell>
          <cell r="DP323">
            <v>24.434499999973923</v>
          </cell>
          <cell r="DQ323">
            <v>-2130.8925000000745</v>
          </cell>
          <cell r="DR323">
            <v>-1207.7223819997162</v>
          </cell>
          <cell r="DS323">
            <v>96.356000000028871</v>
          </cell>
          <cell r="DT323">
            <v>53.214000000036322</v>
          </cell>
          <cell r="DU323">
            <v>79.804018000082579</v>
          </cell>
          <cell r="DV323">
            <v>248.97199999995064</v>
          </cell>
          <cell r="DW323">
            <v>199.41909999997006</v>
          </cell>
          <cell r="DX323">
            <v>95.886000000056811</v>
          </cell>
          <cell r="DY323">
            <v>-147.45610000006855</v>
          </cell>
          <cell r="DZ323">
            <v>190.89120000001276</v>
          </cell>
          <cell r="EA323">
            <v>121.45140000001993</v>
          </cell>
          <cell r="EB323">
            <v>123.9210000000312</v>
          </cell>
          <cell r="EC323">
            <v>19.32999999995809</v>
          </cell>
          <cell r="ED323">
            <v>-2289.5109999999404</v>
          </cell>
        </row>
        <row r="324">
          <cell r="F324" t="str">
            <v>=</v>
          </cell>
          <cell r="G324" t="str">
            <v>=</v>
          </cell>
          <cell r="H324" t="str">
            <v>=</v>
          </cell>
          <cell r="I324" t="str">
            <v>=</v>
          </cell>
          <cell r="J324" t="str">
            <v>=</v>
          </cell>
          <cell r="K324" t="str">
            <v>=</v>
          </cell>
          <cell r="L324" t="str">
            <v>=</v>
          </cell>
          <cell r="M324" t="str">
            <v>=</v>
          </cell>
          <cell r="N324" t="str">
            <v>=</v>
          </cell>
          <cell r="O324" t="str">
            <v>=</v>
          </cell>
          <cell r="P324" t="str">
            <v>=</v>
          </cell>
          <cell r="Q324" t="str">
            <v>=</v>
          </cell>
          <cell r="R324" t="str">
            <v>=</v>
          </cell>
          <cell r="S324" t="str">
            <v>=</v>
          </cell>
          <cell r="T324" t="str">
            <v>=</v>
          </cell>
          <cell r="U324" t="str">
            <v>=</v>
          </cell>
          <cell r="V324" t="str">
            <v>=</v>
          </cell>
          <cell r="W324" t="str">
            <v>=</v>
          </cell>
          <cell r="X324" t="str">
            <v>=</v>
          </cell>
          <cell r="Y324" t="str">
            <v>=</v>
          </cell>
          <cell r="Z324" t="str">
            <v>=</v>
          </cell>
          <cell r="AA324" t="str">
            <v>=</v>
          </cell>
          <cell r="AB324" t="str">
            <v>=</v>
          </cell>
          <cell r="AC324" t="str">
            <v>=</v>
          </cell>
          <cell r="AD324" t="str">
            <v>=</v>
          </cell>
          <cell r="AE324" t="str">
            <v>=</v>
          </cell>
          <cell r="AF324" t="str">
            <v>=</v>
          </cell>
          <cell r="AG324" t="str">
            <v>=</v>
          </cell>
          <cell r="AH324" t="str">
            <v>=</v>
          </cell>
          <cell r="AI324" t="str">
            <v>=</v>
          </cell>
          <cell r="AJ324" t="str">
            <v>=</v>
          </cell>
          <cell r="AK324" t="str">
            <v>=</v>
          </cell>
          <cell r="AL324" t="str">
            <v>=</v>
          </cell>
          <cell r="AM324" t="str">
            <v>=</v>
          </cell>
          <cell r="AN324" t="str">
            <v>=</v>
          </cell>
          <cell r="AO324" t="str">
            <v>=</v>
          </cell>
          <cell r="AP324" t="str">
            <v>=</v>
          </cell>
          <cell r="AQ324" t="str">
            <v>=</v>
          </cell>
          <cell r="AR324" t="str">
            <v>=</v>
          </cell>
          <cell r="AS324" t="str">
            <v>=</v>
          </cell>
          <cell r="AT324" t="str">
            <v>=</v>
          </cell>
          <cell r="AU324" t="str">
            <v>=</v>
          </cell>
          <cell r="AV324" t="str">
            <v>=</v>
          </cell>
          <cell r="AW324" t="str">
            <v>=</v>
          </cell>
          <cell r="AX324" t="str">
            <v>=</v>
          </cell>
          <cell r="AY324" t="str">
            <v>=</v>
          </cell>
          <cell r="AZ324" t="str">
            <v>=</v>
          </cell>
          <cell r="BA324" t="str">
            <v>=</v>
          </cell>
          <cell r="BB324" t="str">
            <v>=</v>
          </cell>
          <cell r="BC324" t="str">
            <v>=</v>
          </cell>
          <cell r="BD324" t="str">
            <v>=</v>
          </cell>
          <cell r="BE324" t="str">
            <v>=</v>
          </cell>
          <cell r="BF324" t="str">
            <v>=</v>
          </cell>
          <cell r="BG324" t="str">
            <v>=</v>
          </cell>
          <cell r="BH324" t="str">
            <v>=</v>
          </cell>
          <cell r="BI324" t="str">
            <v>=</v>
          </cell>
          <cell r="BJ324" t="str">
            <v>=</v>
          </cell>
          <cell r="BK324" t="str">
            <v>=</v>
          </cell>
          <cell r="BL324" t="str">
            <v>=</v>
          </cell>
          <cell r="BM324" t="str">
            <v>=</v>
          </cell>
          <cell r="BN324" t="str">
            <v>=</v>
          </cell>
          <cell r="BO324" t="str">
            <v>=</v>
          </cell>
          <cell r="BP324" t="str">
            <v>=</v>
          </cell>
          <cell r="BQ324" t="str">
            <v>=</v>
          </cell>
          <cell r="BR324" t="str">
            <v>=</v>
          </cell>
          <cell r="BS324" t="str">
            <v>=</v>
          </cell>
          <cell r="BT324" t="str">
            <v>=</v>
          </cell>
          <cell r="BU324" t="str">
            <v>=</v>
          </cell>
          <cell r="BV324" t="str">
            <v>=</v>
          </cell>
          <cell r="BW324" t="str">
            <v>=</v>
          </cell>
          <cell r="BX324" t="str">
            <v>=</v>
          </cell>
          <cell r="BY324" t="str">
            <v>=</v>
          </cell>
          <cell r="BZ324" t="str">
            <v>=</v>
          </cell>
          <cell r="CA324" t="str">
            <v>=</v>
          </cell>
          <cell r="CB324" t="str">
            <v>=</v>
          </cell>
          <cell r="CC324" t="str">
            <v>=</v>
          </cell>
          <cell r="CD324" t="str">
            <v>=</v>
          </cell>
          <cell r="CE324" t="str">
            <v>=</v>
          </cell>
          <cell r="CF324" t="str">
            <v>=</v>
          </cell>
          <cell r="CG324" t="str">
            <v>=</v>
          </cell>
          <cell r="CH324" t="str">
            <v>=</v>
          </cell>
          <cell r="CI324" t="str">
            <v>=</v>
          </cell>
          <cell r="CJ324" t="str">
            <v>=</v>
          </cell>
          <cell r="CK324" t="str">
            <v>=</v>
          </cell>
          <cell r="CL324" t="str">
            <v>=</v>
          </cell>
          <cell r="CM324" t="str">
            <v>=</v>
          </cell>
          <cell r="CN324" t="str">
            <v>=</v>
          </cell>
          <cell r="CO324" t="str">
            <v>=</v>
          </cell>
          <cell r="CP324" t="str">
            <v>=</v>
          </cell>
          <cell r="CQ324" t="str">
            <v>=</v>
          </cell>
          <cell r="CR324" t="str">
            <v>=</v>
          </cell>
          <cell r="CS324" t="str">
            <v>=</v>
          </cell>
          <cell r="CT324" t="str">
            <v>=</v>
          </cell>
          <cell r="CU324" t="str">
            <v>=</v>
          </cell>
          <cell r="CV324" t="str">
            <v>=</v>
          </cell>
          <cell r="CW324" t="str">
            <v>=</v>
          </cell>
          <cell r="CX324" t="str">
            <v>=</v>
          </cell>
          <cell r="CY324" t="str">
            <v>=</v>
          </cell>
          <cell r="CZ324" t="str">
            <v>=</v>
          </cell>
          <cell r="DA324" t="str">
            <v>=</v>
          </cell>
          <cell r="DB324" t="str">
            <v>=</v>
          </cell>
          <cell r="DC324" t="str">
            <v>=</v>
          </cell>
          <cell r="DD324" t="str">
            <v>=</v>
          </cell>
          <cell r="DE324" t="str">
            <v>=</v>
          </cell>
          <cell r="DF324" t="str">
            <v>=</v>
          </cell>
          <cell r="DG324" t="str">
            <v>=</v>
          </cell>
          <cell r="DH324" t="str">
            <v>=</v>
          </cell>
          <cell r="DI324" t="str">
            <v>=</v>
          </cell>
          <cell r="DJ324" t="str">
            <v>=</v>
          </cell>
          <cell r="DK324" t="str">
            <v>=</v>
          </cell>
          <cell r="DL324" t="str">
            <v>=</v>
          </cell>
          <cell r="DM324" t="str">
            <v>=</v>
          </cell>
          <cell r="DN324" t="str">
            <v>=</v>
          </cell>
          <cell r="DO324" t="str">
            <v>=</v>
          </cell>
          <cell r="DP324" t="str">
            <v>=</v>
          </cell>
          <cell r="DQ324" t="str">
            <v>=</v>
          </cell>
          <cell r="DR324" t="str">
            <v>=</v>
          </cell>
          <cell r="DS324" t="str">
            <v>=</v>
          </cell>
          <cell r="DT324" t="str">
            <v>=</v>
          </cell>
          <cell r="DU324" t="str">
            <v>=</v>
          </cell>
          <cell r="DV324" t="str">
            <v>=</v>
          </cell>
          <cell r="DW324" t="str">
            <v>=</v>
          </cell>
          <cell r="DX324" t="str">
            <v>=</v>
          </cell>
          <cell r="DY324" t="str">
            <v>=</v>
          </cell>
          <cell r="DZ324" t="str">
            <v>=</v>
          </cell>
          <cell r="EA324" t="str">
            <v>=</v>
          </cell>
          <cell r="EB324" t="str">
            <v>=</v>
          </cell>
          <cell r="EC324" t="str">
            <v>=</v>
          </cell>
          <cell r="ED324" t="str">
            <v>=</v>
          </cell>
        </row>
        <row r="325">
          <cell r="A325" t="str">
            <v>Total Requirements</v>
          </cell>
          <cell r="F325">
            <v>563.17399999964982</v>
          </cell>
          <cell r="G325">
            <v>313.91350000072271</v>
          </cell>
          <cell r="H325">
            <v>566.89099999982864</v>
          </cell>
          <cell r="I325">
            <v>438.04799999948591</v>
          </cell>
          <cell r="J325">
            <v>158.45012999977916</v>
          </cell>
          <cell r="K325">
            <v>131.99287000019103</v>
          </cell>
          <cell r="L325">
            <v>621.48500000033528</v>
          </cell>
          <cell r="M325">
            <v>139.53000000026077</v>
          </cell>
          <cell r="N325">
            <v>142.125</v>
          </cell>
          <cell r="O325">
            <v>492.04600000008941</v>
          </cell>
          <cell r="P325">
            <v>490.61300000082701</v>
          </cell>
          <cell r="Q325">
            <v>489.796999999322</v>
          </cell>
          <cell r="R325">
            <v>116.741500005126</v>
          </cell>
          <cell r="S325">
            <v>447.95600000023842</v>
          </cell>
          <cell r="T325">
            <v>121.39300000015646</v>
          </cell>
          <cell r="U325">
            <v>140.96900000050664</v>
          </cell>
          <cell r="V325">
            <v>438.57799999974668</v>
          </cell>
          <cell r="W325">
            <v>90.586500000208616</v>
          </cell>
          <cell r="X325">
            <v>150.70299999974668</v>
          </cell>
          <cell r="Y325">
            <v>-52.257000000216067</v>
          </cell>
          <cell r="Z325">
            <v>198.49000000022352</v>
          </cell>
          <cell r="AA325">
            <v>45.879999999888241</v>
          </cell>
          <cell r="AB325">
            <v>141.63300000037998</v>
          </cell>
          <cell r="AC325">
            <v>109.54999999981374</v>
          </cell>
          <cell r="AD325">
            <v>-1716.7399999992922</v>
          </cell>
          <cell r="AE325">
            <v>738.06000001728535</v>
          </cell>
          <cell r="AF325">
            <v>66.685000000521541</v>
          </cell>
          <cell r="AG325">
            <v>115.61399999912828</v>
          </cell>
          <cell r="AH325">
            <v>111.24000000022352</v>
          </cell>
          <cell r="AI325">
            <v>188.79600000008941</v>
          </cell>
          <cell r="AJ325">
            <v>154.66700000036508</v>
          </cell>
          <cell r="AK325">
            <v>151.48799999989569</v>
          </cell>
          <cell r="AL325">
            <v>-45.941999999806285</v>
          </cell>
          <cell r="AM325">
            <v>180.93099999986589</v>
          </cell>
          <cell r="AN325">
            <v>95.046000000089407</v>
          </cell>
          <cell r="AO325">
            <v>255.25</v>
          </cell>
          <cell r="AP325">
            <v>59.049999999813735</v>
          </cell>
          <cell r="AQ325">
            <v>-594.76499999966472</v>
          </cell>
          <cell r="AR325">
            <v>-525.1161210089922</v>
          </cell>
          <cell r="AS325">
            <v>155.58899999968708</v>
          </cell>
          <cell r="AT325">
            <v>50.302000000141561</v>
          </cell>
          <cell r="AU325">
            <v>125.04416800010949</v>
          </cell>
          <cell r="AV325">
            <v>134.08566999994218</v>
          </cell>
          <cell r="AW325">
            <v>108.9320000000298</v>
          </cell>
          <cell r="AX325">
            <v>96.705040999688208</v>
          </cell>
          <cell r="AY325">
            <v>-233.8179999999702</v>
          </cell>
          <cell r="AZ325">
            <v>72.716000000014901</v>
          </cell>
          <cell r="BA325">
            <v>23.984000000171363</v>
          </cell>
          <cell r="BB325">
            <v>107.97900000028312</v>
          </cell>
          <cell r="BC325">
            <v>46.454999999143183</v>
          </cell>
          <cell r="BD325">
            <v>-1213.0900000007823</v>
          </cell>
          <cell r="BE325">
            <v>-847.78288340568542</v>
          </cell>
          <cell r="BF325">
            <v>54.779999999329448</v>
          </cell>
          <cell r="BG325">
            <v>46.578999999910593</v>
          </cell>
          <cell r="BH325">
            <v>48.67599599994719</v>
          </cell>
          <cell r="BI325">
            <v>29.487120600417256</v>
          </cell>
          <cell r="BJ325">
            <v>130.05499999970198</v>
          </cell>
          <cell r="BK325">
            <v>125.31199999991804</v>
          </cell>
          <cell r="BL325">
            <v>193.64999999944121</v>
          </cell>
          <cell r="BM325">
            <v>161.11900000087917</v>
          </cell>
          <cell r="BN325">
            <v>81.334999999962747</v>
          </cell>
          <cell r="BO325">
            <v>104.89100000075996</v>
          </cell>
          <cell r="BP325">
            <v>38.677000000141561</v>
          </cell>
          <cell r="BQ325">
            <v>-1862.3440000005066</v>
          </cell>
          <cell r="BR325">
            <v>-695.36321000009775</v>
          </cell>
          <cell r="BS325">
            <v>114.94399999920279</v>
          </cell>
          <cell r="BT325">
            <v>82.880499999970198</v>
          </cell>
          <cell r="BU325">
            <v>98.559600000269711</v>
          </cell>
          <cell r="BV325">
            <v>125.33459000010043</v>
          </cell>
          <cell r="BW325">
            <v>129.8519999999553</v>
          </cell>
          <cell r="BX325">
            <v>88.683000000193715</v>
          </cell>
          <cell r="BY325">
            <v>-191.64940000046045</v>
          </cell>
          <cell r="BZ325">
            <v>149.67300000041723</v>
          </cell>
          <cell r="CA325">
            <v>102.30249999929219</v>
          </cell>
          <cell r="CB325">
            <v>191.44999999925494</v>
          </cell>
          <cell r="CC325">
            <v>62.190000000409782</v>
          </cell>
          <cell r="CD325">
            <v>-1649.5830000005662</v>
          </cell>
          <cell r="CE325">
            <v>15.841822795569897</v>
          </cell>
          <cell r="CF325">
            <v>93.652999999932945</v>
          </cell>
          <cell r="CG325">
            <v>104.65950000006706</v>
          </cell>
          <cell r="CH325">
            <v>67.635999999940395</v>
          </cell>
          <cell r="CI325">
            <v>21.868822799995542</v>
          </cell>
          <cell r="CJ325">
            <v>149.61899999994785</v>
          </cell>
          <cell r="CK325">
            <v>97.390999999828637</v>
          </cell>
          <cell r="CL325">
            <v>29.74100000038743</v>
          </cell>
          <cell r="CM325">
            <v>295.79199999943376</v>
          </cell>
          <cell r="CN325">
            <v>588.70699999947101</v>
          </cell>
          <cell r="CO325">
            <v>269.44550000037998</v>
          </cell>
          <cell r="CP325">
            <v>33.870000000111759</v>
          </cell>
          <cell r="CQ325">
            <v>-1736.5410000002012</v>
          </cell>
          <cell r="CR325">
            <v>-1328.2593000084162</v>
          </cell>
          <cell r="CS325">
            <v>353.25499999988824</v>
          </cell>
          <cell r="CT325">
            <v>109.7730000000447</v>
          </cell>
          <cell r="CU325">
            <v>125.66199999954551</v>
          </cell>
          <cell r="CV325">
            <v>120.13100000005215</v>
          </cell>
          <cell r="CW325">
            <v>286.50499999988824</v>
          </cell>
          <cell r="CX325">
            <v>-553.27199999988079</v>
          </cell>
          <cell r="CY325">
            <v>-453.1820000000298</v>
          </cell>
          <cell r="CZ325">
            <v>192.72840000037104</v>
          </cell>
          <cell r="DA325">
            <v>194.89630000013858</v>
          </cell>
          <cell r="DB325">
            <v>156.80900000035763</v>
          </cell>
          <cell r="DC325">
            <v>28.479999999515712</v>
          </cell>
          <cell r="DD325">
            <v>-1890.0449999999255</v>
          </cell>
          <cell r="DE325">
            <v>-781.32584399729967</v>
          </cell>
          <cell r="DF325">
            <v>269.41500000003725</v>
          </cell>
          <cell r="DG325">
            <v>63.440499999560416</v>
          </cell>
          <cell r="DH325">
            <v>75.660255999304354</v>
          </cell>
          <cell r="DI325">
            <v>174.72400000039488</v>
          </cell>
          <cell r="DJ325">
            <v>221.74799999967217</v>
          </cell>
          <cell r="DK325">
            <v>138.81000000052154</v>
          </cell>
          <cell r="DL325">
            <v>-253.94240000005811</v>
          </cell>
          <cell r="DM325">
            <v>171.93600000068545</v>
          </cell>
          <cell r="DN325">
            <v>218.33380000013858</v>
          </cell>
          <cell r="DO325">
            <v>245.00699999928474</v>
          </cell>
          <cell r="DP325">
            <v>24.434500000439584</v>
          </cell>
          <cell r="DQ325">
            <v>-2130.8925000000745</v>
          </cell>
          <cell r="DR325">
            <v>-1207.7223819941282</v>
          </cell>
          <cell r="DS325">
            <v>96.355999999679625</v>
          </cell>
          <cell r="DT325">
            <v>53.214000000618398</v>
          </cell>
          <cell r="DU325">
            <v>79.804017999209464</v>
          </cell>
          <cell r="DV325">
            <v>248.97200000006706</v>
          </cell>
          <cell r="DW325">
            <v>199.41910000052303</v>
          </cell>
          <cell r="DX325">
            <v>95.885999999940395</v>
          </cell>
          <cell r="DY325">
            <v>-147.45610000006855</v>
          </cell>
          <cell r="DZ325">
            <v>190.89120000042021</v>
          </cell>
          <cell r="EA325">
            <v>121.45139999967068</v>
          </cell>
          <cell r="EB325">
            <v>123.92100000008941</v>
          </cell>
          <cell r="EC325">
            <v>19.330000000074506</v>
          </cell>
          <cell r="ED325">
            <v>-2289.5109999999404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8">
          <cell r="A328" t="str">
            <v>Purchased Power &amp; Net Interchange</v>
          </cell>
        </row>
        <row r="330">
          <cell r="C330" t="str">
            <v>APS Supplemental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C331" t="str">
            <v xml:space="preserve">Combine Hills Wind 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C332" t="str">
            <v>Constellation Seasonal 2013-2016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C333" t="str">
            <v>Deseret Purchase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C334" t="str">
            <v>Douglas PUD Settlement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C335" t="str">
            <v>Georgia-Pacific Camas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C336" t="str">
            <v>Gemstate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C337" t="str">
            <v>Hermiston Purchase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C338" t="str">
            <v>Hurricane Purchase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C339" t="str">
            <v>IPP Purchase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C340" t="str">
            <v>MagCorp Reserves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C341" t="str">
            <v>Nucor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 t="str">
            <v>Old Mill Solar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 t="str">
            <v>P4 Production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C344" t="str">
            <v>Pavant III Solar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C345" t="str">
            <v>PGE Cove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C346" t="str">
            <v>Rock River Wind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C347" t="str">
            <v>Small Purchases east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C348" t="str">
            <v>Small Purchases west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Three Buttes Wind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 xml:space="preserve">Top of the World Wind 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>Tri-State Purchase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>UAMPS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UMPA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Wolverine Creek Wind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9">
          <cell r="C359" t="str">
            <v>QF - Sch37 - UT - Solar T</v>
          </cell>
          <cell r="F359">
            <v>1316.787</v>
          </cell>
          <cell r="G359">
            <v>1473.64</v>
          </cell>
          <cell r="H359">
            <v>2295.116</v>
          </cell>
          <cell r="I359">
            <v>2650.89</v>
          </cell>
          <cell r="J359">
            <v>3068.5970000000002</v>
          </cell>
          <cell r="K359">
            <v>3260.07</v>
          </cell>
          <cell r="L359">
            <v>2950.7660000000001</v>
          </cell>
          <cell r="M359">
            <v>2955.5709999999999</v>
          </cell>
          <cell r="N359">
            <v>2605.3200000000002</v>
          </cell>
          <cell r="O359">
            <v>2112.2469999999998</v>
          </cell>
          <cell r="P359">
            <v>1422.6</v>
          </cell>
          <cell r="Q359">
            <v>1097.5550000000001</v>
          </cell>
          <cell r="R359">
            <v>27073.124</v>
          </cell>
          <cell r="S359">
            <v>1310.2149999999999</v>
          </cell>
          <cell r="T359">
            <v>1466.3040000000001</v>
          </cell>
          <cell r="U359">
            <v>2283.7080000000001</v>
          </cell>
          <cell r="V359">
            <v>2637.63</v>
          </cell>
          <cell r="W359">
            <v>3053.252</v>
          </cell>
          <cell r="X359">
            <v>3243.72</v>
          </cell>
          <cell r="Y359">
            <v>2936.01</v>
          </cell>
          <cell r="Z359">
            <v>2940.8150000000001</v>
          </cell>
          <cell r="AA359">
            <v>2592.3000000000002</v>
          </cell>
          <cell r="AB359">
            <v>2101.614</v>
          </cell>
          <cell r="AC359">
            <v>1415.55</v>
          </cell>
          <cell r="AD359">
            <v>1092.0060000000001</v>
          </cell>
          <cell r="AE359">
            <v>26989.835999999996</v>
          </cell>
          <cell r="AF359">
            <v>1303.6120000000001</v>
          </cell>
          <cell r="AG359">
            <v>1511.0740000000001</v>
          </cell>
          <cell r="AH359">
            <v>2272.2069999999999</v>
          </cell>
          <cell r="AI359">
            <v>2624.52</v>
          </cell>
          <cell r="AJ359">
            <v>3038</v>
          </cell>
          <cell r="AK359">
            <v>3227.55</v>
          </cell>
          <cell r="AL359">
            <v>2921.3159999999998</v>
          </cell>
          <cell r="AM359">
            <v>2926.09</v>
          </cell>
          <cell r="AN359">
            <v>2579.31</v>
          </cell>
          <cell r="AO359">
            <v>2091.136</v>
          </cell>
          <cell r="AP359">
            <v>1408.44</v>
          </cell>
          <cell r="AQ359">
            <v>1086.5809999999999</v>
          </cell>
          <cell r="AR359">
            <v>26803.155999999999</v>
          </cell>
          <cell r="AS359">
            <v>1297.133</v>
          </cell>
          <cell r="AT359">
            <v>1451.7439999999999</v>
          </cell>
          <cell r="AU359">
            <v>2260.8919999999998</v>
          </cell>
          <cell r="AV359">
            <v>2611.38</v>
          </cell>
          <cell r="AW359">
            <v>3022.8409999999999</v>
          </cell>
          <cell r="AX359">
            <v>3211.41</v>
          </cell>
          <cell r="AY359">
            <v>2906.7150000000001</v>
          </cell>
          <cell r="AZ359">
            <v>2911.4580000000001</v>
          </cell>
          <cell r="BA359">
            <v>2566.38</v>
          </cell>
          <cell r="BB359">
            <v>2080.627</v>
          </cell>
          <cell r="BC359">
            <v>1401.42</v>
          </cell>
          <cell r="BD359">
            <v>1081.1559999999999</v>
          </cell>
          <cell r="BE359">
            <v>26668.893</v>
          </cell>
          <cell r="BF359">
            <v>1290.5609999999999</v>
          </cell>
          <cell r="BG359">
            <v>1444.4359999999999</v>
          </cell>
          <cell r="BH359">
            <v>2249.5149999999999</v>
          </cell>
          <cell r="BI359">
            <v>2598.27</v>
          </cell>
          <cell r="BJ359">
            <v>3007.6819999999998</v>
          </cell>
          <cell r="BK359">
            <v>3195.36</v>
          </cell>
          <cell r="BL359">
            <v>2892.2379999999998</v>
          </cell>
          <cell r="BM359">
            <v>2896.9189999999999</v>
          </cell>
          <cell r="BN359">
            <v>2553.5700000000002</v>
          </cell>
          <cell r="BO359">
            <v>2070.2109999999998</v>
          </cell>
          <cell r="BP359">
            <v>1394.4</v>
          </cell>
          <cell r="BQ359">
            <v>1075.731</v>
          </cell>
          <cell r="BR359">
            <v>26535.45</v>
          </cell>
          <cell r="BS359">
            <v>1284.175</v>
          </cell>
          <cell r="BT359">
            <v>1437.212</v>
          </cell>
          <cell r="BU359">
            <v>2238.3240000000001</v>
          </cell>
          <cell r="BV359">
            <v>2585.2800000000002</v>
          </cell>
          <cell r="BW359">
            <v>2992.616</v>
          </cell>
          <cell r="BX359">
            <v>3179.37</v>
          </cell>
          <cell r="BY359">
            <v>2877.6990000000001</v>
          </cell>
          <cell r="BZ359">
            <v>2882.4110000000001</v>
          </cell>
          <cell r="CA359">
            <v>2540.79</v>
          </cell>
          <cell r="CB359">
            <v>2059.857</v>
          </cell>
          <cell r="CC359">
            <v>1387.41</v>
          </cell>
          <cell r="CD359">
            <v>1070.306</v>
          </cell>
          <cell r="CE359">
            <v>26453.876</v>
          </cell>
          <cell r="CF359">
            <v>1277.6959999999999</v>
          </cell>
          <cell r="CG359">
            <v>1481.03</v>
          </cell>
          <cell r="CH359">
            <v>2227.1329999999998</v>
          </cell>
          <cell r="CI359">
            <v>2572.35</v>
          </cell>
          <cell r="CJ359">
            <v>2977.674</v>
          </cell>
          <cell r="CK359">
            <v>3163.47</v>
          </cell>
          <cell r="CL359">
            <v>2863.3150000000001</v>
          </cell>
          <cell r="CM359">
            <v>2868.027</v>
          </cell>
          <cell r="CN359">
            <v>2528.13</v>
          </cell>
          <cell r="CO359">
            <v>2049.627</v>
          </cell>
          <cell r="CP359">
            <v>1380.45</v>
          </cell>
          <cell r="CQ359">
            <v>1064.9739999999999</v>
          </cell>
          <cell r="CR359">
            <v>26271.129000000001</v>
          </cell>
          <cell r="CS359">
            <v>1271.3720000000001</v>
          </cell>
          <cell r="CT359">
            <v>1422.876</v>
          </cell>
          <cell r="CU359">
            <v>2216.0659999999998</v>
          </cell>
          <cell r="CV359">
            <v>2559.48</v>
          </cell>
          <cell r="CW359">
            <v>2962.7939999999999</v>
          </cell>
          <cell r="CX359">
            <v>3147.63</v>
          </cell>
          <cell r="CY359">
            <v>2849.0239999999999</v>
          </cell>
          <cell r="CZ359">
            <v>2853.7049999999999</v>
          </cell>
          <cell r="DA359">
            <v>2515.44</v>
          </cell>
          <cell r="DB359">
            <v>2039.3969999999999</v>
          </cell>
          <cell r="DC359">
            <v>1373.61</v>
          </cell>
          <cell r="DD359">
            <v>1059.7349999999999</v>
          </cell>
          <cell r="DE359">
            <v>26139.537999999997</v>
          </cell>
          <cell r="DF359">
            <v>1265.0170000000001</v>
          </cell>
          <cell r="DG359">
            <v>1415.7639999999999</v>
          </cell>
          <cell r="DH359">
            <v>2204.9369999999999</v>
          </cell>
          <cell r="DI359">
            <v>2546.6999999999998</v>
          </cell>
          <cell r="DJ359">
            <v>2948.0070000000001</v>
          </cell>
          <cell r="DK359">
            <v>3131.88</v>
          </cell>
          <cell r="DL359">
            <v>2834.7640000000001</v>
          </cell>
          <cell r="DM359">
            <v>2839.3519999999999</v>
          </cell>
          <cell r="DN359">
            <v>2502.9299999999998</v>
          </cell>
          <cell r="DO359">
            <v>2029.105</v>
          </cell>
          <cell r="DP359">
            <v>1366.71</v>
          </cell>
          <cell r="DQ359">
            <v>1054.3720000000001</v>
          </cell>
          <cell r="DR359">
            <v>26008.988000000001</v>
          </cell>
          <cell r="DS359">
            <v>1258.662</v>
          </cell>
          <cell r="DT359">
            <v>1408.68</v>
          </cell>
          <cell r="DU359">
            <v>2193.87</v>
          </cell>
          <cell r="DV359">
            <v>2533.98</v>
          </cell>
          <cell r="DW359">
            <v>2933.2510000000002</v>
          </cell>
          <cell r="DX359">
            <v>3116.28</v>
          </cell>
          <cell r="DY359">
            <v>2820.5659999999998</v>
          </cell>
          <cell r="DZ359">
            <v>2825.2159999999999</v>
          </cell>
          <cell r="EA359">
            <v>2490.39</v>
          </cell>
          <cell r="EB359">
            <v>2019.03</v>
          </cell>
          <cell r="EC359">
            <v>1359.93</v>
          </cell>
          <cell r="ED359">
            <v>1049.133</v>
          </cell>
        </row>
        <row r="360">
          <cell r="C360" t="str">
            <v>Curtailment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C361" t="str">
            <v>Net Generation</v>
          </cell>
          <cell r="F361">
            <v>1316.787</v>
          </cell>
          <cell r="G361">
            <v>1473.64</v>
          </cell>
          <cell r="H361">
            <v>2295.116</v>
          </cell>
          <cell r="I361">
            <v>2650.89</v>
          </cell>
          <cell r="J361">
            <v>3068.5970000000002</v>
          </cell>
          <cell r="K361">
            <v>3260.07</v>
          </cell>
          <cell r="L361">
            <v>2950.7660000000001</v>
          </cell>
          <cell r="M361">
            <v>2955.5709999999999</v>
          </cell>
          <cell r="N361">
            <v>2605.3200000000002</v>
          </cell>
          <cell r="O361">
            <v>2112.2469999999998</v>
          </cell>
          <cell r="P361">
            <v>1422.6</v>
          </cell>
          <cell r="Q361">
            <v>1097.5550000000001</v>
          </cell>
          <cell r="R361">
            <v>27073.124</v>
          </cell>
          <cell r="S361">
            <v>1310.2149999999999</v>
          </cell>
          <cell r="T361">
            <v>1466.3040000000001</v>
          </cell>
          <cell r="U361">
            <v>2283.7080000000001</v>
          </cell>
          <cell r="V361">
            <v>2637.63</v>
          </cell>
          <cell r="W361">
            <v>3053.252</v>
          </cell>
          <cell r="X361">
            <v>3243.72</v>
          </cell>
          <cell r="Y361">
            <v>2936.01</v>
          </cell>
          <cell r="Z361">
            <v>2940.8150000000001</v>
          </cell>
          <cell r="AA361">
            <v>2592.3000000000002</v>
          </cell>
          <cell r="AB361">
            <v>2101.614</v>
          </cell>
          <cell r="AC361">
            <v>1415.55</v>
          </cell>
          <cell r="AD361">
            <v>1092.0060000000001</v>
          </cell>
          <cell r="AE361">
            <v>26989.835999999996</v>
          </cell>
          <cell r="AF361">
            <v>1303.6120000000001</v>
          </cell>
          <cell r="AG361">
            <v>1511.0740000000001</v>
          </cell>
          <cell r="AH361">
            <v>2272.2069999999999</v>
          </cell>
          <cell r="AI361">
            <v>2624.52</v>
          </cell>
          <cell r="AJ361">
            <v>3038</v>
          </cell>
          <cell r="AK361">
            <v>3227.55</v>
          </cell>
          <cell r="AL361">
            <v>2921.3159999999998</v>
          </cell>
          <cell r="AM361">
            <v>2926.09</v>
          </cell>
          <cell r="AN361">
            <v>2579.31</v>
          </cell>
          <cell r="AO361">
            <v>2091.136</v>
          </cell>
          <cell r="AP361">
            <v>1408.44</v>
          </cell>
          <cell r="AQ361">
            <v>1086.5809999999999</v>
          </cell>
          <cell r="AR361">
            <v>26803.155999999999</v>
          </cell>
          <cell r="AS361">
            <v>1297.133</v>
          </cell>
          <cell r="AT361">
            <v>1451.7439999999999</v>
          </cell>
          <cell r="AU361">
            <v>2260.8919999999998</v>
          </cell>
          <cell r="AV361">
            <v>2611.38</v>
          </cell>
          <cell r="AW361">
            <v>3022.8409999999999</v>
          </cell>
          <cell r="AX361">
            <v>3211.41</v>
          </cell>
          <cell r="AY361">
            <v>2906.7150000000001</v>
          </cell>
          <cell r="AZ361">
            <v>2911.4580000000001</v>
          </cell>
          <cell r="BA361">
            <v>2566.38</v>
          </cell>
          <cell r="BB361">
            <v>2080.627</v>
          </cell>
          <cell r="BC361">
            <v>1401.42</v>
          </cell>
          <cell r="BD361">
            <v>1081.1559999999999</v>
          </cell>
          <cell r="BE361">
            <v>26668.893</v>
          </cell>
          <cell r="BF361">
            <v>1290.5609999999999</v>
          </cell>
          <cell r="BG361">
            <v>1444.4359999999999</v>
          </cell>
          <cell r="BH361">
            <v>2249.5149999999999</v>
          </cell>
          <cell r="BI361">
            <v>2598.27</v>
          </cell>
          <cell r="BJ361">
            <v>3007.6819999999998</v>
          </cell>
          <cell r="BK361">
            <v>3195.36</v>
          </cell>
          <cell r="BL361">
            <v>2892.2379999999998</v>
          </cell>
          <cell r="BM361">
            <v>2896.9189999999999</v>
          </cell>
          <cell r="BN361">
            <v>2553.5700000000002</v>
          </cell>
          <cell r="BO361">
            <v>2070.2109999999998</v>
          </cell>
          <cell r="BP361">
            <v>1394.4</v>
          </cell>
          <cell r="BQ361">
            <v>1075.731</v>
          </cell>
          <cell r="BR361">
            <v>26535.45</v>
          </cell>
          <cell r="BS361">
            <v>1284.175</v>
          </cell>
          <cell r="BT361">
            <v>1437.212</v>
          </cell>
          <cell r="BU361">
            <v>2238.3240000000001</v>
          </cell>
          <cell r="BV361">
            <v>2585.2800000000002</v>
          </cell>
          <cell r="BW361">
            <v>2992.616</v>
          </cell>
          <cell r="BX361">
            <v>3179.37</v>
          </cell>
          <cell r="BY361">
            <v>2877.6990000000001</v>
          </cell>
          <cell r="BZ361">
            <v>2882.4110000000001</v>
          </cell>
          <cell r="CA361">
            <v>2540.79</v>
          </cell>
          <cell r="CB361">
            <v>2059.857</v>
          </cell>
          <cell r="CC361">
            <v>1387.41</v>
          </cell>
          <cell r="CD361">
            <v>1070.306</v>
          </cell>
          <cell r="CE361">
            <v>26453.876</v>
          </cell>
          <cell r="CF361">
            <v>1277.6959999999999</v>
          </cell>
          <cell r="CG361">
            <v>1481.03</v>
          </cell>
          <cell r="CH361">
            <v>2227.1329999999998</v>
          </cell>
          <cell r="CI361">
            <v>2572.35</v>
          </cell>
          <cell r="CJ361">
            <v>2977.674</v>
          </cell>
          <cell r="CK361">
            <v>3163.47</v>
          </cell>
          <cell r="CL361">
            <v>2863.3150000000001</v>
          </cell>
          <cell r="CM361">
            <v>2868.027</v>
          </cell>
          <cell r="CN361">
            <v>2528.13</v>
          </cell>
          <cell r="CO361">
            <v>2049.627</v>
          </cell>
          <cell r="CP361">
            <v>1380.45</v>
          </cell>
          <cell r="CQ361">
            <v>1064.9739999999999</v>
          </cell>
          <cell r="CR361">
            <v>26271.129000000001</v>
          </cell>
          <cell r="CS361">
            <v>1271.3720000000001</v>
          </cell>
          <cell r="CT361">
            <v>1422.876</v>
          </cell>
          <cell r="CU361">
            <v>2216.0659999999998</v>
          </cell>
          <cell r="CV361">
            <v>2559.48</v>
          </cell>
          <cell r="CW361">
            <v>2962.7939999999999</v>
          </cell>
          <cell r="CX361">
            <v>3147.63</v>
          </cell>
          <cell r="CY361">
            <v>2849.0239999999999</v>
          </cell>
          <cell r="CZ361">
            <v>2853.7049999999999</v>
          </cell>
          <cell r="DA361">
            <v>2515.44</v>
          </cell>
          <cell r="DB361">
            <v>2039.3969999999999</v>
          </cell>
          <cell r="DC361">
            <v>1373.61</v>
          </cell>
          <cell r="DD361">
            <v>1059.7349999999999</v>
          </cell>
          <cell r="DE361">
            <v>26139.537999999997</v>
          </cell>
          <cell r="DF361">
            <v>1265.0170000000001</v>
          </cell>
          <cell r="DG361">
            <v>1415.7639999999999</v>
          </cell>
          <cell r="DH361">
            <v>2204.9369999999999</v>
          </cell>
          <cell r="DI361">
            <v>2546.6999999999998</v>
          </cell>
          <cell r="DJ361">
            <v>2948.0070000000001</v>
          </cell>
          <cell r="DK361">
            <v>3131.88</v>
          </cell>
          <cell r="DL361">
            <v>2834.7640000000001</v>
          </cell>
          <cell r="DM361">
            <v>2839.3519999999999</v>
          </cell>
          <cell r="DN361">
            <v>2502.9299999999998</v>
          </cell>
          <cell r="DO361">
            <v>2029.105</v>
          </cell>
          <cell r="DP361">
            <v>1366.71</v>
          </cell>
          <cell r="DQ361">
            <v>1054.3720000000001</v>
          </cell>
          <cell r="DR361">
            <v>26008.988000000001</v>
          </cell>
          <cell r="DS361">
            <v>1258.662</v>
          </cell>
          <cell r="DT361">
            <v>1408.68</v>
          </cell>
          <cell r="DU361">
            <v>2193.87</v>
          </cell>
          <cell r="DV361">
            <v>2533.98</v>
          </cell>
          <cell r="DW361">
            <v>2933.2510000000002</v>
          </cell>
          <cell r="DX361">
            <v>3116.28</v>
          </cell>
          <cell r="DY361">
            <v>2820.5659999999998</v>
          </cell>
          <cell r="DZ361">
            <v>2825.2159999999999</v>
          </cell>
          <cell r="EA361">
            <v>2490.39</v>
          </cell>
          <cell r="EB361">
            <v>2019.03</v>
          </cell>
          <cell r="EC361">
            <v>1359.93</v>
          </cell>
          <cell r="ED361">
            <v>1049.133</v>
          </cell>
        </row>
        <row r="363">
          <cell r="C363" t="str">
            <v>Potential QFs  -  Central Oregon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C364" t="str">
            <v>Potential QFs  -  West Main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C365" t="str">
            <v>Potential QFs  -  Walla Walla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Potential QFs  -  Clover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C367" t="str">
            <v>Potential QFs  -  PP-GC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C368" t="str">
            <v>Potential QFs  -  Utah North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C369" t="str">
            <v>Potential QFs  -  Utah South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C370" t="str">
            <v>Potential QFs  -  Trona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C371" t="str">
            <v>Potential QFs  -  Wyoming Northeast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3">
          <cell r="C373" t="str">
            <v>QF California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4">
          <cell r="C374" t="str">
            <v>QF Idaho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C375" t="str">
            <v>QF Oregon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C376" t="str">
            <v>QF Utah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C377" t="str">
            <v>QF Washington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C378" t="str">
            <v>QF Wyoming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80">
          <cell r="C380" t="str">
            <v>Biomass QF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C381" t="str">
            <v>Black Cap II Solar QF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C382" t="str">
            <v>Champlin Blue Mtn Wind QF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Chevron Wind QF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C384" t="str">
            <v xml:space="preserve">Douglas County Forest Products QF   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C385" t="str">
            <v>Evergreen BioPower QF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C386" t="str">
            <v>ExxonMobil QF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C387" t="str">
            <v>First Wind QF Projects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C388" t="str">
            <v>Five Pine Wind QF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Foote Creek II &amp; III Wind QF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Kennecott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C391" t="str">
            <v>Latigo Wind Park QF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C392" t="str">
            <v>Long Ridge Wind I QF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Long Ridge Wind II QF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Mountain Wind 1 QF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C395" t="str">
            <v>Mountain Wind 2 QF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C396" t="str">
            <v>North Point Wind QF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C397" t="str">
            <v>OM Power I Geothermal QF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C398" t="str">
            <v>Orchard Wind Farm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C399" t="str">
            <v>Oregon Sch 37 QFs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C400" t="str">
            <v>Oregon Wind Farm QF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C401" t="str">
            <v>Pavant Solar QF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C402" t="str">
            <v>Pioneer Wind Park I QF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 t="str">
            <v>Power County North Wind QF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Power County South Wind QF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C405" t="str">
            <v>Roseburg Dillard QF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C406" t="str">
            <v>Sigurd Solar QF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C407" t="str">
            <v>Spanish Fork Wind 2 QF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C408" t="str">
            <v>Sunnyside QF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C409" t="str">
            <v>Surprise Valley Geothermal QF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C410" t="str">
            <v>Sweetwater Solar QF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C411" t="str">
            <v>Tesoro QF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C412" t="str">
            <v>Three Peaks Solar QF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C413" t="str">
            <v>Threemile Canyon Wind QF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C414" t="str">
            <v>US Magnesium QF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C415" t="str">
            <v>Utah Pavant Solar I &amp; II QF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C416" t="str">
            <v>Utah Red Hills Solar QF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>Utah SunEdison Wind QF Projects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C418" t="str">
            <v>Utah Sch 37 Solar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20">
          <cell r="F420">
            <v>1316.7869999998948</v>
          </cell>
          <cell r="G420">
            <v>1473.640000000014</v>
          </cell>
          <cell r="H420">
            <v>2295.1159999999218</v>
          </cell>
          <cell r="I420">
            <v>2650.8899999999558</v>
          </cell>
          <cell r="J420">
            <v>3068.5969999999506</v>
          </cell>
          <cell r="K420">
            <v>3260.0699999999488</v>
          </cell>
          <cell r="L420">
            <v>2950.7659999999451</v>
          </cell>
          <cell r="M420">
            <v>2955.5709999999963</v>
          </cell>
          <cell r="N420">
            <v>2605.3200000000652</v>
          </cell>
          <cell r="O420">
            <v>2112.2470000000321</v>
          </cell>
          <cell r="P420">
            <v>1422.6000000000349</v>
          </cell>
          <cell r="Q420">
            <v>1097.5550000000512</v>
          </cell>
          <cell r="R420">
            <v>27073.123999999836</v>
          </cell>
          <cell r="S420">
            <v>1310.2150000000838</v>
          </cell>
          <cell r="T420">
            <v>1466.3040000000037</v>
          </cell>
          <cell r="U420">
            <v>2283.7079999999842</v>
          </cell>
          <cell r="V420">
            <v>2637.6300000000047</v>
          </cell>
          <cell r="W420">
            <v>3053.252000000095</v>
          </cell>
          <cell r="X420">
            <v>3243.7200000000885</v>
          </cell>
          <cell r="Y420">
            <v>2936.0100000000093</v>
          </cell>
          <cell r="Z420">
            <v>2940.8149999999441</v>
          </cell>
          <cell r="AA420">
            <v>2592.2999999999302</v>
          </cell>
          <cell r="AB420">
            <v>2101.6140000000014</v>
          </cell>
          <cell r="AC420">
            <v>1415.5499999999884</v>
          </cell>
          <cell r="AD420">
            <v>1092.0059999999357</v>
          </cell>
          <cell r="AE420">
            <v>26989.836000001058</v>
          </cell>
          <cell r="AF420">
            <v>1303.6119999999646</v>
          </cell>
          <cell r="AG420">
            <v>1511.0740000000224</v>
          </cell>
          <cell r="AH420">
            <v>2272.2069999999367</v>
          </cell>
          <cell r="AI420">
            <v>2624.5200000000186</v>
          </cell>
          <cell r="AJ420">
            <v>3038</v>
          </cell>
          <cell r="AK420">
            <v>3227.5500000000466</v>
          </cell>
          <cell r="AL420">
            <v>2921.3159999998752</v>
          </cell>
          <cell r="AM420">
            <v>2926.0899999999674</v>
          </cell>
          <cell r="AN420">
            <v>2579.3100000000559</v>
          </cell>
          <cell r="AO420">
            <v>2091.1359999999986</v>
          </cell>
          <cell r="AP420">
            <v>1408.4400000000023</v>
          </cell>
          <cell r="AQ420">
            <v>1086.5810000000056</v>
          </cell>
          <cell r="AR420">
            <v>26803.155999999493</v>
          </cell>
          <cell r="AS420">
            <v>1297.1330000000307</v>
          </cell>
          <cell r="AT420">
            <v>1451.7439999999478</v>
          </cell>
          <cell r="AU420">
            <v>2260.8919999999925</v>
          </cell>
          <cell r="AV420">
            <v>2611.3800000000047</v>
          </cell>
          <cell r="AW420">
            <v>3022.8410000000149</v>
          </cell>
          <cell r="AX420">
            <v>3211.4100000000326</v>
          </cell>
          <cell r="AY420">
            <v>2906.7150000000838</v>
          </cell>
          <cell r="AZ420">
            <v>2911.4579999999842</v>
          </cell>
          <cell r="BA420">
            <v>2566.3800000000047</v>
          </cell>
          <cell r="BB420">
            <v>2080.6269999999786</v>
          </cell>
          <cell r="BC420">
            <v>1401.4199999999837</v>
          </cell>
          <cell r="BD420">
            <v>1081.155999999959</v>
          </cell>
          <cell r="BE420">
            <v>26668.893000001088</v>
          </cell>
          <cell r="BF420">
            <v>1290.5610000001034</v>
          </cell>
          <cell r="BG420">
            <v>1444.435999999987</v>
          </cell>
          <cell r="BH420">
            <v>2249.515000000014</v>
          </cell>
          <cell r="BI420">
            <v>2598.2700000000186</v>
          </cell>
          <cell r="BJ420">
            <v>3007.6819999999134</v>
          </cell>
          <cell r="BK420">
            <v>3195.359999999986</v>
          </cell>
          <cell r="BL420">
            <v>2892.2380000000121</v>
          </cell>
          <cell r="BM420">
            <v>2896.9190000001108</v>
          </cell>
          <cell r="BN420">
            <v>2553.5700000000652</v>
          </cell>
          <cell r="BO420">
            <v>2070.2110000000102</v>
          </cell>
          <cell r="BP420">
            <v>1394.4000000000233</v>
          </cell>
          <cell r="BQ420">
            <v>1075.7309999999707</v>
          </cell>
          <cell r="BR420">
            <v>26535.450000000186</v>
          </cell>
          <cell r="BS420">
            <v>1284.1750000000466</v>
          </cell>
          <cell r="BT420">
            <v>1437.2119999999413</v>
          </cell>
          <cell r="BU420">
            <v>2238.3240000000224</v>
          </cell>
          <cell r="BV420">
            <v>2585.2800000000279</v>
          </cell>
          <cell r="BW420">
            <v>2992.6160000000382</v>
          </cell>
          <cell r="BX420">
            <v>3179.3699999999953</v>
          </cell>
          <cell r="BY420">
            <v>2877.6990000000224</v>
          </cell>
          <cell r="BZ420">
            <v>2882.4110000000801</v>
          </cell>
          <cell r="CA420">
            <v>2540.7899999999208</v>
          </cell>
          <cell r="CB420">
            <v>2059.8570000000182</v>
          </cell>
          <cell r="CC420">
            <v>1387.4100000000326</v>
          </cell>
          <cell r="CD420">
            <v>1070.3059999999823</v>
          </cell>
          <cell r="CE420">
            <v>26453.875999999233</v>
          </cell>
          <cell r="CF420">
            <v>1277.6959999999963</v>
          </cell>
          <cell r="CG420">
            <v>1481.0300000000279</v>
          </cell>
          <cell r="CH420">
            <v>2227.1329999999143</v>
          </cell>
          <cell r="CI420">
            <v>2572.3499999999767</v>
          </cell>
          <cell r="CJ420">
            <v>2977.6739999999991</v>
          </cell>
          <cell r="CK420">
            <v>3163.4700000000303</v>
          </cell>
          <cell r="CL420">
            <v>2863.3149999999441</v>
          </cell>
          <cell r="CM420">
            <v>2868.0270000000019</v>
          </cell>
          <cell r="CN420">
            <v>2528.1300000000047</v>
          </cell>
          <cell r="CO420">
            <v>2049.6269999999786</v>
          </cell>
          <cell r="CP420">
            <v>1380.4500000000116</v>
          </cell>
          <cell r="CQ420">
            <v>1064.9739999999874</v>
          </cell>
          <cell r="CR420">
            <v>26271.129000000656</v>
          </cell>
          <cell r="CS420">
            <v>1271.3719999999739</v>
          </cell>
          <cell r="CT420">
            <v>1422.8759999999893</v>
          </cell>
          <cell r="CU420">
            <v>2216.0659999999916</v>
          </cell>
          <cell r="CV420">
            <v>2559.4799999999814</v>
          </cell>
          <cell r="CW420">
            <v>2962.7939999999362</v>
          </cell>
          <cell r="CX420">
            <v>3147.6300000000047</v>
          </cell>
          <cell r="CY420">
            <v>2849.0239999999758</v>
          </cell>
          <cell r="CZ420">
            <v>2853.7050000000745</v>
          </cell>
          <cell r="DA420">
            <v>2515.4400000000605</v>
          </cell>
          <cell r="DB420">
            <v>2039.3969999999972</v>
          </cell>
          <cell r="DC420">
            <v>1373.6100000001024</v>
          </cell>
          <cell r="DD420">
            <v>1059.734999999986</v>
          </cell>
          <cell r="DE420">
            <v>26139.537999999709</v>
          </cell>
          <cell r="DF420">
            <v>1265.0169999999925</v>
          </cell>
          <cell r="DG420">
            <v>1415.7639999999665</v>
          </cell>
          <cell r="DH420">
            <v>2204.9370000000345</v>
          </cell>
          <cell r="DI420">
            <v>2546.6999999999534</v>
          </cell>
          <cell r="DJ420">
            <v>2948.0069999999832</v>
          </cell>
          <cell r="DK420">
            <v>3131.8799999999464</v>
          </cell>
          <cell r="DL420">
            <v>2834.7640000000829</v>
          </cell>
          <cell r="DM420">
            <v>2839.3519999999553</v>
          </cell>
          <cell r="DN420">
            <v>2502.9300000000512</v>
          </cell>
          <cell r="DO420">
            <v>2029.1050000000396</v>
          </cell>
          <cell r="DP420">
            <v>1366.7099999999627</v>
          </cell>
          <cell r="DQ420">
            <v>1054.3720000000321</v>
          </cell>
          <cell r="DR420">
            <v>26008.988000000827</v>
          </cell>
          <cell r="DS420">
            <v>1258.6620000000112</v>
          </cell>
          <cell r="DT420">
            <v>1408.6800000000512</v>
          </cell>
          <cell r="DU420">
            <v>2193.8699999999953</v>
          </cell>
          <cell r="DV420">
            <v>2533.9799999999814</v>
          </cell>
          <cell r="DW420">
            <v>2933.2509999999311</v>
          </cell>
          <cell r="DX420">
            <v>3116.2800000000279</v>
          </cell>
          <cell r="DY420">
            <v>2820.5659999999916</v>
          </cell>
          <cell r="DZ420">
            <v>2825.2160000000149</v>
          </cell>
          <cell r="EA420">
            <v>2490.390000000014</v>
          </cell>
          <cell r="EB420">
            <v>2019.0299999999697</v>
          </cell>
          <cell r="EC420">
            <v>1359.929999999993</v>
          </cell>
          <cell r="ED420">
            <v>1049.1329999999725</v>
          </cell>
        </row>
        <row r="423">
          <cell r="C423" t="str">
            <v xml:space="preserve">Douglas - Wells 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C424" t="str">
            <v>Grant Reasonable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C425" t="str">
            <v xml:space="preserve">Grant Surplus 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C426" t="str">
            <v>Grant - Wanapum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30">
          <cell r="F430">
            <v>1316.7869999998948</v>
          </cell>
          <cell r="G430">
            <v>1473.640000000014</v>
          </cell>
          <cell r="H430">
            <v>2295.1159999999218</v>
          </cell>
          <cell r="I430">
            <v>2650.8899999999558</v>
          </cell>
          <cell r="J430">
            <v>3068.5969999999506</v>
          </cell>
          <cell r="K430">
            <v>3260.0699999999488</v>
          </cell>
          <cell r="L430">
            <v>2950.7659999999451</v>
          </cell>
          <cell r="M430">
            <v>2955.5709999999963</v>
          </cell>
          <cell r="N430">
            <v>2605.3200000000652</v>
          </cell>
          <cell r="O430">
            <v>2112.2470000000321</v>
          </cell>
          <cell r="P430">
            <v>1422.6000000000349</v>
          </cell>
          <cell r="Q430">
            <v>1097.5550000000512</v>
          </cell>
          <cell r="R430">
            <v>27073.123999999836</v>
          </cell>
          <cell r="S430">
            <v>1310.2150000000838</v>
          </cell>
          <cell r="T430">
            <v>1466.3040000000037</v>
          </cell>
          <cell r="U430">
            <v>2283.7079999999842</v>
          </cell>
          <cell r="V430">
            <v>2637.6300000000047</v>
          </cell>
          <cell r="W430">
            <v>3053.252000000095</v>
          </cell>
          <cell r="X430">
            <v>3243.7200000000885</v>
          </cell>
          <cell r="Y430">
            <v>2936.0100000000093</v>
          </cell>
          <cell r="Z430">
            <v>2940.8149999999441</v>
          </cell>
          <cell r="AA430">
            <v>2592.2999999999302</v>
          </cell>
          <cell r="AB430">
            <v>2101.6140000000014</v>
          </cell>
          <cell r="AC430">
            <v>1415.5499999999884</v>
          </cell>
          <cell r="AD430">
            <v>1092.0059999999357</v>
          </cell>
          <cell r="AE430">
            <v>26989.836000001058</v>
          </cell>
          <cell r="AF430">
            <v>1303.6119999999646</v>
          </cell>
          <cell r="AG430">
            <v>1511.0740000000224</v>
          </cell>
          <cell r="AH430">
            <v>2272.2069999999367</v>
          </cell>
          <cell r="AI430">
            <v>2624.5200000000186</v>
          </cell>
          <cell r="AJ430">
            <v>3038</v>
          </cell>
          <cell r="AK430">
            <v>3227.5500000000466</v>
          </cell>
          <cell r="AL430">
            <v>2921.3159999998752</v>
          </cell>
          <cell r="AM430">
            <v>2926.0899999999674</v>
          </cell>
          <cell r="AN430">
            <v>2579.3100000000559</v>
          </cell>
          <cell r="AO430">
            <v>2091.1359999999986</v>
          </cell>
          <cell r="AP430">
            <v>1408.4400000000023</v>
          </cell>
          <cell r="AQ430">
            <v>1086.5810000000056</v>
          </cell>
          <cell r="AR430">
            <v>26803.155999999493</v>
          </cell>
          <cell r="AS430">
            <v>1297.1330000000307</v>
          </cell>
          <cell r="AT430">
            <v>1451.7439999999478</v>
          </cell>
          <cell r="AU430">
            <v>2260.8919999999925</v>
          </cell>
          <cell r="AV430">
            <v>2611.3800000000047</v>
          </cell>
          <cell r="AW430">
            <v>3022.8410000000149</v>
          </cell>
          <cell r="AX430">
            <v>3211.4100000000326</v>
          </cell>
          <cell r="AY430">
            <v>2906.7150000000838</v>
          </cell>
          <cell r="AZ430">
            <v>2911.4579999999842</v>
          </cell>
          <cell r="BA430">
            <v>2566.3800000000047</v>
          </cell>
          <cell r="BB430">
            <v>2080.6269999999786</v>
          </cell>
          <cell r="BC430">
            <v>1401.4199999999837</v>
          </cell>
          <cell r="BD430">
            <v>1081.155999999959</v>
          </cell>
          <cell r="BE430">
            <v>26668.893000001088</v>
          </cell>
          <cell r="BF430">
            <v>1290.5610000001034</v>
          </cell>
          <cell r="BG430">
            <v>1444.435999999987</v>
          </cell>
          <cell r="BH430">
            <v>2249.515000000014</v>
          </cell>
          <cell r="BI430">
            <v>2598.2700000000186</v>
          </cell>
          <cell r="BJ430">
            <v>3007.6819999999134</v>
          </cell>
          <cell r="BK430">
            <v>3195.359999999986</v>
          </cell>
          <cell r="BL430">
            <v>2892.2380000000121</v>
          </cell>
          <cell r="BM430">
            <v>2896.9190000001108</v>
          </cell>
          <cell r="BN430">
            <v>2553.5700000000652</v>
          </cell>
          <cell r="BO430">
            <v>2070.2110000000102</v>
          </cell>
          <cell r="BP430">
            <v>1394.4000000000233</v>
          </cell>
          <cell r="BQ430">
            <v>1075.7309999999707</v>
          </cell>
          <cell r="BR430">
            <v>26535.450000000186</v>
          </cell>
          <cell r="BS430">
            <v>1284.1750000000466</v>
          </cell>
          <cell r="BT430">
            <v>1437.2119999999413</v>
          </cell>
          <cell r="BU430">
            <v>2238.3240000000224</v>
          </cell>
          <cell r="BV430">
            <v>2585.2800000000279</v>
          </cell>
          <cell r="BW430">
            <v>2992.6160000000382</v>
          </cell>
          <cell r="BX430">
            <v>3179.3699999999953</v>
          </cell>
          <cell r="BY430">
            <v>2877.6990000000224</v>
          </cell>
          <cell r="BZ430">
            <v>2882.4110000000801</v>
          </cell>
          <cell r="CA430">
            <v>2540.7899999999208</v>
          </cell>
          <cell r="CB430">
            <v>2059.8570000000182</v>
          </cell>
          <cell r="CC430">
            <v>1387.4100000000326</v>
          </cell>
          <cell r="CD430">
            <v>1070.3059999999823</v>
          </cell>
          <cell r="CE430">
            <v>26453.875999999233</v>
          </cell>
          <cell r="CF430">
            <v>1277.6959999999963</v>
          </cell>
          <cell r="CG430">
            <v>1481.0300000000279</v>
          </cell>
          <cell r="CH430">
            <v>2227.1329999999143</v>
          </cell>
          <cell r="CI430">
            <v>2572.3499999999767</v>
          </cell>
          <cell r="CJ430">
            <v>2977.6739999999991</v>
          </cell>
          <cell r="CK430">
            <v>3163.4700000000303</v>
          </cell>
          <cell r="CL430">
            <v>2863.3149999999441</v>
          </cell>
          <cell r="CM430">
            <v>2868.0270000000019</v>
          </cell>
          <cell r="CN430">
            <v>2528.1300000000047</v>
          </cell>
          <cell r="CO430">
            <v>2049.6269999999786</v>
          </cell>
          <cell r="CP430">
            <v>1380.4500000000116</v>
          </cell>
          <cell r="CQ430">
            <v>1064.9739999999874</v>
          </cell>
          <cell r="CR430">
            <v>26271.129000000656</v>
          </cell>
          <cell r="CS430">
            <v>1271.3719999999739</v>
          </cell>
          <cell r="CT430">
            <v>1422.8759999999893</v>
          </cell>
          <cell r="CU430">
            <v>2216.0659999999916</v>
          </cell>
          <cell r="CV430">
            <v>2559.4799999999814</v>
          </cell>
          <cell r="CW430">
            <v>2962.7939999999362</v>
          </cell>
          <cell r="CX430">
            <v>3147.6300000000047</v>
          </cell>
          <cell r="CY430">
            <v>2849.0239999999758</v>
          </cell>
          <cell r="CZ430">
            <v>2853.7050000000745</v>
          </cell>
          <cell r="DA430">
            <v>2515.4400000000605</v>
          </cell>
          <cell r="DB430">
            <v>2039.3969999999972</v>
          </cell>
          <cell r="DC430">
            <v>1373.6100000001024</v>
          </cell>
          <cell r="DD430">
            <v>1059.734999999986</v>
          </cell>
          <cell r="DE430">
            <v>26139.537999999709</v>
          </cell>
          <cell r="DF430">
            <v>1265.0169999999925</v>
          </cell>
          <cell r="DG430">
            <v>1415.7639999999665</v>
          </cell>
          <cell r="DH430">
            <v>2204.9370000000345</v>
          </cell>
          <cell r="DI430">
            <v>2546.6999999999534</v>
          </cell>
          <cell r="DJ430">
            <v>2948.0069999999832</v>
          </cell>
          <cell r="DK430">
            <v>3131.8799999999464</v>
          </cell>
          <cell r="DL430">
            <v>2834.7640000000829</v>
          </cell>
          <cell r="DM430">
            <v>2839.3519999999553</v>
          </cell>
          <cell r="DN430">
            <v>2502.9300000000512</v>
          </cell>
          <cell r="DO430">
            <v>2029.1050000000396</v>
          </cell>
          <cell r="DP430">
            <v>1366.7099999999627</v>
          </cell>
          <cell r="DQ430">
            <v>1054.3720000000321</v>
          </cell>
          <cell r="DR430">
            <v>26008.988000000827</v>
          </cell>
          <cell r="DS430">
            <v>1258.6620000000112</v>
          </cell>
          <cell r="DT430">
            <v>1408.6800000000512</v>
          </cell>
          <cell r="DU430">
            <v>2193.8699999999953</v>
          </cell>
          <cell r="DV430">
            <v>2533.9799999999814</v>
          </cell>
          <cell r="DW430">
            <v>2933.2509999999311</v>
          </cell>
          <cell r="DX430">
            <v>3116.2800000000279</v>
          </cell>
          <cell r="DY430">
            <v>2820.5659999999916</v>
          </cell>
          <cell r="DZ430">
            <v>2825.2160000000149</v>
          </cell>
          <cell r="EA430">
            <v>2490.390000000014</v>
          </cell>
          <cell r="EB430">
            <v>2019.0299999999697</v>
          </cell>
          <cell r="EC430">
            <v>1359.929999999993</v>
          </cell>
          <cell r="ED430">
            <v>1049.1329999999725</v>
          </cell>
        </row>
        <row r="433">
          <cell r="C433" t="str">
            <v>APS Exchange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C434" t="str">
            <v>BPA FC II Wind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C435" t="str">
            <v>BPA FC IV Wind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C436" t="str">
            <v>BPA Exchange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C437" t="str">
            <v>BPA So. Idaho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Cowlitz Swift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EWEB FC I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C440" t="str">
            <v>PSCo Exchange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C441" t="str">
            <v>PSCO FC III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C442" t="str">
            <v>Redding Exchange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C443" t="str">
            <v>SCL State Line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8">
          <cell r="C448" t="str">
            <v>COB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C449" t="str">
            <v>Four Corners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C450" t="str">
            <v>Mid Columbia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C451" t="str">
            <v>Mona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C452" t="str">
            <v>Palo Verde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C453" t="str">
            <v>SP15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C454" t="str">
            <v>STF Index Trades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9">
          <cell r="C459" t="str">
            <v>COB</v>
          </cell>
          <cell r="F459">
            <v>0</v>
          </cell>
          <cell r="G459">
            <v>-43.046699999998964</v>
          </cell>
          <cell r="H459">
            <v>-45.86200000000008</v>
          </cell>
          <cell r="I459">
            <v>-115.58330000000205</v>
          </cell>
          <cell r="J459">
            <v>-0.11799999999857391</v>
          </cell>
          <cell r="K459">
            <v>-43.646300000000338</v>
          </cell>
          <cell r="L459">
            <v>-52.463799999999537</v>
          </cell>
          <cell r="M459">
            <v>-39.669799999999668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-292.29661999999371</v>
          </cell>
          <cell r="S459">
            <v>0</v>
          </cell>
          <cell r="T459">
            <v>-16.196000000000367</v>
          </cell>
          <cell r="U459">
            <v>-2.9691799999999944</v>
          </cell>
          <cell r="V459">
            <v>-43.054000000000997</v>
          </cell>
          <cell r="W459">
            <v>-28.957300000000032</v>
          </cell>
          <cell r="X459">
            <v>-147.30859999999666</v>
          </cell>
          <cell r="Y459">
            <v>51.419700000005832</v>
          </cell>
          <cell r="Z459">
            <v>-100.4990400000006</v>
          </cell>
          <cell r="AA459">
            <v>0</v>
          </cell>
          <cell r="AB459">
            <v>0</v>
          </cell>
          <cell r="AC459">
            <v>-4.7322000000001481</v>
          </cell>
          <cell r="AD459">
            <v>0</v>
          </cell>
          <cell r="AE459">
            <v>65.442577999994683</v>
          </cell>
          <cell r="AF459">
            <v>0</v>
          </cell>
          <cell r="AG459">
            <v>-0.20119999999997162</v>
          </cell>
          <cell r="AH459">
            <v>-3.0419920000000005</v>
          </cell>
          <cell r="AI459">
            <v>-5.7649000000001251</v>
          </cell>
          <cell r="AJ459">
            <v>-19.123999999999796</v>
          </cell>
          <cell r="AK459">
            <v>0</v>
          </cell>
          <cell r="AL459">
            <v>126.43639999999868</v>
          </cell>
          <cell r="AM459">
            <v>-32.861730000000534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-52.301769999998214</v>
          </cell>
          <cell r="AS459">
            <v>0</v>
          </cell>
          <cell r="AT459">
            <v>-0.20030000000042492</v>
          </cell>
          <cell r="AU459">
            <v>-2.9390699999999015</v>
          </cell>
          <cell r="AV459">
            <v>0</v>
          </cell>
          <cell r="AW459">
            <v>-19.992900000000191</v>
          </cell>
          <cell r="AX459">
            <v>-16.69840000000022</v>
          </cell>
          <cell r="AY459">
            <v>25.810600000000704</v>
          </cell>
          <cell r="AZ459">
            <v>-38.281700000000001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263.38220000000729</v>
          </cell>
          <cell r="BF459">
            <v>0</v>
          </cell>
          <cell r="BG459">
            <v>-0.19900000000006912</v>
          </cell>
          <cell r="BH459">
            <v>0</v>
          </cell>
          <cell r="BI459">
            <v>-0.32110000000000127</v>
          </cell>
          <cell r="BJ459">
            <v>-11.585900000000038</v>
          </cell>
          <cell r="BK459">
            <v>-18.523799999999028</v>
          </cell>
          <cell r="BL459">
            <v>461.01199999999881</v>
          </cell>
          <cell r="BM459">
            <v>-167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-60.143985000002431</v>
          </cell>
          <cell r="BS459">
            <v>0</v>
          </cell>
          <cell r="BT459">
            <v>-4.1643000000001393</v>
          </cell>
          <cell r="BU459">
            <v>-14.301294999999982</v>
          </cell>
          <cell r="BV459">
            <v>-22.159670000000915</v>
          </cell>
          <cell r="BW459">
            <v>-13.096999999999753</v>
          </cell>
          <cell r="BX459">
            <v>-6.4891600000000835</v>
          </cell>
          <cell r="BY459">
            <v>38.008999999998196</v>
          </cell>
          <cell r="BZ459">
            <v>-26.476999999999862</v>
          </cell>
          <cell r="CA459">
            <v>-33.311360000000036</v>
          </cell>
          <cell r="CB459">
            <v>21.846799999999803</v>
          </cell>
          <cell r="CC459">
            <v>0</v>
          </cell>
          <cell r="CD459">
            <v>0</v>
          </cell>
          <cell r="CE459">
            <v>-660.02542799999355</v>
          </cell>
          <cell r="CF459">
            <v>0</v>
          </cell>
          <cell r="CG459">
            <v>0</v>
          </cell>
          <cell r="CH459">
            <v>0</v>
          </cell>
          <cell r="CI459">
            <v>-11.300059999999576</v>
          </cell>
          <cell r="CJ459">
            <v>-60.780000000002474</v>
          </cell>
          <cell r="CK459">
            <v>-19.283999999999651</v>
          </cell>
          <cell r="CL459">
            <v>-76.442999999999302</v>
          </cell>
          <cell r="CM459">
            <v>-188.16636799999833</v>
          </cell>
          <cell r="CN459">
            <v>-241.22999999999956</v>
          </cell>
          <cell r="CO459">
            <v>-58.351000000002387</v>
          </cell>
          <cell r="CP459">
            <v>0</v>
          </cell>
          <cell r="CQ459">
            <v>-4.4709999999995489</v>
          </cell>
          <cell r="CR459">
            <v>-169.40683000000718</v>
          </cell>
          <cell r="CS459">
            <v>0</v>
          </cell>
          <cell r="CT459">
            <v>-1.4426000000003114</v>
          </cell>
          <cell r="CU459">
            <v>0</v>
          </cell>
          <cell r="CV459">
            <v>-34.249080000000049</v>
          </cell>
          <cell r="CW459">
            <v>-20.145599999999831</v>
          </cell>
          <cell r="CX459">
            <v>74.60109999999986</v>
          </cell>
          <cell r="CY459">
            <v>9.6546000000007552</v>
          </cell>
          <cell r="CZ459">
            <v>-149.09875000000102</v>
          </cell>
          <cell r="DA459">
            <v>-27.112499999999955</v>
          </cell>
          <cell r="DB459">
            <v>-21.613999999999578</v>
          </cell>
          <cell r="DC459">
            <v>0</v>
          </cell>
          <cell r="DD459">
            <v>0</v>
          </cell>
          <cell r="DE459">
            <v>-464.34125999998651</v>
          </cell>
          <cell r="DF459">
            <v>0</v>
          </cell>
          <cell r="DG459">
            <v>-26.417999999997846</v>
          </cell>
          <cell r="DH459">
            <v>0</v>
          </cell>
          <cell r="DI459">
            <v>-66.368939999999839</v>
          </cell>
          <cell r="DJ459">
            <v>-33.855900000000474</v>
          </cell>
          <cell r="DK459">
            <v>-15.083619999999428</v>
          </cell>
          <cell r="DL459">
            <v>71.356299999999464</v>
          </cell>
          <cell r="DM459">
            <v>-216.13600000000224</v>
          </cell>
          <cell r="DN459">
            <v>-53.861099999999624</v>
          </cell>
          <cell r="DO459">
            <v>-58.643000000000029</v>
          </cell>
          <cell r="DP459">
            <v>-4.1999999999461579E-2</v>
          </cell>
          <cell r="DQ459">
            <v>-65.289000000000669</v>
          </cell>
          <cell r="DR459">
            <v>-463.91292000000249</v>
          </cell>
          <cell r="DS459">
            <v>-5.4517000000005282</v>
          </cell>
          <cell r="DT459">
            <v>-29.902200000000448</v>
          </cell>
          <cell r="DU459">
            <v>0</v>
          </cell>
          <cell r="DV459">
            <v>-110.08584999999857</v>
          </cell>
          <cell r="DW459">
            <v>-77.729999999999563</v>
          </cell>
          <cell r="DX459">
            <v>-10.996699999999691</v>
          </cell>
          <cell r="DY459">
            <v>47.640699999999924</v>
          </cell>
          <cell r="DZ459">
            <v>-214.55386999999973</v>
          </cell>
          <cell r="EA459">
            <v>-26.042599999999993</v>
          </cell>
          <cell r="EB459">
            <v>-31.936999999999898</v>
          </cell>
          <cell r="EC459">
            <v>-0.45999999999912689</v>
          </cell>
          <cell r="ED459">
            <v>-4.393699999999626</v>
          </cell>
        </row>
        <row r="460">
          <cell r="C460" t="str">
            <v>Four Corners</v>
          </cell>
          <cell r="F460">
            <v>-153.20500000000175</v>
          </cell>
          <cell r="G460">
            <v>-239.32499999999709</v>
          </cell>
          <cell r="H460">
            <v>-277.71199999999953</v>
          </cell>
          <cell r="I460">
            <v>-289.07000000000698</v>
          </cell>
          <cell r="J460">
            <v>-161.18800000000192</v>
          </cell>
          <cell r="K460">
            <v>-9.4790000000029977</v>
          </cell>
          <cell r="L460">
            <v>0</v>
          </cell>
          <cell r="M460">
            <v>-7.2392299999999636</v>
          </cell>
          <cell r="N460">
            <v>-19.457499999999982</v>
          </cell>
          <cell r="O460">
            <v>-167.48800000000119</v>
          </cell>
          <cell r="P460">
            <v>-71.152000000000044</v>
          </cell>
          <cell r="Q460">
            <v>-114.56500000000051</v>
          </cell>
          <cell r="R460">
            <v>-925.17369000002509</v>
          </cell>
          <cell r="S460">
            <v>-47.412999999999556</v>
          </cell>
          <cell r="T460">
            <v>-8.9010999999999285</v>
          </cell>
          <cell r="U460">
            <v>-64.714300000000094</v>
          </cell>
          <cell r="V460">
            <v>-561.64999999999418</v>
          </cell>
          <cell r="W460">
            <v>-70.050000000017462</v>
          </cell>
          <cell r="X460">
            <v>-63.10999999998603</v>
          </cell>
          <cell r="Y460">
            <v>-12.341889999999978</v>
          </cell>
          <cell r="Z460">
            <v>0</v>
          </cell>
          <cell r="AA460">
            <v>-1.2643000000000484</v>
          </cell>
          <cell r="AB460">
            <v>-73.564400000000205</v>
          </cell>
          <cell r="AC460">
            <v>-4.7320999999999458</v>
          </cell>
          <cell r="AD460">
            <v>-17.432600000000093</v>
          </cell>
          <cell r="AE460">
            <v>-549.92875600000843</v>
          </cell>
          <cell r="AF460">
            <v>-2.4030759999999987</v>
          </cell>
          <cell r="AG460">
            <v>-14.827700000000277</v>
          </cell>
          <cell r="AH460">
            <v>-41.556900000000041</v>
          </cell>
          <cell r="AI460">
            <v>-15.668999999999869</v>
          </cell>
          <cell r="AJ460">
            <v>-107.30000000000291</v>
          </cell>
          <cell r="AK460">
            <v>-170.69599999999627</v>
          </cell>
          <cell r="AL460">
            <v>-6.4463800000000013</v>
          </cell>
          <cell r="AM460">
            <v>0</v>
          </cell>
          <cell r="AN460">
            <v>-17.729999999995925</v>
          </cell>
          <cell r="AO460">
            <v>-72.780000000000655</v>
          </cell>
          <cell r="AP460">
            <v>1.3300000000072032E-2</v>
          </cell>
          <cell r="AQ460">
            <v>-100.53299999999945</v>
          </cell>
          <cell r="AR460">
            <v>-423.76610000000801</v>
          </cell>
          <cell r="AS460">
            <v>-26.010700000000043</v>
          </cell>
          <cell r="AT460">
            <v>-4.4069700000000012</v>
          </cell>
          <cell r="AU460">
            <v>-29.258499999999913</v>
          </cell>
          <cell r="AV460">
            <v>-7.0524299999999585</v>
          </cell>
          <cell r="AW460">
            <v>-102.16409999999996</v>
          </cell>
          <cell r="AX460">
            <v>-20.720999999999549</v>
          </cell>
          <cell r="AY460">
            <v>0</v>
          </cell>
          <cell r="AZ460">
            <v>0</v>
          </cell>
          <cell r="BA460">
            <v>-3.2019999999993161</v>
          </cell>
          <cell r="BB460">
            <v>-106.97899999999936</v>
          </cell>
          <cell r="BC460">
            <v>-7.3623999999999796</v>
          </cell>
          <cell r="BD460">
            <v>-116.60900000000402</v>
          </cell>
          <cell r="BE460">
            <v>-485.73806299999706</v>
          </cell>
          <cell r="BF460">
            <v>-6.6104000000000269</v>
          </cell>
          <cell r="BG460">
            <v>-4.9820999999999458</v>
          </cell>
          <cell r="BH460">
            <v>-23.146199999999908</v>
          </cell>
          <cell r="BI460">
            <v>-5.5408629999999981</v>
          </cell>
          <cell r="BJ460">
            <v>-17.708499999999958</v>
          </cell>
          <cell r="BK460">
            <v>-25.01299999999992</v>
          </cell>
          <cell r="BL460">
            <v>-103.18100000000049</v>
          </cell>
          <cell r="BM460">
            <v>-38.289299999999912</v>
          </cell>
          <cell r="BN460">
            <v>-8.0153999999999996</v>
          </cell>
          <cell r="BO460">
            <v>-147.46199999999953</v>
          </cell>
          <cell r="BP460">
            <v>-10.406300000000556</v>
          </cell>
          <cell r="BQ460">
            <v>-95.382999999997992</v>
          </cell>
          <cell r="BR460">
            <v>-570.80824600000051</v>
          </cell>
          <cell r="BS460">
            <v>-18.657999999999447</v>
          </cell>
          <cell r="BT460">
            <v>-19.748399999999947</v>
          </cell>
          <cell r="BU460">
            <v>-8.7294999999999163</v>
          </cell>
          <cell r="BV460">
            <v>-5.5136999999999716</v>
          </cell>
          <cell r="BW460">
            <v>0</v>
          </cell>
          <cell r="BX460">
            <v>0</v>
          </cell>
          <cell r="BY460">
            <v>-79.992000000000189</v>
          </cell>
          <cell r="BZ460">
            <v>-1.1278459999999981</v>
          </cell>
          <cell r="CA460">
            <v>-24.931900000000041</v>
          </cell>
          <cell r="CB460">
            <v>-299.64300000000003</v>
          </cell>
          <cell r="CC460">
            <v>-5.1298999999999069</v>
          </cell>
          <cell r="CD460">
            <v>-107.33400000000256</v>
          </cell>
          <cell r="CE460">
            <v>-902.62680000001274</v>
          </cell>
          <cell r="CF460">
            <v>-30.353000000000065</v>
          </cell>
          <cell r="CG460">
            <v>-18.874399999999696</v>
          </cell>
          <cell r="CH460">
            <v>-97.648000000000138</v>
          </cell>
          <cell r="CI460">
            <v>0</v>
          </cell>
          <cell r="CJ460">
            <v>-151.07200000000012</v>
          </cell>
          <cell r="CK460">
            <v>-178.1190000000006</v>
          </cell>
          <cell r="CL460">
            <v>-82.673000000000684</v>
          </cell>
          <cell r="CM460">
            <v>0</v>
          </cell>
          <cell r="CN460">
            <v>-89.360399999999572</v>
          </cell>
          <cell r="CO460">
            <v>-165.93899999999849</v>
          </cell>
          <cell r="CP460">
            <v>-9.8369999999999891</v>
          </cell>
          <cell r="CQ460">
            <v>-78.751000000000204</v>
          </cell>
          <cell r="CR460">
            <v>-1441.2977000000101</v>
          </cell>
          <cell r="CS460">
            <v>-95.53899999999885</v>
          </cell>
          <cell r="CT460">
            <v>-23.371399999999994</v>
          </cell>
          <cell r="CU460">
            <v>-102.08399999999983</v>
          </cell>
          <cell r="CV460">
            <v>-82.124400000000605</v>
          </cell>
          <cell r="CW460">
            <v>-329.38100000000122</v>
          </cell>
          <cell r="CX460">
            <v>-240.77649999999994</v>
          </cell>
          <cell r="CY460">
            <v>-219.36900000000242</v>
          </cell>
          <cell r="CZ460">
            <v>0</v>
          </cell>
          <cell r="DA460">
            <v>-84.3700000000008</v>
          </cell>
          <cell r="DB460">
            <v>-161.95699999999852</v>
          </cell>
          <cell r="DC460">
            <v>-10.611399999999776</v>
          </cell>
          <cell r="DD460">
            <v>-91.713999999999942</v>
          </cell>
          <cell r="DE460">
            <v>-921.71070000001055</v>
          </cell>
          <cell r="DF460">
            <v>-81.349199999999655</v>
          </cell>
          <cell r="DG460">
            <v>-18.101400000000012</v>
          </cell>
          <cell r="DH460">
            <v>-56.199500000000171</v>
          </cell>
          <cell r="DI460">
            <v>-28.295400000000427</v>
          </cell>
          <cell r="DJ460">
            <v>-121.9989999999998</v>
          </cell>
          <cell r="DK460">
            <v>-100.64550000000008</v>
          </cell>
          <cell r="DL460">
            <v>-264.69499999999971</v>
          </cell>
          <cell r="DM460">
            <v>0</v>
          </cell>
          <cell r="DN460">
            <v>-53.352100000000064</v>
          </cell>
          <cell r="DO460">
            <v>-157.75600000000122</v>
          </cell>
          <cell r="DP460">
            <v>-4.5691000000001623</v>
          </cell>
          <cell r="DQ460">
            <v>-34.748499999999694</v>
          </cell>
          <cell r="DR460">
            <v>-916.11070000001928</v>
          </cell>
          <cell r="DS460">
            <v>-21.977499999999964</v>
          </cell>
          <cell r="DT460">
            <v>-10.235000000000127</v>
          </cell>
          <cell r="DU460">
            <v>-96.335000000000036</v>
          </cell>
          <cell r="DV460">
            <v>-110.34700000000066</v>
          </cell>
          <cell r="DW460">
            <v>-210.28200000000106</v>
          </cell>
          <cell r="DX460">
            <v>-212.20930000000044</v>
          </cell>
          <cell r="DY460">
            <v>65.393000000000029</v>
          </cell>
          <cell r="DZ460">
            <v>0</v>
          </cell>
          <cell r="EA460">
            <v>-111.14300000000003</v>
          </cell>
          <cell r="EB460">
            <v>-188.3125</v>
          </cell>
          <cell r="EC460">
            <v>-4.5466999999998734</v>
          </cell>
          <cell r="ED460">
            <v>-16.115700000000288</v>
          </cell>
        </row>
        <row r="461">
          <cell r="C461" t="str">
            <v>Mid Columbia</v>
          </cell>
          <cell r="F461">
            <v>-202.58999999999651</v>
          </cell>
          <cell r="G461">
            <v>-736.28000000002794</v>
          </cell>
          <cell r="H461">
            <v>-937.29999999998836</v>
          </cell>
          <cell r="I461">
            <v>-643.69999999995343</v>
          </cell>
          <cell r="J461">
            <v>-1503.7999999999302</v>
          </cell>
          <cell r="K461">
            <v>-1099.7999999999302</v>
          </cell>
          <cell r="L461">
            <v>-1113.5899999999674</v>
          </cell>
          <cell r="M461">
            <v>-1046.1399999999849</v>
          </cell>
          <cell r="N461">
            <v>-388.28899999998976</v>
          </cell>
          <cell r="O461">
            <v>-122.30999999999767</v>
          </cell>
          <cell r="P461">
            <v>-70.35899999999674</v>
          </cell>
          <cell r="Q461">
            <v>-42</v>
          </cell>
          <cell r="R461">
            <v>-4133.4040000000969</v>
          </cell>
          <cell r="S461">
            <v>-60.51600000000326</v>
          </cell>
          <cell r="T461">
            <v>0</v>
          </cell>
          <cell r="U461">
            <v>-15.180000000000291</v>
          </cell>
          <cell r="V461">
            <v>-165.86000000000058</v>
          </cell>
          <cell r="W461">
            <v>-1924.7600000000093</v>
          </cell>
          <cell r="X461">
            <v>-835.06000000005588</v>
          </cell>
          <cell r="Y461">
            <v>13.679999999993015</v>
          </cell>
          <cell r="Z461">
            <v>-976.90000000002328</v>
          </cell>
          <cell r="AA461">
            <v>-361.83999999999651</v>
          </cell>
          <cell r="AB461">
            <v>-129.05099999999948</v>
          </cell>
          <cell r="AC461">
            <v>-6.4580000000023574</v>
          </cell>
          <cell r="AD461">
            <v>328.54099999999744</v>
          </cell>
          <cell r="AE461">
            <v>-1363.6360000001732</v>
          </cell>
          <cell r="AF461">
            <v>0</v>
          </cell>
          <cell r="AG461">
            <v>-4.1270000000004075</v>
          </cell>
          <cell r="AH461">
            <v>-0.95599999999831198</v>
          </cell>
          <cell r="AI461">
            <v>-53.030000000013388</v>
          </cell>
          <cell r="AJ461">
            <v>-517.5</v>
          </cell>
          <cell r="AK461">
            <v>-871.81000000005588</v>
          </cell>
          <cell r="AL461">
            <v>2.7399999999906868</v>
          </cell>
          <cell r="AM461">
            <v>-866.6699999999837</v>
          </cell>
          <cell r="AN461">
            <v>-196.79699999999866</v>
          </cell>
          <cell r="AO461">
            <v>-81.855999999999767</v>
          </cell>
          <cell r="AP461">
            <v>-5.5240000000012515</v>
          </cell>
          <cell r="AQ461">
            <v>1231.8940000000002</v>
          </cell>
          <cell r="AR461">
            <v>-1054.3015000002924</v>
          </cell>
          <cell r="AS461">
            <v>-28.222000000001572</v>
          </cell>
          <cell r="AT461">
            <v>0</v>
          </cell>
          <cell r="AU461">
            <v>-8.3665000000000873</v>
          </cell>
          <cell r="AV461">
            <v>-11.543000000005122</v>
          </cell>
          <cell r="AW461">
            <v>-412.26999999996042</v>
          </cell>
          <cell r="AX461">
            <v>-533.05999999999767</v>
          </cell>
          <cell r="AY461">
            <v>-87.786999999996624</v>
          </cell>
          <cell r="AZ461">
            <v>-743.31599999999162</v>
          </cell>
          <cell r="BA461">
            <v>-151.01000000000204</v>
          </cell>
          <cell r="BB461">
            <v>-51.86699999999837</v>
          </cell>
          <cell r="BC461">
            <v>0</v>
          </cell>
          <cell r="BD461">
            <v>973.13999999999942</v>
          </cell>
          <cell r="BE461">
            <v>-1472.7179999996442</v>
          </cell>
          <cell r="BF461">
            <v>-28.87599999998929</v>
          </cell>
          <cell r="BG461">
            <v>-8.2680000000000291</v>
          </cell>
          <cell r="BH461">
            <v>-0.37300000000141154</v>
          </cell>
          <cell r="BI461">
            <v>-31.035000000003492</v>
          </cell>
          <cell r="BJ461">
            <v>-397.05999999999767</v>
          </cell>
          <cell r="BK461">
            <v>-595.25999999995111</v>
          </cell>
          <cell r="BL461">
            <v>-99.168000000001484</v>
          </cell>
          <cell r="BM461">
            <v>-577.80999999999767</v>
          </cell>
          <cell r="BN461">
            <v>-152.76000000000204</v>
          </cell>
          <cell r="BO461">
            <v>-49.076000000000931</v>
          </cell>
          <cell r="BP461">
            <v>-0.43800000000192085</v>
          </cell>
          <cell r="BQ461">
            <v>467.40599999999904</v>
          </cell>
          <cell r="BR461">
            <v>-943.74949999991804</v>
          </cell>
          <cell r="BS461">
            <v>0</v>
          </cell>
          <cell r="BT461">
            <v>-4.4609999999993306</v>
          </cell>
          <cell r="BU461">
            <v>-3.4074999999993452</v>
          </cell>
          <cell r="BV461">
            <v>-6.0089999999981956</v>
          </cell>
          <cell r="BW461">
            <v>-223.5</v>
          </cell>
          <cell r="BX461">
            <v>-397.71999999997206</v>
          </cell>
          <cell r="BY461">
            <v>-20.108000000000175</v>
          </cell>
          <cell r="BZ461">
            <v>-530.49599999999919</v>
          </cell>
          <cell r="CA461">
            <v>-199.96800000000076</v>
          </cell>
          <cell r="CB461">
            <v>-16.529999999998836</v>
          </cell>
          <cell r="CC461">
            <v>-2.1489999999976135</v>
          </cell>
          <cell r="CD461">
            <v>460.59899999999834</v>
          </cell>
          <cell r="CE461">
            <v>-2171.8919999999925</v>
          </cell>
          <cell r="CF461">
            <v>-3.8629999999975553</v>
          </cell>
          <cell r="CG461">
            <v>-12.351999999998952</v>
          </cell>
          <cell r="CH461">
            <v>-14.351999999998952</v>
          </cell>
          <cell r="CI461">
            <v>-3.010999999998603</v>
          </cell>
          <cell r="CJ461">
            <v>-820.13000000000466</v>
          </cell>
          <cell r="CK461">
            <v>-276.26000000000931</v>
          </cell>
          <cell r="CL461">
            <v>18.519999999998618</v>
          </cell>
          <cell r="CM461">
            <v>-530.13999999999942</v>
          </cell>
          <cell r="CN461">
            <v>-839.62400000000343</v>
          </cell>
          <cell r="CO461">
            <v>-8.9759999999951106</v>
          </cell>
          <cell r="CP461">
            <v>-2.2089999999989232</v>
          </cell>
          <cell r="CQ461">
            <v>320.50500000000102</v>
          </cell>
          <cell r="CR461">
            <v>699.57199999969453</v>
          </cell>
          <cell r="CS461">
            <v>-46.76500000001397</v>
          </cell>
          <cell r="CT461">
            <v>-14.081999999998516</v>
          </cell>
          <cell r="CU461">
            <v>-15.690999999998894</v>
          </cell>
          <cell r="CV461">
            <v>-65.910000000003492</v>
          </cell>
          <cell r="CW461">
            <v>-377.26000000000931</v>
          </cell>
          <cell r="CX461">
            <v>1776.5900000000256</v>
          </cell>
          <cell r="CY461">
            <v>-7.2619999999988067</v>
          </cell>
          <cell r="CZ461">
            <v>-762.21100000001024</v>
          </cell>
          <cell r="DA461">
            <v>-65.791000000001077</v>
          </cell>
          <cell r="DB461">
            <v>-3.2730000000010477</v>
          </cell>
          <cell r="DC461">
            <v>-2.2300000000032014</v>
          </cell>
          <cell r="DD461">
            <v>283.45699999999852</v>
          </cell>
          <cell r="DE461">
            <v>-1463.2320000001928</v>
          </cell>
          <cell r="DF461">
            <v>-31.639999999999418</v>
          </cell>
          <cell r="DG461">
            <v>-2.1970000000001164</v>
          </cell>
          <cell r="DH461">
            <v>-5.6109999999989668</v>
          </cell>
          <cell r="DI461">
            <v>-25.900000000001455</v>
          </cell>
          <cell r="DJ461">
            <v>-441.96999999997206</v>
          </cell>
          <cell r="DK461">
            <v>-344.12000000002445</v>
          </cell>
          <cell r="DL461">
            <v>-2.4809999999997672</v>
          </cell>
          <cell r="DM461">
            <v>-672.99000000000524</v>
          </cell>
          <cell r="DN461">
            <v>-45.580000000001746</v>
          </cell>
          <cell r="DO461">
            <v>-3.2669999999998254</v>
          </cell>
          <cell r="DP461">
            <v>-2.1000000000640284E-2</v>
          </cell>
          <cell r="DQ461">
            <v>112.54500000000007</v>
          </cell>
          <cell r="DR461">
            <v>-2103.4413000002969</v>
          </cell>
          <cell r="DS461">
            <v>-5.066000000002532</v>
          </cell>
          <cell r="DT461">
            <v>0</v>
          </cell>
          <cell r="DU461">
            <v>-4.8840000000000146</v>
          </cell>
          <cell r="DV461">
            <v>-147.27599999999802</v>
          </cell>
          <cell r="DW461">
            <v>-639.90000000002328</v>
          </cell>
          <cell r="DX461">
            <v>-619.34000000002561</v>
          </cell>
          <cell r="DY461">
            <v>-13.779999999998836</v>
          </cell>
          <cell r="DZ461">
            <v>-663.31599999999162</v>
          </cell>
          <cell r="EA461">
            <v>-44.179000000000087</v>
          </cell>
          <cell r="EB461">
            <v>-5.6259999999965657</v>
          </cell>
          <cell r="EC461">
            <v>-2.1000000000640284E-2</v>
          </cell>
          <cell r="ED461">
            <v>39.946700000000192</v>
          </cell>
        </row>
        <row r="462">
          <cell r="C462" t="str">
            <v>Mona</v>
          </cell>
          <cell r="F462">
            <v>-202.26145499999984</v>
          </cell>
          <cell r="G462">
            <v>-24.839999999996508</v>
          </cell>
          <cell r="H462">
            <v>-192.62099999999919</v>
          </cell>
          <cell r="I462">
            <v>-124.79000000000815</v>
          </cell>
          <cell r="J462">
            <v>-46.176999999996042</v>
          </cell>
          <cell r="K462">
            <v>-25.966000000000349</v>
          </cell>
          <cell r="L462">
            <v>-8.2903849999997874</v>
          </cell>
          <cell r="M462">
            <v>0</v>
          </cell>
          <cell r="N462">
            <v>-18.505999999999403</v>
          </cell>
          <cell r="O462">
            <v>-50.910600000000159</v>
          </cell>
          <cell r="P462">
            <v>-166.82099999999627</v>
          </cell>
          <cell r="Q462">
            <v>-171.69469800000661</v>
          </cell>
          <cell r="R462">
            <v>-1079.059949999908</v>
          </cell>
          <cell r="S462">
            <v>-180.68199999999706</v>
          </cell>
          <cell r="T462">
            <v>-61.767399999999725</v>
          </cell>
          <cell r="U462">
            <v>-148.48859999999968</v>
          </cell>
          <cell r="V462">
            <v>-350.53200000000652</v>
          </cell>
          <cell r="W462">
            <v>-54.005000000004657</v>
          </cell>
          <cell r="X462">
            <v>-104.0399999999936</v>
          </cell>
          <cell r="Y462">
            <v>-9.4767500000002656</v>
          </cell>
          <cell r="Z462">
            <v>0</v>
          </cell>
          <cell r="AA462">
            <v>-19.502800000000207</v>
          </cell>
          <cell r="AB462">
            <v>-3.139999999984866E-2</v>
          </cell>
          <cell r="AC462">
            <v>-42.211999999999534</v>
          </cell>
          <cell r="AD462">
            <v>-108.32200000000012</v>
          </cell>
          <cell r="AE462">
            <v>-399.41854600002989</v>
          </cell>
          <cell r="AF462">
            <v>-27.262499999999818</v>
          </cell>
          <cell r="AG462">
            <v>-31.833999999999833</v>
          </cell>
          <cell r="AH462">
            <v>-88.631000000000313</v>
          </cell>
          <cell r="AI462">
            <v>-30.156999999999243</v>
          </cell>
          <cell r="AJ462">
            <v>26.452290000001085</v>
          </cell>
          <cell r="AK462">
            <v>-43.576000000000931</v>
          </cell>
          <cell r="AL462">
            <v>0</v>
          </cell>
          <cell r="AM462">
            <v>0</v>
          </cell>
          <cell r="AN462">
            <v>-40.023000000001048</v>
          </cell>
          <cell r="AO462">
            <v>-4.6600000000580621E-2</v>
          </cell>
          <cell r="AP462">
            <v>-17.119700000000194</v>
          </cell>
          <cell r="AQ462">
            <v>-147.22103600000264</v>
          </cell>
          <cell r="AR462">
            <v>-458.03770000001532</v>
          </cell>
          <cell r="AS462">
            <v>-61.097999999999956</v>
          </cell>
          <cell r="AT462">
            <v>-5.5922999999997955</v>
          </cell>
          <cell r="AU462">
            <v>-55.940600000000359</v>
          </cell>
          <cell r="AV462">
            <v>-12.666299999999865</v>
          </cell>
          <cell r="AW462">
            <v>-99.915000000000873</v>
          </cell>
          <cell r="AX462">
            <v>-56.224000000001979</v>
          </cell>
          <cell r="AY462">
            <v>0</v>
          </cell>
          <cell r="AZ462">
            <v>0</v>
          </cell>
          <cell r="BA462">
            <v>-15.380999999997584</v>
          </cell>
          <cell r="BB462">
            <v>-7.8287000000000262</v>
          </cell>
          <cell r="BC462">
            <v>-21.88379999999961</v>
          </cell>
          <cell r="BD462">
            <v>-121.50799999999435</v>
          </cell>
          <cell r="BE462">
            <v>-333.47750000000815</v>
          </cell>
          <cell r="BF462">
            <v>-35.543499999999767</v>
          </cell>
          <cell r="BG462">
            <v>-32.353000000000065</v>
          </cell>
          <cell r="BH462">
            <v>-15.768300000000181</v>
          </cell>
          <cell r="BI462">
            <v>-12.26050000000032</v>
          </cell>
          <cell r="BJ462">
            <v>-124.3739999999998</v>
          </cell>
          <cell r="BK462">
            <v>-34.106999999999971</v>
          </cell>
          <cell r="BL462">
            <v>18.78020000000015</v>
          </cell>
          <cell r="BM462">
            <v>0</v>
          </cell>
          <cell r="BN462">
            <v>-8.9540999999999258</v>
          </cell>
          <cell r="BO462">
            <v>-32.13760000000002</v>
          </cell>
          <cell r="BP462">
            <v>-6.9407000000001062</v>
          </cell>
          <cell r="BQ462">
            <v>-49.818999999999505</v>
          </cell>
          <cell r="BR462">
            <v>-431.72891840001103</v>
          </cell>
          <cell r="BS462">
            <v>-42.223138399998788</v>
          </cell>
          <cell r="BT462">
            <v>-11.943999999999505</v>
          </cell>
          <cell r="BU462">
            <v>-20.237699999999904</v>
          </cell>
          <cell r="BV462">
            <v>-12.200880000000041</v>
          </cell>
          <cell r="BW462">
            <v>-157.64400000000023</v>
          </cell>
          <cell r="BX462">
            <v>-66.257599999999911</v>
          </cell>
          <cell r="BY462">
            <v>-5.4487300000000687</v>
          </cell>
          <cell r="BZ462">
            <v>0</v>
          </cell>
          <cell r="CA462">
            <v>-2.6014000000000124</v>
          </cell>
          <cell r="CB462">
            <v>-13.861300000000483</v>
          </cell>
          <cell r="CC462">
            <v>-34.971999999999753</v>
          </cell>
          <cell r="CD462">
            <v>-64.338169999999081</v>
          </cell>
          <cell r="CE462">
            <v>-620.57158940000227</v>
          </cell>
          <cell r="CF462">
            <v>-38.384000000000015</v>
          </cell>
          <cell r="CG462">
            <v>-14.146279399999912</v>
          </cell>
          <cell r="CH462">
            <v>-57.110300000000279</v>
          </cell>
          <cell r="CI462">
            <v>-4.3832999999999629</v>
          </cell>
          <cell r="CJ462">
            <v>-147.25700000000143</v>
          </cell>
          <cell r="CK462">
            <v>-153.24129999999968</v>
          </cell>
          <cell r="CL462">
            <v>52.890849999999773</v>
          </cell>
          <cell r="CM462">
            <v>0</v>
          </cell>
          <cell r="CN462">
            <v>-55.955259999999726</v>
          </cell>
          <cell r="CO462">
            <v>-52.127999999998792</v>
          </cell>
          <cell r="CP462">
            <v>-15.145999999999731</v>
          </cell>
          <cell r="CQ462">
            <v>-135.71099999999569</v>
          </cell>
          <cell r="CR462">
            <v>-663.68007000003126</v>
          </cell>
          <cell r="CS462">
            <v>-189.30599999999686</v>
          </cell>
          <cell r="CT462">
            <v>-78.809999000000971</v>
          </cell>
          <cell r="CU462">
            <v>-72.262000000000626</v>
          </cell>
          <cell r="CV462">
            <v>-114.10500000000138</v>
          </cell>
          <cell r="CW462">
            <v>-294.72963099999834</v>
          </cell>
          <cell r="CX462">
            <v>335.17799999999988</v>
          </cell>
          <cell r="CY462">
            <v>-70.698440000000119</v>
          </cell>
          <cell r="CZ462">
            <v>0</v>
          </cell>
          <cell r="DA462">
            <v>-13.921400000000176</v>
          </cell>
          <cell r="DB462">
            <v>-61.640600000000632</v>
          </cell>
          <cell r="DC462">
            <v>-16.719000000000051</v>
          </cell>
          <cell r="DD462">
            <v>-86.666000000004715</v>
          </cell>
          <cell r="DE462">
            <v>-1072.4004699999932</v>
          </cell>
          <cell r="DF462">
            <v>-159.92400000000271</v>
          </cell>
          <cell r="DG462">
            <v>-56.405999999999949</v>
          </cell>
          <cell r="DH462">
            <v>-53.126400000000103</v>
          </cell>
          <cell r="DI462">
            <v>-68.108000000000175</v>
          </cell>
          <cell r="DJ462">
            <v>-356.28399999999965</v>
          </cell>
          <cell r="DK462">
            <v>-278.88799999999901</v>
          </cell>
          <cell r="DL462">
            <v>90.987999999999374</v>
          </cell>
          <cell r="DM462">
            <v>0</v>
          </cell>
          <cell r="DN462">
            <v>-23.506499999999505</v>
          </cell>
          <cell r="DO462">
            <v>-61.066280000000916</v>
          </cell>
          <cell r="DP462">
            <v>-15.792999999999665</v>
          </cell>
          <cell r="DQ462">
            <v>-90.286290000000008</v>
          </cell>
          <cell r="DR462">
            <v>-945.918250000017</v>
          </cell>
          <cell r="DS462">
            <v>-36.489999999999782</v>
          </cell>
          <cell r="DT462">
            <v>-23.295000000000073</v>
          </cell>
          <cell r="DU462">
            <v>-57.0621000000001</v>
          </cell>
          <cell r="DV462">
            <v>-165.08300000000054</v>
          </cell>
          <cell r="DW462">
            <v>-278.33199999999488</v>
          </cell>
          <cell r="DX462">
            <v>-78.340500000000247</v>
          </cell>
          <cell r="DY462">
            <v>-219.39704999999958</v>
          </cell>
          <cell r="DZ462">
            <v>0</v>
          </cell>
          <cell r="EA462">
            <v>-8.1310000000012224</v>
          </cell>
          <cell r="EB462">
            <v>-30.514299999999821</v>
          </cell>
          <cell r="EC462">
            <v>-9.5643000000000029</v>
          </cell>
          <cell r="ED462">
            <v>-39.709000000000742</v>
          </cell>
        </row>
        <row r="463">
          <cell r="C463" t="str">
            <v>Palo Verde</v>
          </cell>
          <cell r="F463">
            <v>-35.154300000000148</v>
          </cell>
          <cell r="G463">
            <v>-36.814000000000306</v>
          </cell>
          <cell r="H463">
            <v>-35.074200000000019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-2.8646199999999453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-2.864619999999988</v>
          </cell>
          <cell r="BQ463">
            <v>0</v>
          </cell>
          <cell r="BR463">
            <v>-24.1255799999999</v>
          </cell>
          <cell r="BS463">
            <v>-7.3125</v>
          </cell>
          <cell r="BT463">
            <v>-4.6828399999999988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-2.2497999999999934</v>
          </cell>
          <cell r="CA463">
            <v>-6.3717699999999979</v>
          </cell>
          <cell r="CB463">
            <v>-1.3163700000000063</v>
          </cell>
          <cell r="CC463">
            <v>0</v>
          </cell>
          <cell r="CD463">
            <v>-2.192299999999932</v>
          </cell>
          <cell r="CE463">
            <v>-44.675119999999879</v>
          </cell>
          <cell r="CF463">
            <v>-9.251640000000009</v>
          </cell>
          <cell r="CG463">
            <v>0</v>
          </cell>
          <cell r="CH463">
            <v>0</v>
          </cell>
          <cell r="CI463">
            <v>0</v>
          </cell>
          <cell r="CJ463">
            <v>-2.5104400000000169</v>
          </cell>
          <cell r="CK463">
            <v>0</v>
          </cell>
          <cell r="CL463">
            <v>-0.57577000000003409</v>
          </cell>
          <cell r="CM463">
            <v>-2.3909999999999627</v>
          </cell>
          <cell r="CN463">
            <v>-21.022139999999922</v>
          </cell>
          <cell r="CO463">
            <v>-1.5690000000006421E-2</v>
          </cell>
          <cell r="CP463">
            <v>0</v>
          </cell>
          <cell r="CQ463">
            <v>-8.9084400000000414</v>
          </cell>
          <cell r="CR463">
            <v>-34.069727000000057</v>
          </cell>
          <cell r="CS463">
            <v>-6.8392699999999422</v>
          </cell>
          <cell r="CT463">
            <v>-3.0727199999999897</v>
          </cell>
          <cell r="CU463">
            <v>0</v>
          </cell>
          <cell r="CV463">
            <v>-12.755336999999997</v>
          </cell>
          <cell r="CW463">
            <v>0</v>
          </cell>
          <cell r="CX463">
            <v>0</v>
          </cell>
          <cell r="CY463">
            <v>-0.54089999999996508</v>
          </cell>
          <cell r="CZ463">
            <v>-2.5533999999998969</v>
          </cell>
          <cell r="DA463">
            <v>0</v>
          </cell>
          <cell r="DB463">
            <v>3.1245400000000245</v>
          </cell>
          <cell r="DC463">
            <v>0</v>
          </cell>
          <cell r="DD463">
            <v>-11.432640000000049</v>
          </cell>
          <cell r="DE463">
            <v>-31.556054000000131</v>
          </cell>
          <cell r="DF463">
            <v>-4.3582000000000107</v>
          </cell>
          <cell r="DG463">
            <v>-4.7632140000000049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-13.282109999999989</v>
          </cell>
          <cell r="DM463">
            <v>-4.9008999999999787</v>
          </cell>
          <cell r="DN463">
            <v>0</v>
          </cell>
          <cell r="DO463">
            <v>0</v>
          </cell>
          <cell r="DP463">
            <v>0</v>
          </cell>
          <cell r="DQ463">
            <v>-4.2516300000000342</v>
          </cell>
          <cell r="DR463">
            <v>-54.593693000000258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-12.114199999999983</v>
          </cell>
          <cell r="DX463">
            <v>-7</v>
          </cell>
          <cell r="DY463">
            <v>0</v>
          </cell>
          <cell r="DZ463">
            <v>-20.741570000000024</v>
          </cell>
          <cell r="EA463">
            <v>0</v>
          </cell>
          <cell r="EB463">
            <v>-10.619110000000035</v>
          </cell>
          <cell r="EC463">
            <v>-4.1188130000000029</v>
          </cell>
          <cell r="ED463">
            <v>0</v>
          </cell>
        </row>
        <row r="464">
          <cell r="C464" t="str">
            <v>SP15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C465" t="str">
            <v>Emergency Purchases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7">
          <cell r="F467">
            <v>-593.21075500000734</v>
          </cell>
          <cell r="G467">
            <v>-1080.3057000001427</v>
          </cell>
          <cell r="H467">
            <v>-1488.5692000000854</v>
          </cell>
          <cell r="I467">
            <v>-1173.1432999999961</v>
          </cell>
          <cell r="J467">
            <v>-1711.2829999998212</v>
          </cell>
          <cell r="K467">
            <v>-1178.8913000000175</v>
          </cell>
          <cell r="L467">
            <v>-1174.3441849999363</v>
          </cell>
          <cell r="M467">
            <v>-1093.0490299999947</v>
          </cell>
          <cell r="N467">
            <v>-426.25249999997322</v>
          </cell>
          <cell r="O467">
            <v>-340.70859999999811</v>
          </cell>
          <cell r="P467">
            <v>-308.33199999996577</v>
          </cell>
          <cell r="Q467">
            <v>-328.25969800000894</v>
          </cell>
          <cell r="R467">
            <v>-6429.9342600000091</v>
          </cell>
          <cell r="S467">
            <v>-288.61100000000442</v>
          </cell>
          <cell r="T467">
            <v>-86.864499999996042</v>
          </cell>
          <cell r="U467">
            <v>-231.35208000000057</v>
          </cell>
          <cell r="V467">
            <v>-1121.0960000000196</v>
          </cell>
          <cell r="W467">
            <v>-2077.7723000000697</v>
          </cell>
          <cell r="X467">
            <v>-1149.5186000000685</v>
          </cell>
          <cell r="Y467">
            <v>43.281060000066645</v>
          </cell>
          <cell r="Z467">
            <v>-1077.3990399999893</v>
          </cell>
          <cell r="AA467">
            <v>-382.60709999999381</v>
          </cell>
          <cell r="AB467">
            <v>-202.64680000000226</v>
          </cell>
          <cell r="AC467">
            <v>-58.134299999997893</v>
          </cell>
          <cell r="AD467">
            <v>202.78639999999723</v>
          </cell>
          <cell r="AE467">
            <v>-2247.5407239994965</v>
          </cell>
          <cell r="AF467">
            <v>-29.665575999999419</v>
          </cell>
          <cell r="AG467">
            <v>-50.989900000000489</v>
          </cell>
          <cell r="AH467">
            <v>-134.18589199999769</v>
          </cell>
          <cell r="AI467">
            <v>-104.62090000000899</v>
          </cell>
          <cell r="AJ467">
            <v>-617.47170999983791</v>
          </cell>
          <cell r="AK467">
            <v>-1086.0820000000531</v>
          </cell>
          <cell r="AL467">
            <v>122.73002000001725</v>
          </cell>
          <cell r="AM467">
            <v>-899.53172999998787</v>
          </cell>
          <cell r="AN467">
            <v>-254.55000000001746</v>
          </cell>
          <cell r="AO467">
            <v>-154.68260000000009</v>
          </cell>
          <cell r="AP467">
            <v>-22.63039999999819</v>
          </cell>
          <cell r="AQ467">
            <v>984.13996399997268</v>
          </cell>
          <cell r="AR467">
            <v>-1988.4070700001903</v>
          </cell>
          <cell r="AS467">
            <v>-115.33070000000589</v>
          </cell>
          <cell r="AT467">
            <v>-10.199570000000676</v>
          </cell>
          <cell r="AU467">
            <v>-96.504670000002079</v>
          </cell>
          <cell r="AV467">
            <v>-31.261730000005628</v>
          </cell>
          <cell r="AW467">
            <v>-634.34199999994598</v>
          </cell>
          <cell r="AX467">
            <v>-626.70340000005672</v>
          </cell>
          <cell r="AY467">
            <v>-61.976399999999558</v>
          </cell>
          <cell r="AZ467">
            <v>-781.59769999998389</v>
          </cell>
          <cell r="BA467">
            <v>-169.59300000000076</v>
          </cell>
          <cell r="BB467">
            <v>-166.67469999999594</v>
          </cell>
          <cell r="BC467">
            <v>-29.246200000001409</v>
          </cell>
          <cell r="BD467">
            <v>735.0229999999865</v>
          </cell>
          <cell r="BE467">
            <v>-2031.4159830000717</v>
          </cell>
          <cell r="BF467">
            <v>-71.029899999994086</v>
          </cell>
          <cell r="BG467">
            <v>-45.802100000000792</v>
          </cell>
          <cell r="BH467">
            <v>-39.287500000002183</v>
          </cell>
          <cell r="BI467">
            <v>-49.157463000010466</v>
          </cell>
          <cell r="BJ467">
            <v>-550.72839999990538</v>
          </cell>
          <cell r="BK467">
            <v>-672.90379999991274</v>
          </cell>
          <cell r="BL467">
            <v>277.44319999999425</v>
          </cell>
          <cell r="BM467">
            <v>-783.09930000000168</v>
          </cell>
          <cell r="BN467">
            <v>-169.72950000000492</v>
          </cell>
          <cell r="BO467">
            <v>-228.67560000000231</v>
          </cell>
          <cell r="BP467">
            <v>-20.649620000000141</v>
          </cell>
          <cell r="BQ467">
            <v>322.20400000000518</v>
          </cell>
          <cell r="BR467">
            <v>-2030.5562294002157</v>
          </cell>
          <cell r="BS467">
            <v>-68.193638400000054</v>
          </cell>
          <cell r="BT467">
            <v>-45.00054000000091</v>
          </cell>
          <cell r="BU467">
            <v>-46.675994999999602</v>
          </cell>
          <cell r="BV467">
            <v>-45.883249999991676</v>
          </cell>
          <cell r="BW467">
            <v>-394.24099999997998</v>
          </cell>
          <cell r="BX467">
            <v>-470.46675999998115</v>
          </cell>
          <cell r="BY467">
            <v>-67.539730000004056</v>
          </cell>
          <cell r="BZ467">
            <v>-560.35064600000624</v>
          </cell>
          <cell r="CA467">
            <v>-267.18443000000116</v>
          </cell>
          <cell r="CB467">
            <v>-309.50387000001501</v>
          </cell>
          <cell r="CC467">
            <v>-42.250900000006368</v>
          </cell>
          <cell r="CD467">
            <v>286.73453000000154</v>
          </cell>
          <cell r="CE467">
            <v>-4399.7909374001902</v>
          </cell>
          <cell r="CF467">
            <v>-81.851639999993495</v>
          </cell>
          <cell r="CG467">
            <v>-45.372679400003108</v>
          </cell>
          <cell r="CH467">
            <v>-169.110299999993</v>
          </cell>
          <cell r="CI467">
            <v>-18.694359999994049</v>
          </cell>
          <cell r="CJ467">
            <v>-1181.749439999985</v>
          </cell>
          <cell r="CK467">
            <v>-626.9043000000529</v>
          </cell>
          <cell r="CL467">
            <v>-88.280919999990147</v>
          </cell>
          <cell r="CM467">
            <v>-720.69736800000828</v>
          </cell>
          <cell r="CN467">
            <v>-1247.1917999999932</v>
          </cell>
          <cell r="CO467">
            <v>-285.40968999998586</v>
          </cell>
          <cell r="CP467">
            <v>-27.19199999999546</v>
          </cell>
          <cell r="CQ467">
            <v>92.663560000000871</v>
          </cell>
          <cell r="CR467">
            <v>-1608.8823270001449</v>
          </cell>
          <cell r="CS467">
            <v>-338.44927000001189</v>
          </cell>
          <cell r="CT467">
            <v>-120.77871899999445</v>
          </cell>
          <cell r="CU467">
            <v>-190.03699999999662</v>
          </cell>
          <cell r="CV467">
            <v>-309.14381700000376</v>
          </cell>
          <cell r="CW467">
            <v>-1021.516231000016</v>
          </cell>
          <cell r="CX467">
            <v>1945.5926000000327</v>
          </cell>
          <cell r="CY467">
            <v>-288.21573999999964</v>
          </cell>
          <cell r="CZ467">
            <v>-913.86315000001923</v>
          </cell>
          <cell r="DA467">
            <v>-191.19489999999496</v>
          </cell>
          <cell r="DB467">
            <v>-245.36005999999179</v>
          </cell>
          <cell r="DC467">
            <v>-29.560400000002119</v>
          </cell>
          <cell r="DD467">
            <v>93.644359999991138</v>
          </cell>
          <cell r="DE467">
            <v>-3953.2404839999508</v>
          </cell>
          <cell r="DF467">
            <v>-277.27139999999781</v>
          </cell>
          <cell r="DG467">
            <v>-107.88561399999162</v>
          </cell>
          <cell r="DH467">
            <v>-114.93690000000061</v>
          </cell>
          <cell r="DI467">
            <v>-188.67234000000462</v>
          </cell>
          <cell r="DJ467">
            <v>-954.10889999993378</v>
          </cell>
          <cell r="DK467">
            <v>-738.73712000003434</v>
          </cell>
          <cell r="DL467">
            <v>-118.11380999999528</v>
          </cell>
          <cell r="DM467">
            <v>-894.02690000001166</v>
          </cell>
          <cell r="DN467">
            <v>-176.29969999999594</v>
          </cell>
          <cell r="DO467">
            <v>-280.73228000001109</v>
          </cell>
          <cell r="DP467">
            <v>-20.425099999993108</v>
          </cell>
          <cell r="DQ467">
            <v>-82.030419999995502</v>
          </cell>
          <cell r="DR467">
            <v>-4483.9768629996106</v>
          </cell>
          <cell r="DS467">
            <v>-68.98519999999553</v>
          </cell>
          <cell r="DT467">
            <v>-63.432200000002922</v>
          </cell>
          <cell r="DU467">
            <v>-158.28109999999651</v>
          </cell>
          <cell r="DV467">
            <v>-532.7918499999796</v>
          </cell>
          <cell r="DW467">
            <v>-1218.358200000017</v>
          </cell>
          <cell r="DX467">
            <v>-927.88650000002235</v>
          </cell>
          <cell r="DY467">
            <v>-120.14334999999846</v>
          </cell>
          <cell r="DZ467">
            <v>-898.61143999999331</v>
          </cell>
          <cell r="EA467">
            <v>-189.49559999999474</v>
          </cell>
          <cell r="EB467">
            <v>-267.00891000001866</v>
          </cell>
          <cell r="EC467">
            <v>-18.71081299999787</v>
          </cell>
          <cell r="ED467">
            <v>-20.271699999997509</v>
          </cell>
        </row>
        <row r="469">
          <cell r="A469" t="str">
            <v xml:space="preserve">Total Purchased Power &amp; Net Interchange </v>
          </cell>
          <cell r="F469">
            <v>723.57624499965459</v>
          </cell>
          <cell r="G469">
            <v>393.33429999975488</v>
          </cell>
          <cell r="H469">
            <v>806.54679999989457</v>
          </cell>
          <cell r="I469">
            <v>1477.7466999997851</v>
          </cell>
          <cell r="J469">
            <v>1357.3140000002459</v>
          </cell>
          <cell r="K469">
            <v>2081.1787000000477</v>
          </cell>
          <cell r="L469">
            <v>1776.421814999776</v>
          </cell>
          <cell r="M469">
            <v>1862.5219700000016</v>
          </cell>
          <cell r="N469">
            <v>2179.0675000001211</v>
          </cell>
          <cell r="O469">
            <v>1771.5384000000777</v>
          </cell>
          <cell r="P469">
            <v>1114.2680000001565</v>
          </cell>
          <cell r="Q469">
            <v>769.29530200001318</v>
          </cell>
          <cell r="R469">
            <v>20643.189740000293</v>
          </cell>
          <cell r="S469">
            <v>1021.6040000000503</v>
          </cell>
          <cell r="T469">
            <v>1379.4394999999786</v>
          </cell>
          <cell r="U469">
            <v>2052.3559200000018</v>
          </cell>
          <cell r="V469">
            <v>1516.5339999999851</v>
          </cell>
          <cell r="W469">
            <v>975.47970000002533</v>
          </cell>
          <cell r="X469">
            <v>2094.2014000001363</v>
          </cell>
          <cell r="Y469">
            <v>2979.291060000076</v>
          </cell>
          <cell r="Z469">
            <v>1863.4159599998966</v>
          </cell>
          <cell r="AA469">
            <v>2209.6929000001401</v>
          </cell>
          <cell r="AB469">
            <v>1898.9672000000719</v>
          </cell>
          <cell r="AC469">
            <v>1357.4157000000123</v>
          </cell>
          <cell r="AD469">
            <v>1294.792399999802</v>
          </cell>
          <cell r="AE469">
            <v>24742.295275999233</v>
          </cell>
          <cell r="AF469">
            <v>1273.9464239999652</v>
          </cell>
          <cell r="AG469">
            <v>1460.0840999999782</v>
          </cell>
          <cell r="AH469">
            <v>2138.0211079999572</v>
          </cell>
          <cell r="AI469">
            <v>2519.8991000000387</v>
          </cell>
          <cell r="AJ469">
            <v>2420.5282900002785</v>
          </cell>
          <cell r="AK469">
            <v>2141.4679999998771</v>
          </cell>
          <cell r="AL469">
            <v>3044.046019999776</v>
          </cell>
          <cell r="AM469">
            <v>2026.5582699999213</v>
          </cell>
          <cell r="AN469">
            <v>2324.7600000000093</v>
          </cell>
          <cell r="AO469">
            <v>1936.4533999999985</v>
          </cell>
          <cell r="AP469">
            <v>1385.8095999999205</v>
          </cell>
          <cell r="AQ469">
            <v>2070.7209639999783</v>
          </cell>
          <cell r="AR469">
            <v>24814.748930001631</v>
          </cell>
          <cell r="AS469">
            <v>1181.8023000000976</v>
          </cell>
          <cell r="AT469">
            <v>1441.5444299998926</v>
          </cell>
          <cell r="AU469">
            <v>2164.3873299999395</v>
          </cell>
          <cell r="AV469">
            <v>2580.1182699999772</v>
          </cell>
          <cell r="AW469">
            <v>2388.4990000003017</v>
          </cell>
          <cell r="AX469">
            <v>2584.7065999999177</v>
          </cell>
          <cell r="AY469">
            <v>2844.7386000000406</v>
          </cell>
          <cell r="AZ469">
            <v>2129.8602999999421</v>
          </cell>
          <cell r="BA469">
            <v>2396.7870000000112</v>
          </cell>
          <cell r="BB469">
            <v>1913.9523000000045</v>
          </cell>
          <cell r="BC469">
            <v>1372.173800000106</v>
          </cell>
          <cell r="BD469">
            <v>1816.1790000000037</v>
          </cell>
          <cell r="BE469">
            <v>24637.477017000318</v>
          </cell>
          <cell r="BF469">
            <v>1219.5311000002548</v>
          </cell>
          <cell r="BG469">
            <v>1398.6338999998989</v>
          </cell>
          <cell r="BH469">
            <v>2210.2275000000373</v>
          </cell>
          <cell r="BI469">
            <v>2549.1125369999791</v>
          </cell>
          <cell r="BJ469">
            <v>2456.953600000008</v>
          </cell>
          <cell r="BK469">
            <v>2522.4562000001315</v>
          </cell>
          <cell r="BL469">
            <v>3169.6811999999918</v>
          </cell>
          <cell r="BM469">
            <v>2113.8197000001092</v>
          </cell>
          <cell r="BN469">
            <v>2383.8405000000494</v>
          </cell>
          <cell r="BO469">
            <v>1841.5354000000516</v>
          </cell>
          <cell r="BP469">
            <v>1373.7503800000995</v>
          </cell>
          <cell r="BQ469">
            <v>1397.9350000000559</v>
          </cell>
          <cell r="BR469">
            <v>24504.893770599738</v>
          </cell>
          <cell r="BS469">
            <v>1215.9813615999883</v>
          </cell>
          <cell r="BT469">
            <v>1392.211459999904</v>
          </cell>
          <cell r="BU469">
            <v>2191.6480049999664</v>
          </cell>
          <cell r="BV469">
            <v>2539.3967499999562</v>
          </cell>
          <cell r="BW469">
            <v>2598.3750000001164</v>
          </cell>
          <cell r="BX469">
            <v>2708.9032400000142</v>
          </cell>
          <cell r="BY469">
            <v>2810.1592699999455</v>
          </cell>
          <cell r="BZ469">
            <v>2322.0603540000739</v>
          </cell>
          <cell r="CA469">
            <v>2273.6055699998979</v>
          </cell>
          <cell r="CB469">
            <v>1750.3531299999449</v>
          </cell>
          <cell r="CC469">
            <v>1345.1590999999316</v>
          </cell>
          <cell r="CD469">
            <v>1357.0405299999984</v>
          </cell>
          <cell r="CE469">
            <v>22054.085062599741</v>
          </cell>
          <cell r="CF469">
            <v>1195.8443599999882</v>
          </cell>
          <cell r="CG469">
            <v>1435.657320600003</v>
          </cell>
          <cell r="CH469">
            <v>2058.0226999998558</v>
          </cell>
          <cell r="CI469">
            <v>2553.6556400000118</v>
          </cell>
          <cell r="CJ469">
            <v>1795.9245599999558</v>
          </cell>
          <cell r="CK469">
            <v>2536.5656999999192</v>
          </cell>
          <cell r="CL469">
            <v>2775.0340800000122</v>
          </cell>
          <cell r="CM469">
            <v>2147.3296319999499</v>
          </cell>
          <cell r="CN469">
            <v>1280.938199999975</v>
          </cell>
          <cell r="CO469">
            <v>1764.2173099999782</v>
          </cell>
          <cell r="CP469">
            <v>1353.2579999999725</v>
          </cell>
          <cell r="CQ469">
            <v>1157.6375599999446</v>
          </cell>
          <cell r="CR469">
            <v>24662.246673001908</v>
          </cell>
          <cell r="CS469">
            <v>932.92272999987472</v>
          </cell>
          <cell r="CT469">
            <v>1302.0972809999366</v>
          </cell>
          <cell r="CU469">
            <v>2026.0289999999804</v>
          </cell>
          <cell r="CV469">
            <v>2250.3361830000067</v>
          </cell>
          <cell r="CW469">
            <v>1941.2777689999202</v>
          </cell>
          <cell r="CX469">
            <v>5093.2225999998627</v>
          </cell>
          <cell r="CY469">
            <v>2560.8082599999616</v>
          </cell>
          <cell r="CZ469">
            <v>1939.841849999968</v>
          </cell>
          <cell r="DA469">
            <v>2324.2451000000583</v>
          </cell>
          <cell r="DB469">
            <v>1794.03694000002</v>
          </cell>
          <cell r="DC469">
            <v>1344.049600000144</v>
          </cell>
          <cell r="DD469">
            <v>1153.3793600000208</v>
          </cell>
          <cell r="DE469">
            <v>22186.297516000457</v>
          </cell>
          <cell r="DF469">
            <v>987.74559999990743</v>
          </cell>
          <cell r="DG469">
            <v>1307.8783859999385</v>
          </cell>
          <cell r="DH469">
            <v>2090.000100000063</v>
          </cell>
          <cell r="DI469">
            <v>2358.0276599999052</v>
          </cell>
          <cell r="DJ469">
            <v>1993.8981000001077</v>
          </cell>
          <cell r="DK469">
            <v>2393.1428799999412</v>
          </cell>
          <cell r="DL469">
            <v>2716.6501900000731</v>
          </cell>
          <cell r="DM469">
            <v>1945.3250999999</v>
          </cell>
          <cell r="DN469">
            <v>2326.6303000000771</v>
          </cell>
          <cell r="DO469">
            <v>1748.3727200001013</v>
          </cell>
          <cell r="DP469">
            <v>1346.2848999999696</v>
          </cell>
          <cell r="DQ469">
            <v>972.34158000006573</v>
          </cell>
          <cell r="DR469">
            <v>21525.011136999354</v>
          </cell>
          <cell r="DS469">
            <v>1189.6768000000156</v>
          </cell>
          <cell r="DT469">
            <v>1345.2478000000701</v>
          </cell>
          <cell r="DU469">
            <v>2035.5889000000898</v>
          </cell>
          <cell r="DV469">
            <v>2001.18815000006</v>
          </cell>
          <cell r="DW469">
            <v>1714.8928000000305</v>
          </cell>
          <cell r="DX469">
            <v>2188.3935000000056</v>
          </cell>
          <cell r="DY469">
            <v>2700.4226499999641</v>
          </cell>
          <cell r="DZ469">
            <v>1926.604560000007</v>
          </cell>
          <cell r="EA469">
            <v>2300.8943999999901</v>
          </cell>
          <cell r="EB469">
            <v>1752.0210899999365</v>
          </cell>
          <cell r="EC469">
            <v>1341.2191870000097</v>
          </cell>
          <cell r="ED469">
            <v>1028.8612999999896</v>
          </cell>
        </row>
        <row r="471">
          <cell r="A471" t="str">
            <v>Coal Generation</v>
          </cell>
        </row>
        <row r="472">
          <cell r="C472" t="str">
            <v>Cholla</v>
          </cell>
          <cell r="F472">
            <v>-56.782905000000028</v>
          </cell>
          <cell r="G472">
            <v>-20.380219999991823</v>
          </cell>
          <cell r="H472">
            <v>-32.764139999984764</v>
          </cell>
          <cell r="I472">
            <v>0</v>
          </cell>
          <cell r="J472">
            <v>0</v>
          </cell>
          <cell r="K472">
            <v>-17.378000000011525</v>
          </cell>
          <cell r="L472">
            <v>-24.661410000000615</v>
          </cell>
          <cell r="M472">
            <v>-48.597879999986617</v>
          </cell>
          <cell r="N472">
            <v>-25.511719999994966</v>
          </cell>
          <cell r="O472">
            <v>-74.402969999995548</v>
          </cell>
          <cell r="P472">
            <v>-69.568000000028405</v>
          </cell>
          <cell r="Q472">
            <v>-85.312069999985397</v>
          </cell>
          <cell r="R472">
            <v>-486.18962999992073</v>
          </cell>
          <cell r="S472">
            <v>-16.729909999994561</v>
          </cell>
          <cell r="T472">
            <v>-74.842589999985648</v>
          </cell>
          <cell r="U472">
            <v>-119.12800000002608</v>
          </cell>
          <cell r="V472">
            <v>0</v>
          </cell>
          <cell r="W472">
            <v>0</v>
          </cell>
          <cell r="X472">
            <v>-19.472120000005816</v>
          </cell>
          <cell r="Y472">
            <v>-0.13217999998596497</v>
          </cell>
          <cell r="Z472">
            <v>-68.954380000010133</v>
          </cell>
          <cell r="AA472">
            <v>-11.079900000011548</v>
          </cell>
          <cell r="AB472">
            <v>-50.04513000001316</v>
          </cell>
          <cell r="AC472">
            <v>-48.414760000014212</v>
          </cell>
          <cell r="AD472">
            <v>-77.390660000004573</v>
          </cell>
          <cell r="AE472">
            <v>-354.7097589999903</v>
          </cell>
          <cell r="AF472">
            <v>-79.840146000002278</v>
          </cell>
          <cell r="AG472">
            <v>-28.190495999995619</v>
          </cell>
          <cell r="AH472">
            <v>-110.52493399998639</v>
          </cell>
          <cell r="AI472">
            <v>-13.314999999987776</v>
          </cell>
          <cell r="AJ472">
            <v>-14.888269999995828</v>
          </cell>
          <cell r="AK472">
            <v>-16.829929999992601</v>
          </cell>
          <cell r="AL472">
            <v>-19.85675999999512</v>
          </cell>
          <cell r="AM472">
            <v>-14.412860000011278</v>
          </cell>
          <cell r="AN472">
            <v>11.012840000010328</v>
          </cell>
          <cell r="AO472">
            <v>-21.218699999997625</v>
          </cell>
          <cell r="AP472">
            <v>-8.4213140000065323</v>
          </cell>
          <cell r="AQ472">
            <v>-38.224189000000479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C473" t="str">
            <v>Colstrip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-8.8940429999493062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-8.894043000000238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-60.325564000057057</v>
          </cell>
          <cell r="AF473">
            <v>0</v>
          </cell>
          <cell r="AG473">
            <v>0</v>
          </cell>
          <cell r="AH473">
            <v>0</v>
          </cell>
          <cell r="AI473">
            <v>-43.913831000005302</v>
          </cell>
          <cell r="AJ473">
            <v>-16.411733000000822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-211.34245099988766</v>
          </cell>
          <cell r="AS473">
            <v>0</v>
          </cell>
          <cell r="AT473">
            <v>-6.2441410000028554</v>
          </cell>
          <cell r="AU473">
            <v>-14.932130000001052</v>
          </cell>
          <cell r="AV473">
            <v>-66.136904000006325</v>
          </cell>
          <cell r="AW473">
            <v>-73.837533999998413</v>
          </cell>
          <cell r="AX473">
            <v>-25.130861000012374</v>
          </cell>
          <cell r="AY473">
            <v>0</v>
          </cell>
          <cell r="AZ473">
            <v>-9.2281159999984084</v>
          </cell>
          <cell r="BA473">
            <v>-15.832764999999199</v>
          </cell>
          <cell r="BB473">
            <v>0</v>
          </cell>
          <cell r="BC473">
            <v>0</v>
          </cell>
          <cell r="BD473">
            <v>0</v>
          </cell>
          <cell r="BE473">
            <v>-93.256409000023268</v>
          </cell>
          <cell r="BF473">
            <v>-5.5910670000012033</v>
          </cell>
          <cell r="BG473">
            <v>0</v>
          </cell>
          <cell r="BH473">
            <v>-7.7109409999975469</v>
          </cell>
          <cell r="BI473">
            <v>-18.329827000001387</v>
          </cell>
          <cell r="BJ473">
            <v>-34.19832999999926</v>
          </cell>
          <cell r="BK473">
            <v>-27.426243999987491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-123.11207200004719</v>
          </cell>
          <cell r="BS473">
            <v>0</v>
          </cell>
          <cell r="BT473">
            <v>0</v>
          </cell>
          <cell r="BU473">
            <v>-21.497069000004558</v>
          </cell>
          <cell r="BV473">
            <v>-84.179454999997688</v>
          </cell>
          <cell r="BW473">
            <v>-17.43554800000129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-5.3643199999351054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-5.3643199999933131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-7.9460440000984818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-7.9460439999966184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-6.0254100000020117</v>
          </cell>
          <cell r="DF473">
            <v>0</v>
          </cell>
          <cell r="DG473">
            <v>0</v>
          </cell>
          <cell r="DH473">
            <v>-6.0254100000020117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-23.547733000013977</v>
          </cell>
          <cell r="DS473">
            <v>0</v>
          </cell>
          <cell r="DT473">
            <v>0</v>
          </cell>
          <cell r="DU473">
            <v>-10.782240000000456</v>
          </cell>
          <cell r="DV473">
            <v>0</v>
          </cell>
          <cell r="DW473">
            <v>-12.765492999998969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C474" t="str">
            <v>Craig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-9.4121099999902071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-72.440017000073567</v>
          </cell>
          <cell r="AS474">
            <v>0</v>
          </cell>
          <cell r="AT474">
            <v>0</v>
          </cell>
          <cell r="AU474">
            <v>-14.375978999989456</v>
          </cell>
          <cell r="AV474">
            <v>-45.200026000005892</v>
          </cell>
          <cell r="AW474">
            <v>-12.864011999990907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-28.180175000336021</v>
          </cell>
          <cell r="BF474">
            <v>0</v>
          </cell>
          <cell r="BG474">
            <v>0</v>
          </cell>
          <cell r="BH474">
            <v>-7.0861819999990985</v>
          </cell>
          <cell r="BI474">
            <v>-16.360841000001528</v>
          </cell>
          <cell r="BJ474">
            <v>-4.7331520000007004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-57.406141999876127</v>
          </cell>
          <cell r="BS474">
            <v>0</v>
          </cell>
          <cell r="BT474">
            <v>0</v>
          </cell>
          <cell r="BU474">
            <v>0</v>
          </cell>
          <cell r="BV474">
            <v>-57.406141999992542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-4.4590600000228733</v>
          </cell>
          <cell r="CF474">
            <v>0</v>
          </cell>
          <cell r="CG474">
            <v>0</v>
          </cell>
          <cell r="CH474">
            <v>0</v>
          </cell>
          <cell r="CI474">
            <v>-4.4590600000010454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-7.0895840001758188</v>
          </cell>
          <cell r="DF474">
            <v>0</v>
          </cell>
          <cell r="DG474">
            <v>0</v>
          </cell>
          <cell r="DH474">
            <v>-7.0895840000011958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-455.28962900000624</v>
          </cell>
          <cell r="DS474">
            <v>-15.529050999997708</v>
          </cell>
          <cell r="DT474">
            <v>-42.310543999999936</v>
          </cell>
          <cell r="DU474">
            <v>-72.115216999998665</v>
          </cell>
          <cell r="DV474">
            <v>-80.484457000005932</v>
          </cell>
          <cell r="DW474">
            <v>-8.6704729999983101</v>
          </cell>
          <cell r="DX474">
            <v>-107.09114899999986</v>
          </cell>
          <cell r="DY474">
            <v>-0.4497620000038296</v>
          </cell>
          <cell r="DZ474">
            <v>-23.528543000000354</v>
          </cell>
          <cell r="EA474">
            <v>-46.980973999998241</v>
          </cell>
          <cell r="EB474">
            <v>-28.235711000001174</v>
          </cell>
          <cell r="EC474">
            <v>-20.887424000000465</v>
          </cell>
          <cell r="ED474">
            <v>-9.0063240000017686</v>
          </cell>
        </row>
        <row r="475">
          <cell r="C475" t="str">
            <v>Dave Johnston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-1.8482599999988452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-208.59364899992943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-126.31624200002989</v>
          </cell>
          <cell r="X475">
            <v>-82.277407000015955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-347.44154600054026</v>
          </cell>
          <cell r="AF475">
            <v>0</v>
          </cell>
          <cell r="AG475">
            <v>0</v>
          </cell>
          <cell r="AH475">
            <v>0</v>
          </cell>
          <cell r="AI475">
            <v>-85.167158999945968</v>
          </cell>
          <cell r="AJ475">
            <v>-105.50107800000114</v>
          </cell>
          <cell r="AK475">
            <v>-127.81799000001047</v>
          </cell>
          <cell r="AL475">
            <v>-19.980224999948405</v>
          </cell>
          <cell r="AM475">
            <v>0</v>
          </cell>
          <cell r="AN475">
            <v>-8.9750939999939874</v>
          </cell>
          <cell r="AO475">
            <v>0</v>
          </cell>
          <cell r="AP475">
            <v>0</v>
          </cell>
          <cell r="AQ475">
            <v>0</v>
          </cell>
          <cell r="AR475">
            <v>-828.65894800052047</v>
          </cell>
          <cell r="AS475">
            <v>0</v>
          </cell>
          <cell r="AT475">
            <v>-11.71802500000922</v>
          </cell>
          <cell r="AU475">
            <v>-21.58325700002024</v>
          </cell>
          <cell r="AV475">
            <v>-286.43355700001121</v>
          </cell>
          <cell r="AW475">
            <v>-225.42295300000114</v>
          </cell>
          <cell r="AX475">
            <v>-213.63547700003255</v>
          </cell>
          <cell r="AY475">
            <v>0</v>
          </cell>
          <cell r="AZ475">
            <v>-27.080073999939486</v>
          </cell>
          <cell r="BA475">
            <v>-42.78560500004096</v>
          </cell>
          <cell r="BB475">
            <v>0</v>
          </cell>
          <cell r="BC475">
            <v>0</v>
          </cell>
          <cell r="BD475">
            <v>0</v>
          </cell>
          <cell r="BE475">
            <v>-681.96081500127912</v>
          </cell>
          <cell r="BF475">
            <v>0</v>
          </cell>
          <cell r="BG475">
            <v>0</v>
          </cell>
          <cell r="BH475">
            <v>-14.005130000005011</v>
          </cell>
          <cell r="BI475">
            <v>-316.02624400000786</v>
          </cell>
          <cell r="BJ475">
            <v>-185.83927800005767</v>
          </cell>
          <cell r="BK475">
            <v>-106.19526300003054</v>
          </cell>
          <cell r="BL475">
            <v>0</v>
          </cell>
          <cell r="BM475">
            <v>-10.23844999994617</v>
          </cell>
          <cell r="BN475">
            <v>-43.609330000006594</v>
          </cell>
          <cell r="BO475">
            <v>0</v>
          </cell>
          <cell r="BP475">
            <v>-6.0471200000029057</v>
          </cell>
          <cell r="BQ475">
            <v>0</v>
          </cell>
          <cell r="BR475">
            <v>-449.88564999960363</v>
          </cell>
          <cell r="BS475">
            <v>0</v>
          </cell>
          <cell r="BT475">
            <v>0</v>
          </cell>
          <cell r="BU475">
            <v>-7.4282300000195391</v>
          </cell>
          <cell r="BV475">
            <v>-386.00918799999636</v>
          </cell>
          <cell r="BW475">
            <v>-29.86230199993588</v>
          </cell>
          <cell r="BX475">
            <v>-26.585930000059307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-35.895449999719858</v>
          </cell>
          <cell r="CF475">
            <v>0</v>
          </cell>
          <cell r="CG475">
            <v>0</v>
          </cell>
          <cell r="CH475">
            <v>0</v>
          </cell>
          <cell r="CI475">
            <v>-18.781429999915417</v>
          </cell>
          <cell r="CJ475">
            <v>-8.6738299999851733</v>
          </cell>
          <cell r="CK475">
            <v>-8.4401899999938905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-39.227811000309885</v>
          </cell>
          <cell r="CS475">
            <v>0</v>
          </cell>
          <cell r="CT475">
            <v>0</v>
          </cell>
          <cell r="CU475">
            <v>-14.019791000057012</v>
          </cell>
          <cell r="CV475">
            <v>0</v>
          </cell>
          <cell r="CW475">
            <v>-25.208020000020042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-24.402100000530481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-24.402100000006612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-17.472799999639392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-11.513560000050347</v>
          </cell>
          <cell r="DX475">
            <v>-5.9592399999964982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6">
          <cell r="C476" t="str">
            <v>Hayden</v>
          </cell>
          <cell r="F476">
            <v>-30.180971999994654</v>
          </cell>
          <cell r="G476">
            <v>-11.277190000000701</v>
          </cell>
          <cell r="H476">
            <v>-22.611215999990236</v>
          </cell>
          <cell r="I476">
            <v>0</v>
          </cell>
          <cell r="J476">
            <v>0</v>
          </cell>
          <cell r="K476">
            <v>0</v>
          </cell>
          <cell r="L476">
            <v>-13.518435999998474</v>
          </cell>
          <cell r="M476">
            <v>0.53564499999629334</v>
          </cell>
          <cell r="N476">
            <v>-23.709734000000026</v>
          </cell>
          <cell r="O476">
            <v>-13.511749000001146</v>
          </cell>
          <cell r="P476">
            <v>-3.1067810000022291</v>
          </cell>
          <cell r="Q476">
            <v>-10.034209999997984</v>
          </cell>
          <cell r="R476">
            <v>-151.55432100000326</v>
          </cell>
          <cell r="S476">
            <v>-5.8660040000031586</v>
          </cell>
          <cell r="T476">
            <v>-28.296472000001813</v>
          </cell>
          <cell r="U476">
            <v>-29.566642000005231</v>
          </cell>
          <cell r="V476">
            <v>0</v>
          </cell>
          <cell r="W476">
            <v>0</v>
          </cell>
          <cell r="X476">
            <v>-11.231052999995882</v>
          </cell>
          <cell r="Y476">
            <v>0</v>
          </cell>
          <cell r="Z476">
            <v>-32.622803999998723</v>
          </cell>
          <cell r="AA476">
            <v>-13.302820999997493</v>
          </cell>
          <cell r="AB476">
            <v>-5.2566279999955441</v>
          </cell>
          <cell r="AC476">
            <v>-0.89154099999723257</v>
          </cell>
          <cell r="AD476">
            <v>-24.520355999993626</v>
          </cell>
          <cell r="AE476">
            <v>-51.499318999936804</v>
          </cell>
          <cell r="AF476">
            <v>-18.842572000001383</v>
          </cell>
          <cell r="AG476">
            <v>-4.2273289999939152</v>
          </cell>
          <cell r="AH476">
            <v>-7.4526370000021416</v>
          </cell>
          <cell r="AI476">
            <v>0</v>
          </cell>
          <cell r="AJ476">
            <v>0</v>
          </cell>
          <cell r="AK476">
            <v>0</v>
          </cell>
          <cell r="AL476">
            <v>-1.6225300000005518</v>
          </cell>
          <cell r="AM476">
            <v>0</v>
          </cell>
          <cell r="AN476">
            <v>0</v>
          </cell>
          <cell r="AO476">
            <v>4.5699999827775173E-4</v>
          </cell>
          <cell r="AP476">
            <v>0.14251800000056392</v>
          </cell>
          <cell r="AQ476">
            <v>-19.497225999992224</v>
          </cell>
          <cell r="AR476">
            <v>-117.45020500005921</v>
          </cell>
          <cell r="AS476">
            <v>-23.903184000009787</v>
          </cell>
          <cell r="AT476">
            <v>-9.6014700000014273</v>
          </cell>
          <cell r="AU476">
            <v>-29.713823000005505</v>
          </cell>
          <cell r="AV476">
            <v>0</v>
          </cell>
          <cell r="AW476">
            <v>0</v>
          </cell>
          <cell r="AX476">
            <v>0</v>
          </cell>
          <cell r="AY476">
            <v>-5.8139550000050804</v>
          </cell>
          <cell r="AZ476">
            <v>-14.550973000004888</v>
          </cell>
          <cell r="BA476">
            <v>0</v>
          </cell>
          <cell r="BB476">
            <v>-17.147372999999789</v>
          </cell>
          <cell r="BC476">
            <v>-2.7075819999990927</v>
          </cell>
          <cell r="BD476">
            <v>-14.011845000000903</v>
          </cell>
          <cell r="BE476">
            <v>-117.99897600000259</v>
          </cell>
          <cell r="BF476">
            <v>-32.291024999998626</v>
          </cell>
          <cell r="BG476">
            <v>-11.773372000003292</v>
          </cell>
          <cell r="BH476">
            <v>-13.990388000001985</v>
          </cell>
          <cell r="BI476">
            <v>0</v>
          </cell>
          <cell r="BJ476">
            <v>0</v>
          </cell>
          <cell r="BK476">
            <v>-6.0173680000007153</v>
          </cell>
          <cell r="BL476">
            <v>-12.120988000002399</v>
          </cell>
          <cell r="BM476">
            <v>-22.506395000003977</v>
          </cell>
          <cell r="BN476">
            <v>-19.299439999998867</v>
          </cell>
          <cell r="BO476">
            <v>0</v>
          </cell>
          <cell r="BP476">
            <v>0</v>
          </cell>
          <cell r="BQ476">
            <v>0</v>
          </cell>
          <cell r="BR476">
            <v>-7.3550410000025295</v>
          </cell>
          <cell r="BS476">
            <v>0</v>
          </cell>
          <cell r="BT476">
            <v>0</v>
          </cell>
          <cell r="BU476">
            <v>-2.7070000000094296E-2</v>
          </cell>
          <cell r="BV476">
            <v>0</v>
          </cell>
          <cell r="BW476">
            <v>0</v>
          </cell>
          <cell r="BX476">
            <v>0</v>
          </cell>
          <cell r="BY476">
            <v>-3.3063030000012077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-4.0216679999975895</v>
          </cell>
          <cell r="CE476">
            <v>-14.465129999967758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-5.6506630000003497</v>
          </cell>
          <cell r="CK476">
            <v>0</v>
          </cell>
          <cell r="CL476">
            <v>0</v>
          </cell>
          <cell r="CM476">
            <v>-8.8144669999965117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-29.019780999922659</v>
          </cell>
          <cell r="CS476">
            <v>0</v>
          </cell>
          <cell r="CT476">
            <v>-0.1960449999969569</v>
          </cell>
          <cell r="CU476">
            <v>0</v>
          </cell>
          <cell r="CV476">
            <v>0</v>
          </cell>
          <cell r="CW476">
            <v>-23.290999000000738</v>
          </cell>
          <cell r="CX476">
            <v>-2.9200659999987693</v>
          </cell>
          <cell r="CY476">
            <v>0</v>
          </cell>
          <cell r="CZ476">
            <v>-2.0000610000024608</v>
          </cell>
          <cell r="DA476">
            <v>-0.61261000000013155</v>
          </cell>
          <cell r="DB476">
            <v>0</v>
          </cell>
          <cell r="DC476">
            <v>0</v>
          </cell>
          <cell r="DD476">
            <v>0</v>
          </cell>
          <cell r="DE476">
            <v>-138.90001600008691</v>
          </cell>
          <cell r="DF476">
            <v>-2.3319699999992736</v>
          </cell>
          <cell r="DG476">
            <v>-7.6013190000012401</v>
          </cell>
          <cell r="DH476">
            <v>-5.124643000002834</v>
          </cell>
          <cell r="DI476">
            <v>-9.2246120000054361</v>
          </cell>
          <cell r="DJ476">
            <v>-38.038164000005054</v>
          </cell>
          <cell r="DK476">
            <v>-4.3537939999987429</v>
          </cell>
          <cell r="DL476">
            <v>-15.539098000001104</v>
          </cell>
          <cell r="DM476">
            <v>-19.811900000000605</v>
          </cell>
          <cell r="DN476">
            <v>-20.754984999999579</v>
          </cell>
          <cell r="DO476">
            <v>-9.7510099999999511</v>
          </cell>
          <cell r="DP476">
            <v>-6.3685209999966901</v>
          </cell>
          <cell r="DQ476">
            <v>0</v>
          </cell>
          <cell r="DR476">
            <v>-131.99037900008261</v>
          </cell>
          <cell r="DS476">
            <v>-4.4821599999995669</v>
          </cell>
          <cell r="DT476">
            <v>-4.8999970000004396</v>
          </cell>
          <cell r="DU476">
            <v>-6.2225829999988491</v>
          </cell>
          <cell r="DV476">
            <v>-7.7273549999990792</v>
          </cell>
          <cell r="DW476">
            <v>-20.427231999994547</v>
          </cell>
          <cell r="DX476">
            <v>-5.6224829999991925</v>
          </cell>
          <cell r="DY476">
            <v>-30.420890000001236</v>
          </cell>
          <cell r="DZ476">
            <v>-3.3185480000029202</v>
          </cell>
          <cell r="EA476">
            <v>-16.737721000001329</v>
          </cell>
          <cell r="EB476">
            <v>-23.431078000001435</v>
          </cell>
          <cell r="EC476">
            <v>-3.8927800000019488</v>
          </cell>
          <cell r="ED476">
            <v>-4.8075519999983953</v>
          </cell>
        </row>
        <row r="477">
          <cell r="C477" t="str">
            <v>Hunter</v>
          </cell>
          <cell r="F477">
            <v>-6.7829399999463931</v>
          </cell>
          <cell r="G477">
            <v>-8.8516500000841916</v>
          </cell>
          <cell r="H477">
            <v>-38.473410000093281</v>
          </cell>
          <cell r="I477">
            <v>-269.01061600004323</v>
          </cell>
          <cell r="J477">
            <v>-383.28903999994509</v>
          </cell>
          <cell r="K477">
            <v>-606.81159800000023</v>
          </cell>
          <cell r="L477">
            <v>-312.01916999998502</v>
          </cell>
          <cell r="M477">
            <v>-286.83293999999296</v>
          </cell>
          <cell r="N477">
            <v>-512.11466000007931</v>
          </cell>
          <cell r="O477">
            <v>-162.71196000010241</v>
          </cell>
          <cell r="P477">
            <v>-49.958140000002459</v>
          </cell>
          <cell r="Q477">
            <v>-25.435929999919608</v>
          </cell>
          <cell r="R477">
            <v>-3562.3597699999809</v>
          </cell>
          <cell r="S477">
            <v>-0.87054000014904886</v>
          </cell>
          <cell r="T477">
            <v>-125.17537000006996</v>
          </cell>
          <cell r="U477">
            <v>-422.01687499997206</v>
          </cell>
          <cell r="V477">
            <v>-413.15161999996053</v>
          </cell>
          <cell r="W477">
            <v>-408.77834000007715</v>
          </cell>
          <cell r="X477">
            <v>-394.85159000009298</v>
          </cell>
          <cell r="Y477">
            <v>-171.82072999991942</v>
          </cell>
          <cell r="Z477">
            <v>-262.69679999991786</v>
          </cell>
          <cell r="AA477">
            <v>-712.19915500003844</v>
          </cell>
          <cell r="AB477">
            <v>-289.62749999994412</v>
          </cell>
          <cell r="AC477">
            <v>-351.82947999995667</v>
          </cell>
          <cell r="AD477">
            <v>-9.3417699999408796</v>
          </cell>
          <cell r="AE477">
            <v>-4078.4021600009874</v>
          </cell>
          <cell r="AF477">
            <v>-4.8269000001018867</v>
          </cell>
          <cell r="AG477">
            <v>-308.23834999999963</v>
          </cell>
          <cell r="AH477">
            <v>-296.97594000003301</v>
          </cell>
          <cell r="AI477">
            <v>-591.19164600002114</v>
          </cell>
          <cell r="AJ477">
            <v>-659.96946399996523</v>
          </cell>
          <cell r="AK477">
            <v>-295.45380999997724</v>
          </cell>
          <cell r="AL477">
            <v>-103.31841000006534</v>
          </cell>
          <cell r="AM477">
            <v>-416.41758000000846</v>
          </cell>
          <cell r="AN477">
            <v>-631.69451000005938</v>
          </cell>
          <cell r="AO477">
            <v>-345.09253999998327</v>
          </cell>
          <cell r="AP477">
            <v>-424.36006000009365</v>
          </cell>
          <cell r="AQ477">
            <v>-0.86294999998062849</v>
          </cell>
          <cell r="AR477">
            <v>-4713.9697409998626</v>
          </cell>
          <cell r="AS477">
            <v>-128.19285999983549</v>
          </cell>
          <cell r="AT477">
            <v>-239.09710999997333</v>
          </cell>
          <cell r="AU477">
            <v>-482.90472999995109</v>
          </cell>
          <cell r="AV477">
            <v>-292.84322499996051</v>
          </cell>
          <cell r="AW477">
            <v>-542.40079500002321</v>
          </cell>
          <cell r="AX477">
            <v>-590.63065599999391</v>
          </cell>
          <cell r="AY477">
            <v>-204.39229999994859</v>
          </cell>
          <cell r="AZ477">
            <v>-451.51882600004319</v>
          </cell>
          <cell r="BA477">
            <v>-812.08341400010977</v>
          </cell>
          <cell r="BB477">
            <v>-470.52507999993395</v>
          </cell>
          <cell r="BC477">
            <v>-428.31278499995824</v>
          </cell>
          <cell r="BD477">
            <v>-71.067960000014864</v>
          </cell>
          <cell r="BE477">
            <v>-6027.1291990010068</v>
          </cell>
          <cell r="BF477">
            <v>-175.48075000010431</v>
          </cell>
          <cell r="BG477">
            <v>-297.75795999995898</v>
          </cell>
          <cell r="BH477">
            <v>-433.42055399995297</v>
          </cell>
          <cell r="BI477">
            <v>-362.54762600001413</v>
          </cell>
          <cell r="BJ477">
            <v>-490.95118399994681</v>
          </cell>
          <cell r="BK477">
            <v>-595.40325000003213</v>
          </cell>
          <cell r="BL477">
            <v>-74.70881000009831</v>
          </cell>
          <cell r="BM477">
            <v>-384.26676000014413</v>
          </cell>
          <cell r="BN477">
            <v>-688.69385500007775</v>
          </cell>
          <cell r="BO477">
            <v>-565.71046000008937</v>
          </cell>
          <cell r="BP477">
            <v>-1817.0885799999814</v>
          </cell>
          <cell r="BQ477">
            <v>-141.09940999990795</v>
          </cell>
          <cell r="BR477">
            <v>-4822.3944320017472</v>
          </cell>
          <cell r="BS477">
            <v>-152.03484999993816</v>
          </cell>
          <cell r="BT477">
            <v>-374.10331999999471</v>
          </cell>
          <cell r="BU477">
            <v>-529.65080499998294</v>
          </cell>
          <cell r="BV477">
            <v>-213.20026499999221</v>
          </cell>
          <cell r="BW477">
            <v>-867.24597600009292</v>
          </cell>
          <cell r="BX477">
            <v>-798.83875600004103</v>
          </cell>
          <cell r="BY477">
            <v>-185.20317000010982</v>
          </cell>
          <cell r="BZ477">
            <v>-453.8017000000691</v>
          </cell>
          <cell r="CA477">
            <v>-673.88633000000846</v>
          </cell>
          <cell r="CB477">
            <v>-147.23927000002004</v>
          </cell>
          <cell r="CC477">
            <v>-284.36901999998372</v>
          </cell>
          <cell r="CD477">
            <v>-142.82097000000067</v>
          </cell>
          <cell r="CE477">
            <v>-3585.9906689990312</v>
          </cell>
          <cell r="CF477">
            <v>-160.03903999994509</v>
          </cell>
          <cell r="CG477">
            <v>-268.45357999985572</v>
          </cell>
          <cell r="CH477">
            <v>-393.22268999996595</v>
          </cell>
          <cell r="CI477">
            <v>-1663.6458729999722</v>
          </cell>
          <cell r="CJ477">
            <v>-473.6716899999883</v>
          </cell>
          <cell r="CK477">
            <v>-597.50066599994898</v>
          </cell>
          <cell r="CL477">
            <v>-23.854550000047311</v>
          </cell>
          <cell r="CM477">
            <v>-118.77566000004299</v>
          </cell>
          <cell r="CN477">
            <v>672.02359999995679</v>
          </cell>
          <cell r="CO477">
            <v>-179.98548000003211</v>
          </cell>
          <cell r="CP477">
            <v>-290.88899999996647</v>
          </cell>
          <cell r="CQ477">
            <v>-87.976039999863133</v>
          </cell>
          <cell r="CR477">
            <v>-2817.8031999990344</v>
          </cell>
          <cell r="CS477">
            <v>-126.05424000008497</v>
          </cell>
          <cell r="CT477">
            <v>-172.31454000005033</v>
          </cell>
          <cell r="CU477">
            <v>-392.58246499998495</v>
          </cell>
          <cell r="CV477">
            <v>-614.32326499989722</v>
          </cell>
          <cell r="CW477">
            <v>-367.18655999994371</v>
          </cell>
          <cell r="CX477">
            <v>-202.21831000014208</v>
          </cell>
          <cell r="CY477">
            <v>-3.465570000000298</v>
          </cell>
          <cell r="CZ477">
            <v>-54.015739999944344</v>
          </cell>
          <cell r="DA477">
            <v>-329.54816000000574</v>
          </cell>
          <cell r="DB477">
            <v>-284.43859999999404</v>
          </cell>
          <cell r="DC477">
            <v>-240.12891999993008</v>
          </cell>
          <cell r="DD477">
            <v>-31.526829999871552</v>
          </cell>
          <cell r="DE477">
            <v>-3453.1023530010134</v>
          </cell>
          <cell r="DF477">
            <v>-108.94063999992795</v>
          </cell>
          <cell r="DG477">
            <v>-179.86403000005521</v>
          </cell>
          <cell r="DH477">
            <v>-490.31080400000792</v>
          </cell>
          <cell r="DI477">
            <v>-686.59464999986812</v>
          </cell>
          <cell r="DJ477">
            <v>-543.17663899995387</v>
          </cell>
          <cell r="DK477">
            <v>-355.78235000011045</v>
          </cell>
          <cell r="DL477">
            <v>-32.784329999936745</v>
          </cell>
          <cell r="DM477">
            <v>-107.24459999997634</v>
          </cell>
          <cell r="DN477">
            <v>-383.93673999980092</v>
          </cell>
          <cell r="DO477">
            <v>-236.2129099998856</v>
          </cell>
          <cell r="DP477">
            <v>-242.0575700000627</v>
          </cell>
          <cell r="DQ477">
            <v>-86.197089999914169</v>
          </cell>
          <cell r="DR477">
            <v>-4043.6121740015224</v>
          </cell>
          <cell r="DS477">
            <v>-151.70251500001177</v>
          </cell>
          <cell r="DT477">
            <v>-241.81617000000551</v>
          </cell>
          <cell r="DU477">
            <v>-568.40886000008322</v>
          </cell>
          <cell r="DV477">
            <v>-451.25132000003941</v>
          </cell>
          <cell r="DW477">
            <v>-324.47629999998026</v>
          </cell>
          <cell r="DX477">
            <v>-393.76389399997424</v>
          </cell>
          <cell r="DY477">
            <v>-91.672179999994114</v>
          </cell>
          <cell r="DZ477">
            <v>-209.42019999993499</v>
          </cell>
          <cell r="EA477">
            <v>-811.14991499995813</v>
          </cell>
          <cell r="EB477">
            <v>-235.38105999992695</v>
          </cell>
          <cell r="EC477">
            <v>-384.4006399998907</v>
          </cell>
          <cell r="ED477">
            <v>-180.16911999997683</v>
          </cell>
        </row>
        <row r="478">
          <cell r="C478" t="str">
            <v>Huntington</v>
          </cell>
          <cell r="F478">
            <v>-23.031410000054166</v>
          </cell>
          <cell r="G478">
            <v>-31.229189999983646</v>
          </cell>
          <cell r="H478">
            <v>-94.038139999960549</v>
          </cell>
          <cell r="I478">
            <v>-271.04904000001261</v>
          </cell>
          <cell r="J478">
            <v>-287.03702499996871</v>
          </cell>
          <cell r="K478">
            <v>-362.24525999999605</v>
          </cell>
          <cell r="L478">
            <v>-447.11656399990898</v>
          </cell>
          <cell r="M478">
            <v>-515.23003000003519</v>
          </cell>
          <cell r="N478">
            <v>-529.82557999994606</v>
          </cell>
          <cell r="O478">
            <v>-354.03168599994387</v>
          </cell>
          <cell r="P478">
            <v>-151.17621500004316</v>
          </cell>
          <cell r="Q478">
            <v>-111.32162000006065</v>
          </cell>
          <cell r="R478">
            <v>-4067.4921659985557</v>
          </cell>
          <cell r="S478">
            <v>-27.911049999995157</v>
          </cell>
          <cell r="T478">
            <v>-260.89052999991691</v>
          </cell>
          <cell r="U478">
            <v>-597.65018599992618</v>
          </cell>
          <cell r="V478">
            <v>-482.83863499999279</v>
          </cell>
          <cell r="W478">
            <v>-215.75794399995357</v>
          </cell>
          <cell r="X478">
            <v>-542.37693999998737</v>
          </cell>
          <cell r="Y478">
            <v>-230.49013500002911</v>
          </cell>
          <cell r="Z478">
            <v>-361.11753600003431</v>
          </cell>
          <cell r="AA478">
            <v>-510.29730000003474</v>
          </cell>
          <cell r="AB478">
            <v>-374.5</v>
          </cell>
          <cell r="AC478">
            <v>-430.61047000001417</v>
          </cell>
          <cell r="AD478">
            <v>-33.051440000068396</v>
          </cell>
          <cell r="AE478">
            <v>-3857.5285600004718</v>
          </cell>
          <cell r="AF478">
            <v>-269.81124499998987</v>
          </cell>
          <cell r="AG478">
            <v>-162.13251999998465</v>
          </cell>
          <cell r="AH478">
            <v>-228.88706999999704</v>
          </cell>
          <cell r="AI478">
            <v>-609.51186600001529</v>
          </cell>
          <cell r="AJ478">
            <v>-453.63711899996269</v>
          </cell>
          <cell r="AK478">
            <v>-502.22649999998976</v>
          </cell>
          <cell r="AL478">
            <v>-246.08073099993635</v>
          </cell>
          <cell r="AM478">
            <v>-412.71267999999691</v>
          </cell>
          <cell r="AN478">
            <v>-441.88760600000387</v>
          </cell>
          <cell r="AO478">
            <v>-320.19134300004225</v>
          </cell>
          <cell r="AP478">
            <v>-186.05872000003001</v>
          </cell>
          <cell r="AQ478">
            <v>-24.391160000115633</v>
          </cell>
          <cell r="AR478">
            <v>-4091.1466979999095</v>
          </cell>
          <cell r="AS478">
            <v>-304.92416499997489</v>
          </cell>
          <cell r="AT478">
            <v>-289.6600600000238</v>
          </cell>
          <cell r="AU478">
            <v>-359.99988900002791</v>
          </cell>
          <cell r="AV478">
            <v>-498.87095600002795</v>
          </cell>
          <cell r="AW478">
            <v>-283.98399400000926</v>
          </cell>
          <cell r="AX478">
            <v>-485.76210500003072</v>
          </cell>
          <cell r="AY478">
            <v>-193.03613999998197</v>
          </cell>
          <cell r="AZ478">
            <v>-431.14072000002488</v>
          </cell>
          <cell r="BA478">
            <v>-568.11339499999303</v>
          </cell>
          <cell r="BB478">
            <v>-312.80313000001479</v>
          </cell>
          <cell r="BC478">
            <v>-115.77369000006001</v>
          </cell>
          <cell r="BD478">
            <v>-247.07845399994403</v>
          </cell>
          <cell r="BE478">
            <v>-5288.6382630001754</v>
          </cell>
          <cell r="BF478">
            <v>-281.51149599999189</v>
          </cell>
          <cell r="BG478">
            <v>-207.56135000003269</v>
          </cell>
          <cell r="BH478">
            <v>-466.26803500007372</v>
          </cell>
          <cell r="BI478">
            <v>-528.16187500001979</v>
          </cell>
          <cell r="BJ478">
            <v>-500.77785600000061</v>
          </cell>
          <cell r="BK478">
            <v>-387.24230000004172</v>
          </cell>
          <cell r="BL478">
            <v>-231.69527999998536</v>
          </cell>
          <cell r="BM478">
            <v>-460.25560999999288</v>
          </cell>
          <cell r="BN478">
            <v>-649.25619899993762</v>
          </cell>
          <cell r="BO478">
            <v>-269.64584599999944</v>
          </cell>
          <cell r="BP478">
            <v>-982.17463599995244</v>
          </cell>
          <cell r="BQ478">
            <v>-324.08778000005987</v>
          </cell>
          <cell r="BR478">
            <v>-4349.2003969997168</v>
          </cell>
          <cell r="BS478">
            <v>-285.96649000002071</v>
          </cell>
          <cell r="BT478">
            <v>-113.7021839999943</v>
          </cell>
          <cell r="BU478">
            <v>-345.72594400000526</v>
          </cell>
          <cell r="BV478">
            <v>-516.21396000002278</v>
          </cell>
          <cell r="BW478">
            <v>-426.7627190000494</v>
          </cell>
          <cell r="BX478">
            <v>-581.27238099998794</v>
          </cell>
          <cell r="BY478">
            <v>-155.42114999995101</v>
          </cell>
          <cell r="BZ478">
            <v>-431.53062999999383</v>
          </cell>
          <cell r="CA478">
            <v>-478.16454000002705</v>
          </cell>
          <cell r="CB478">
            <v>-398.67783000000054</v>
          </cell>
          <cell r="CC478">
            <v>-404.91423400002532</v>
          </cell>
          <cell r="CD478">
            <v>-210.84833499998786</v>
          </cell>
          <cell r="CE478">
            <v>-3905.8675720011815</v>
          </cell>
          <cell r="CF478">
            <v>-346.1155199999921</v>
          </cell>
          <cell r="CG478">
            <v>-393.92335400002776</v>
          </cell>
          <cell r="CH478">
            <v>-684.48569000000134</v>
          </cell>
          <cell r="CI478">
            <v>-882.56561900000088</v>
          </cell>
          <cell r="CJ478">
            <v>-347.18405099998927</v>
          </cell>
          <cell r="CK478">
            <v>-600.0146099999547</v>
          </cell>
          <cell r="CL478">
            <v>67.488246000022627</v>
          </cell>
          <cell r="CM478">
            <v>-233.53688999998849</v>
          </cell>
          <cell r="CN478">
            <v>613.59072999999626</v>
          </cell>
          <cell r="CO478">
            <v>-454.66750000003958</v>
          </cell>
          <cell r="CP478">
            <v>-444.24801999999909</v>
          </cell>
          <cell r="CQ478">
            <v>-200.20529399998486</v>
          </cell>
          <cell r="CR478">
            <v>-4586.0029249973595</v>
          </cell>
          <cell r="CS478">
            <v>-147.58177400007844</v>
          </cell>
          <cell r="CT478">
            <v>-365.38081999996211</v>
          </cell>
          <cell r="CU478">
            <v>-398.65152000001399</v>
          </cell>
          <cell r="CV478">
            <v>-426.02686500002164</v>
          </cell>
          <cell r="CW478">
            <v>-458.40353000001051</v>
          </cell>
          <cell r="CX478">
            <v>-685.34522899996955</v>
          </cell>
          <cell r="CY478">
            <v>-182.22242999996524</v>
          </cell>
          <cell r="CZ478">
            <v>-257.93607399996836</v>
          </cell>
          <cell r="DA478">
            <v>-672.61884499993175</v>
          </cell>
          <cell r="DB478">
            <v>-294.65950900001917</v>
          </cell>
          <cell r="DC478">
            <v>-443.96142900001723</v>
          </cell>
          <cell r="DD478">
            <v>-253.21490000002086</v>
          </cell>
          <cell r="DE478">
            <v>-4511.4826170010492</v>
          </cell>
          <cell r="DF478">
            <v>-202.92930399999022</v>
          </cell>
          <cell r="DG478">
            <v>-410.71188000001712</v>
          </cell>
          <cell r="DH478">
            <v>-465.78380099998321</v>
          </cell>
          <cell r="DI478">
            <v>-384.32624000002397</v>
          </cell>
          <cell r="DJ478">
            <v>-437.5129639999941</v>
          </cell>
          <cell r="DK478">
            <v>-548.29521999997087</v>
          </cell>
          <cell r="DL478">
            <v>-96.884599999990314</v>
          </cell>
          <cell r="DM478">
            <v>-297.66639999998733</v>
          </cell>
          <cell r="DN478">
            <v>-531.38775200000964</v>
          </cell>
          <cell r="DO478">
            <v>-437.33596000005491</v>
          </cell>
          <cell r="DP478">
            <v>-438.65733600000385</v>
          </cell>
          <cell r="DQ478">
            <v>-259.99115999997593</v>
          </cell>
          <cell r="DR478">
            <v>-322.22161999717355</v>
          </cell>
          <cell r="DS478">
            <v>-26.231479999958538</v>
          </cell>
          <cell r="DT478">
            <v>-32.587139999959618</v>
          </cell>
          <cell r="DU478">
            <v>-232.33631999988575</v>
          </cell>
          <cell r="DV478">
            <v>265.24422999995295</v>
          </cell>
          <cell r="DW478">
            <v>-119.97734999994282</v>
          </cell>
          <cell r="DX478">
            <v>-100.82617000001483</v>
          </cell>
          <cell r="DY478">
            <v>0</v>
          </cell>
          <cell r="DZ478">
            <v>0</v>
          </cell>
          <cell r="EA478">
            <v>-57.385320000001229</v>
          </cell>
          <cell r="EB478">
            <v>0</v>
          </cell>
          <cell r="EC478">
            <v>-14.062009999994189</v>
          </cell>
          <cell r="ED478">
            <v>-4.0600600000470877</v>
          </cell>
        </row>
        <row r="479">
          <cell r="C479" t="str">
            <v>Jim Bridger</v>
          </cell>
          <cell r="F479">
            <v>0</v>
          </cell>
          <cell r="G479">
            <v>0</v>
          </cell>
          <cell r="H479">
            <v>-50.092924999888055</v>
          </cell>
          <cell r="I479">
            <v>-499.92814199998975</v>
          </cell>
          <cell r="J479">
            <v>-438.70286199997645</v>
          </cell>
          <cell r="K479">
            <v>-577.48741599993082</v>
          </cell>
          <cell r="L479">
            <v>-310.40935100009665</v>
          </cell>
          <cell r="M479">
            <v>-852.20293700008187</v>
          </cell>
          <cell r="N479">
            <v>-901.96759200002998</v>
          </cell>
          <cell r="O479">
            <v>-684.80659099994227</v>
          </cell>
          <cell r="P479">
            <v>-349.75240100000519</v>
          </cell>
          <cell r="Q479">
            <v>-21.935849999892525</v>
          </cell>
          <cell r="R479">
            <v>-5174.3243750007823</v>
          </cell>
          <cell r="S479">
            <v>-458.93988099996932</v>
          </cell>
          <cell r="T479">
            <v>-527.30463700008113</v>
          </cell>
          <cell r="U479">
            <v>-479.5564219999942</v>
          </cell>
          <cell r="V479">
            <v>-94.959150000009686</v>
          </cell>
          <cell r="W479">
            <v>-8.3117000000202097</v>
          </cell>
          <cell r="X479">
            <v>-353.24191999994218</v>
          </cell>
          <cell r="Y479">
            <v>-55.248893999960274</v>
          </cell>
          <cell r="Z479">
            <v>-783.24709800002165</v>
          </cell>
          <cell r="AA479">
            <v>-663.22146399994381</v>
          </cell>
          <cell r="AB479">
            <v>-949.6158010000363</v>
          </cell>
          <cell r="AC479">
            <v>-416.12928499997361</v>
          </cell>
          <cell r="AD479">
            <v>-384.54812299995683</v>
          </cell>
          <cell r="AE479">
            <v>-6894.1034429995343</v>
          </cell>
          <cell r="AF479">
            <v>-355.90029399993364</v>
          </cell>
          <cell r="AG479">
            <v>-289.77305000007618</v>
          </cell>
          <cell r="AH479">
            <v>-699.57182199996896</v>
          </cell>
          <cell r="AI479">
            <v>-547.92558199999621</v>
          </cell>
          <cell r="AJ479">
            <v>-882.90640600002371</v>
          </cell>
          <cell r="AK479">
            <v>-752.81298499990953</v>
          </cell>
          <cell r="AL479">
            <v>-140.87714899994899</v>
          </cell>
          <cell r="AM479">
            <v>-723.77295999985654</v>
          </cell>
          <cell r="AN479">
            <v>-914.61630100000184</v>
          </cell>
          <cell r="AO479">
            <v>-926.75139500002842</v>
          </cell>
          <cell r="AP479">
            <v>-659.19549900002312</v>
          </cell>
          <cell r="AQ479">
            <v>0</v>
          </cell>
          <cell r="AR479">
            <v>-5763.5609450004995</v>
          </cell>
          <cell r="AS479">
            <v>-209.56933600001503</v>
          </cell>
          <cell r="AT479">
            <v>-356.38810500002</v>
          </cell>
          <cell r="AU479">
            <v>-590.13167699996848</v>
          </cell>
          <cell r="AV479">
            <v>-219.28597999998601</v>
          </cell>
          <cell r="AW479">
            <v>-621.69142399996053</v>
          </cell>
          <cell r="AX479">
            <v>-878.17523800005438</v>
          </cell>
          <cell r="AY479">
            <v>-172.22790900000837</v>
          </cell>
          <cell r="AZ479">
            <v>-815.22902599989902</v>
          </cell>
          <cell r="BA479">
            <v>-618.5598909999826</v>
          </cell>
          <cell r="BB479">
            <v>-838.18369099998381</v>
          </cell>
          <cell r="BC479">
            <v>-404.36366400006227</v>
          </cell>
          <cell r="BD479">
            <v>-39.755004000035115</v>
          </cell>
          <cell r="BE479">
            <v>-8325.121940000914</v>
          </cell>
          <cell r="BF479">
            <v>-147.0346539998427</v>
          </cell>
          <cell r="BG479">
            <v>-254.70860299991909</v>
          </cell>
          <cell r="BH479">
            <v>-629.34222099999897</v>
          </cell>
          <cell r="BI479">
            <v>-278.2392960000434</v>
          </cell>
          <cell r="BJ479">
            <v>-831.92572500003735</v>
          </cell>
          <cell r="BK479">
            <v>-980.5073450000491</v>
          </cell>
          <cell r="BL479">
            <v>-220.17212100001052</v>
          </cell>
          <cell r="BM479">
            <v>-801.83093799999915</v>
          </cell>
          <cell r="BN479">
            <v>-614.0353199999081</v>
          </cell>
          <cell r="BO479">
            <v>-758.61284599988721</v>
          </cell>
          <cell r="BP479">
            <v>-2700.3199600001099</v>
          </cell>
          <cell r="BQ479">
            <v>-108.39291100006085</v>
          </cell>
          <cell r="BR479">
            <v>-5678.8107679998502</v>
          </cell>
          <cell r="BS479">
            <v>-177.70117600006051</v>
          </cell>
          <cell r="BT479">
            <v>-286.98443099996075</v>
          </cell>
          <cell r="BU479">
            <v>-522.12558199989144</v>
          </cell>
          <cell r="BV479">
            <v>-282.19098999997368</v>
          </cell>
          <cell r="BW479">
            <v>-1004.8710470000515</v>
          </cell>
          <cell r="BX479">
            <v>-1003.6642409999622</v>
          </cell>
          <cell r="BY479">
            <v>-243.30423799995333</v>
          </cell>
          <cell r="BZ479">
            <v>-753.26634500001092</v>
          </cell>
          <cell r="CA479">
            <v>-668.16401900001802</v>
          </cell>
          <cell r="CB479">
            <v>-332.69738500006497</v>
          </cell>
          <cell r="CC479">
            <v>-289.3938199999975</v>
          </cell>
          <cell r="CD479">
            <v>-114.44749399996363</v>
          </cell>
          <cell r="CE479">
            <v>-4363.1893269987777</v>
          </cell>
          <cell r="CF479">
            <v>-146.31345999997575</v>
          </cell>
          <cell r="CG479">
            <v>-364.56856400019024</v>
          </cell>
          <cell r="CH479">
            <v>-631.30563600012101</v>
          </cell>
          <cell r="CI479">
            <v>-2059.5879859999986</v>
          </cell>
          <cell r="CJ479">
            <v>-505.81056899996474</v>
          </cell>
          <cell r="CK479">
            <v>-572.85201300005428</v>
          </cell>
          <cell r="CL479">
            <v>-70.41202000004705</v>
          </cell>
          <cell r="CM479">
            <v>-389.62321799993515</v>
          </cell>
          <cell r="CN479">
            <v>964.40984999993816</v>
          </cell>
          <cell r="CO479">
            <v>-263.62600699998438</v>
          </cell>
          <cell r="CP479">
            <v>-257.17608999996446</v>
          </cell>
          <cell r="CQ479">
            <v>-66.323614000109956</v>
          </cell>
          <cell r="CR479">
            <v>-3381.7440509982407</v>
          </cell>
          <cell r="CS479">
            <v>-74.877444999874569</v>
          </cell>
          <cell r="CT479">
            <v>-288.07489100005478</v>
          </cell>
          <cell r="CU479">
            <v>-774.46405499998946</v>
          </cell>
          <cell r="CV479">
            <v>-705.84068600006867</v>
          </cell>
          <cell r="CW479">
            <v>-552.8673350000754</v>
          </cell>
          <cell r="CX479">
            <v>347.90855499997269</v>
          </cell>
          <cell r="CY479">
            <v>-79.505936000030488</v>
          </cell>
          <cell r="CZ479">
            <v>-279.89153000002261</v>
          </cell>
          <cell r="DA479">
            <v>-471.93728600000031</v>
          </cell>
          <cell r="DB479">
            <v>-252.09409999998752</v>
          </cell>
          <cell r="DC479">
            <v>-184.75868199998513</v>
          </cell>
          <cell r="DD479">
            <v>-65.34065999998711</v>
          </cell>
          <cell r="DE479">
            <v>-4329.5667909998447</v>
          </cell>
          <cell r="DF479">
            <v>-67.862304000067525</v>
          </cell>
          <cell r="DG479">
            <v>-288.23042599996552</v>
          </cell>
          <cell r="DH479">
            <v>-754.52288599999156</v>
          </cell>
          <cell r="DI479">
            <v>-701.09043000009842</v>
          </cell>
          <cell r="DJ479">
            <v>-353.87256699998397</v>
          </cell>
          <cell r="DK479">
            <v>-689.17936400009785</v>
          </cell>
          <cell r="DL479">
            <v>-112.64886999991722</v>
          </cell>
          <cell r="DM479">
            <v>-327.85590999992564</v>
          </cell>
          <cell r="DN479">
            <v>-428.35713400004897</v>
          </cell>
          <cell r="DO479">
            <v>-286.72292999993078</v>
          </cell>
          <cell r="DP479">
            <v>-220.30892999994103</v>
          </cell>
          <cell r="DQ479">
            <v>-98.915039999992587</v>
          </cell>
          <cell r="DR479">
            <v>-6040.1147960005328</v>
          </cell>
          <cell r="DS479">
            <v>-380.86321099998895</v>
          </cell>
          <cell r="DT479">
            <v>-368.77961300004972</v>
          </cell>
          <cell r="DU479">
            <v>-515.09883400000399</v>
          </cell>
          <cell r="DV479">
            <v>-201.80395999993198</v>
          </cell>
          <cell r="DW479">
            <v>-760.24838900001487</v>
          </cell>
          <cell r="DX479">
            <v>-917.76072399999248</v>
          </cell>
          <cell r="DY479">
            <v>-189.82332799991127</v>
          </cell>
          <cell r="DZ479">
            <v>-879.95902600011323</v>
          </cell>
          <cell r="EA479">
            <v>-452.90346599998884</v>
          </cell>
          <cell r="EB479">
            <v>-809.13277299993206</v>
          </cell>
          <cell r="EC479">
            <v>-311.52684400009457</v>
          </cell>
          <cell r="ED479">
            <v>-252.2146280000452</v>
          </cell>
        </row>
        <row r="480">
          <cell r="C480" t="str">
            <v>Naughton</v>
          </cell>
          <cell r="F480">
            <v>0</v>
          </cell>
          <cell r="G480">
            <v>-0.83804800000507385</v>
          </cell>
          <cell r="H480">
            <v>0</v>
          </cell>
          <cell r="I480">
            <v>0</v>
          </cell>
          <cell r="J480">
            <v>-31.863690999976825</v>
          </cell>
          <cell r="K480">
            <v>-193.22165099997073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-672.40380699932575</v>
          </cell>
          <cell r="S480">
            <v>0</v>
          </cell>
          <cell r="T480">
            <v>0</v>
          </cell>
          <cell r="U480">
            <v>0</v>
          </cell>
          <cell r="V480">
            <v>-52.372788999986369</v>
          </cell>
          <cell r="W480">
            <v>-171.911053000018</v>
          </cell>
          <cell r="X480">
            <v>-278.43709799999488</v>
          </cell>
          <cell r="Y480">
            <v>-36.83545899996534</v>
          </cell>
          <cell r="Z480">
            <v>-21.115239000006113</v>
          </cell>
          <cell r="AA480">
            <v>-83.728513999987626</v>
          </cell>
          <cell r="AB480">
            <v>-28.003655000007711</v>
          </cell>
          <cell r="AC480">
            <v>0</v>
          </cell>
          <cell r="AD480">
            <v>0</v>
          </cell>
          <cell r="AE480">
            <v>-637.63387799996417</v>
          </cell>
          <cell r="AF480">
            <v>-103.70144200000504</v>
          </cell>
          <cell r="AG480">
            <v>-38.823975999999675</v>
          </cell>
          <cell r="AH480">
            <v>-68.814040999990539</v>
          </cell>
          <cell r="AI480">
            <v>-11.077658000001975</v>
          </cell>
          <cell r="AJ480">
            <v>-5.6816699999981211</v>
          </cell>
          <cell r="AK480">
            <v>-85.338179999998829</v>
          </cell>
          <cell r="AL480">
            <v>-29.655953999987105</v>
          </cell>
          <cell r="AM480">
            <v>-97.91503200000443</v>
          </cell>
          <cell r="AN480">
            <v>-42.257594999988214</v>
          </cell>
          <cell r="AO480">
            <v>-50.157532000011997</v>
          </cell>
          <cell r="AP480">
            <v>-48.864609000011114</v>
          </cell>
          <cell r="AQ480">
            <v>-55.346189000003505</v>
          </cell>
          <cell r="AR480">
            <v>-738.41477300005499</v>
          </cell>
          <cell r="AS480">
            <v>-117.40137000000686</v>
          </cell>
          <cell r="AT480">
            <v>-75.83755299999757</v>
          </cell>
          <cell r="AU480">
            <v>-76.627271999997902</v>
          </cell>
          <cell r="AV480">
            <v>-6.7537670000019716</v>
          </cell>
          <cell r="AW480">
            <v>-13.060379999995348</v>
          </cell>
          <cell r="AX480">
            <v>-13.233092000002216</v>
          </cell>
          <cell r="AY480">
            <v>-15.831934999994701</v>
          </cell>
          <cell r="AZ480">
            <v>-141.55256300000474</v>
          </cell>
          <cell r="BA480">
            <v>-80.330000000001746</v>
          </cell>
          <cell r="BB480">
            <v>-50.494763999988209</v>
          </cell>
          <cell r="BC480">
            <v>-44.149193000004743</v>
          </cell>
          <cell r="BD480">
            <v>-103.14288400000078</v>
          </cell>
          <cell r="BE480">
            <v>-819.39087000000291</v>
          </cell>
          <cell r="BF480">
            <v>-73.135773999994854</v>
          </cell>
          <cell r="BG480">
            <v>-32.995881000009831</v>
          </cell>
          <cell r="BH480">
            <v>-24.14552000000549</v>
          </cell>
          <cell r="BI480">
            <v>-3.4793300000019372</v>
          </cell>
          <cell r="BJ480">
            <v>-7.4848320000019157</v>
          </cell>
          <cell r="BK480">
            <v>-56.90237400001206</v>
          </cell>
          <cell r="BL480">
            <v>-20.456036999996286</v>
          </cell>
          <cell r="BM480">
            <v>-119.82682499999646</v>
          </cell>
          <cell r="BN480">
            <v>-45.828852000006009</v>
          </cell>
          <cell r="BO480">
            <v>-84.407766000003903</v>
          </cell>
          <cell r="BP480">
            <v>-261.84347299998626</v>
          </cell>
          <cell r="BQ480">
            <v>-88.884206000017002</v>
          </cell>
          <cell r="BR480">
            <v>-774.78047100000549</v>
          </cell>
          <cell r="BS480">
            <v>-65.519395999988774</v>
          </cell>
          <cell r="BT480">
            <v>-25.080262999996194</v>
          </cell>
          <cell r="BU480">
            <v>-7.2500870000076247</v>
          </cell>
          <cell r="BV480">
            <v>-7.6022649999940768</v>
          </cell>
          <cell r="BW480">
            <v>-7.9980460000006133</v>
          </cell>
          <cell r="BX480">
            <v>-49.854582999992999</v>
          </cell>
          <cell r="BY480">
            <v>-44.622922000009567</v>
          </cell>
          <cell r="BZ480">
            <v>-168.86468299999251</v>
          </cell>
          <cell r="CA480">
            <v>-62.928986000013538</v>
          </cell>
          <cell r="CB480">
            <v>-203.56013300000632</v>
          </cell>
          <cell r="CC480">
            <v>-62.967800999991596</v>
          </cell>
          <cell r="CD480">
            <v>-68.531305999989854</v>
          </cell>
          <cell r="CE480">
            <v>-2784.8666539998958</v>
          </cell>
          <cell r="CF480">
            <v>-82.273480999996536</v>
          </cell>
          <cell r="CG480">
            <v>-28.645680999994511</v>
          </cell>
          <cell r="CH480">
            <v>-80.561094999997295</v>
          </cell>
          <cell r="CI480">
            <v>-6.9468380000034813</v>
          </cell>
          <cell r="CJ480">
            <v>-93.798284999997122</v>
          </cell>
          <cell r="CK480">
            <v>-238.15653300000122</v>
          </cell>
          <cell r="CL480">
            <v>-303.27707900000678</v>
          </cell>
          <cell r="CM480">
            <v>-322.75011900000391</v>
          </cell>
          <cell r="CN480">
            <v>-1261.8407710000029</v>
          </cell>
          <cell r="CO480">
            <v>-183.81115500000305</v>
          </cell>
          <cell r="CP480">
            <v>-80.731290999989142</v>
          </cell>
          <cell r="CQ480">
            <v>-102.07432600000175</v>
          </cell>
          <cell r="CR480">
            <v>-637.93648799997754</v>
          </cell>
          <cell r="CS480">
            <v>-118.11070699999982</v>
          </cell>
          <cell r="CT480">
            <v>-106.97226500001852</v>
          </cell>
          <cell r="CU480">
            <v>-118.82943599999999</v>
          </cell>
          <cell r="CV480">
            <v>-35.776740999994217</v>
          </cell>
          <cell r="CW480">
            <v>-126.14833699999872</v>
          </cell>
          <cell r="CX480">
            <v>531.451602000001</v>
          </cell>
          <cell r="CY480">
            <v>-5.0087419999908889</v>
          </cell>
          <cell r="CZ480">
            <v>-238.36341199999151</v>
          </cell>
          <cell r="DA480">
            <v>-132.82742899999721</v>
          </cell>
          <cell r="DB480">
            <v>-86.550616000007722</v>
          </cell>
          <cell r="DC480">
            <v>-79.928669000015361</v>
          </cell>
          <cell r="DD480">
            <v>-120.87173600000096</v>
          </cell>
          <cell r="DE480">
            <v>-1330.3563009997597</v>
          </cell>
          <cell r="DF480">
            <v>-139.69150700001046</v>
          </cell>
          <cell r="DG480">
            <v>-76.014872999992804</v>
          </cell>
          <cell r="DH480">
            <v>-84.854508999997051</v>
          </cell>
          <cell r="DI480">
            <v>-25.077806999994209</v>
          </cell>
          <cell r="DJ480">
            <v>-154.44213899999886</v>
          </cell>
          <cell r="DK480">
            <v>-192.9468169999891</v>
          </cell>
          <cell r="DL480">
            <v>-100.4477659999975</v>
          </cell>
          <cell r="DM480">
            <v>-224.72193999998854</v>
          </cell>
          <cell r="DN480">
            <v>-92.987527000004775</v>
          </cell>
          <cell r="DO480">
            <v>-113.53271100000711</v>
          </cell>
          <cell r="DP480">
            <v>-50.873191999999108</v>
          </cell>
          <cell r="DQ480">
            <v>-74.76551300000574</v>
          </cell>
          <cell r="DR480">
            <v>-1239.6543530002236</v>
          </cell>
          <cell r="DS480">
            <v>-62.743264999997336</v>
          </cell>
          <cell r="DT480">
            <v>-75.556182999993325</v>
          </cell>
          <cell r="DU480">
            <v>-88.960455000007642</v>
          </cell>
          <cell r="DV480">
            <v>-52.832446000014897</v>
          </cell>
          <cell r="DW480">
            <v>-125.53375599998981</v>
          </cell>
          <cell r="DX480">
            <v>-122.34313399999519</v>
          </cell>
          <cell r="DY480">
            <v>-41.78910100000212</v>
          </cell>
          <cell r="DZ480">
            <v>-238.74272200002451</v>
          </cell>
          <cell r="EA480">
            <v>-99.111201999985497</v>
          </cell>
          <cell r="EB480">
            <v>-136.68276799999876</v>
          </cell>
          <cell r="EC480">
            <v>-66.271546000003582</v>
          </cell>
          <cell r="ED480">
            <v>-129.08777500000724</v>
          </cell>
        </row>
        <row r="481">
          <cell r="C481" t="str">
            <v>Wyodak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-52.378279999829829</v>
          </cell>
          <cell r="AF481">
            <v>0</v>
          </cell>
          <cell r="AG481">
            <v>0</v>
          </cell>
          <cell r="AH481">
            <v>0</v>
          </cell>
          <cell r="AI481">
            <v>-6.4222399999998743</v>
          </cell>
          <cell r="AJ481">
            <v>-34.189929999993183</v>
          </cell>
          <cell r="AK481">
            <v>-11.766109999996843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-189.14045999990776</v>
          </cell>
          <cell r="AS481">
            <v>0</v>
          </cell>
          <cell r="AT481">
            <v>0</v>
          </cell>
          <cell r="AU481">
            <v>0</v>
          </cell>
          <cell r="AV481">
            <v>-88.514540000003763</v>
          </cell>
          <cell r="AW481">
            <v>-85.726020000001881</v>
          </cell>
          <cell r="AX481">
            <v>-14.899899999989429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-183.27573000011034</v>
          </cell>
          <cell r="BF481">
            <v>0</v>
          </cell>
          <cell r="BG481">
            <v>0</v>
          </cell>
          <cell r="BH481">
            <v>0</v>
          </cell>
          <cell r="BI481">
            <v>-108.88705999999365</v>
          </cell>
          <cell r="BJ481">
            <v>-55.74145000000135</v>
          </cell>
          <cell r="BK481">
            <v>-18.647220000013476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-114.97649000026286</v>
          </cell>
          <cell r="BS481">
            <v>0</v>
          </cell>
          <cell r="BT481">
            <v>0</v>
          </cell>
          <cell r="BU481">
            <v>-11.303220000001602</v>
          </cell>
          <cell r="BV481">
            <v>-94.49431999999797</v>
          </cell>
          <cell r="BW481">
            <v>0</v>
          </cell>
          <cell r="BX481">
            <v>-9.1789500000013504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-22.35620000003837</v>
          </cell>
          <cell r="CF481">
            <v>0</v>
          </cell>
          <cell r="CG481">
            <v>0</v>
          </cell>
          <cell r="CH481">
            <v>-14.090089999997872</v>
          </cell>
          <cell r="CI481">
            <v>-8.2661099999968428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C482" t="str">
            <v>Ramp Loss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4">
          <cell r="A484" t="str">
            <v>Total Coal Generation</v>
          </cell>
          <cell r="F484">
            <v>-116.77822700049728</v>
          </cell>
          <cell r="G484">
            <v>-72.576297999359667</v>
          </cell>
          <cell r="H484">
            <v>-237.97983100032434</v>
          </cell>
          <cell r="I484">
            <v>-1039.9877980002202</v>
          </cell>
          <cell r="J484">
            <v>-1140.8926180000417</v>
          </cell>
          <cell r="K484">
            <v>-1768.4042950002477</v>
          </cell>
          <cell r="L484">
            <v>-1107.7249310002662</v>
          </cell>
          <cell r="M484">
            <v>-1702.3281419998966</v>
          </cell>
          <cell r="N484">
            <v>-1993.1292860005051</v>
          </cell>
          <cell r="O484">
            <v>-1289.464955999516</v>
          </cell>
          <cell r="P484">
            <v>-623.56153700035065</v>
          </cell>
          <cell r="Q484">
            <v>-254.03967999992892</v>
          </cell>
          <cell r="R484">
            <v>-14331.811761002988</v>
          </cell>
          <cell r="S484">
            <v>-510.31738500064239</v>
          </cell>
          <cell r="T484">
            <v>-1016.5095990006812</v>
          </cell>
          <cell r="U484">
            <v>-1647.918124999851</v>
          </cell>
          <cell r="V484">
            <v>-1043.3221939997748</v>
          </cell>
          <cell r="W484">
            <v>-939.96932200016454</v>
          </cell>
          <cell r="X484">
            <v>-1681.8881279998459</v>
          </cell>
          <cell r="Y484">
            <v>-494.52739799953997</v>
          </cell>
          <cell r="Z484">
            <v>-1529.7538569997996</v>
          </cell>
          <cell r="AA484">
            <v>-1993.8291540015489</v>
          </cell>
          <cell r="AB484">
            <v>-1697.0487139998004</v>
          </cell>
          <cell r="AC484">
            <v>-1247.8755360003561</v>
          </cell>
          <cell r="AD484">
            <v>-528.85234899958596</v>
          </cell>
          <cell r="AE484">
            <v>-16334.022509004921</v>
          </cell>
          <cell r="AF484">
            <v>-832.92259899992496</v>
          </cell>
          <cell r="AG484">
            <v>-831.38572099991143</v>
          </cell>
          <cell r="AH484">
            <v>-1412.2264440008439</v>
          </cell>
          <cell r="AI484">
            <v>-1908.5249820000026</v>
          </cell>
          <cell r="AJ484">
            <v>-2173.1856700000353</v>
          </cell>
          <cell r="AK484">
            <v>-1792.2455049995333</v>
          </cell>
          <cell r="AL484">
            <v>-561.39175899978727</v>
          </cell>
          <cell r="AM484">
            <v>-1665.2311120000668</v>
          </cell>
          <cell r="AN484">
            <v>-2028.4182659997605</v>
          </cell>
          <cell r="AO484">
            <v>-1663.411053000018</v>
          </cell>
          <cell r="AP484">
            <v>-1326.7576840003021</v>
          </cell>
          <cell r="AQ484">
            <v>-138.32171399984509</v>
          </cell>
          <cell r="AR484">
            <v>-16726.124237995595</v>
          </cell>
          <cell r="AS484">
            <v>-783.99091499997303</v>
          </cell>
          <cell r="AT484">
            <v>-988.54646399989724</v>
          </cell>
          <cell r="AU484">
            <v>-1590.2687570000999</v>
          </cell>
          <cell r="AV484">
            <v>-1504.0389549999963</v>
          </cell>
          <cell r="AW484">
            <v>-1858.9871119998861</v>
          </cell>
          <cell r="AX484">
            <v>-2221.4673290003557</v>
          </cell>
          <cell r="AY484">
            <v>-591.30223899986595</v>
          </cell>
          <cell r="AZ484">
            <v>-1890.3002979997545</v>
          </cell>
          <cell r="BA484">
            <v>-2137.7050700001419</v>
          </cell>
          <cell r="BB484">
            <v>-1689.1540379999205</v>
          </cell>
          <cell r="BC484">
            <v>-995.30691399984062</v>
          </cell>
          <cell r="BD484">
            <v>-475.05614699982107</v>
          </cell>
          <cell r="BE484">
            <v>-21564.952376998961</v>
          </cell>
          <cell r="BF484">
            <v>-715.04476600000635</v>
          </cell>
          <cell r="BG484">
            <v>-804.79716600012034</v>
          </cell>
          <cell r="BH484">
            <v>-1595.968971000053</v>
          </cell>
          <cell r="BI484">
            <v>-1632.0320989997126</v>
          </cell>
          <cell r="BJ484">
            <v>-2111.6518070001621</v>
          </cell>
          <cell r="BK484">
            <v>-2178.3413640004583</v>
          </cell>
          <cell r="BL484">
            <v>-559.15323599986732</v>
          </cell>
          <cell r="BM484">
            <v>-1798.9249779996462</v>
          </cell>
          <cell r="BN484">
            <v>-2060.7229960002005</v>
          </cell>
          <cell r="BO484">
            <v>-1678.3769179997034</v>
          </cell>
          <cell r="BP484">
            <v>-5767.4737690002657</v>
          </cell>
          <cell r="BQ484">
            <v>-662.46430700039491</v>
          </cell>
          <cell r="BR484">
            <v>-16377.921463005245</v>
          </cell>
          <cell r="BS484">
            <v>-681.2219120003283</v>
          </cell>
          <cell r="BT484">
            <v>-799.87019799975678</v>
          </cell>
          <cell r="BU484">
            <v>-1445.0080069997348</v>
          </cell>
          <cell r="BV484">
            <v>-1641.2965849998873</v>
          </cell>
          <cell r="BW484">
            <v>-2354.1756380000152</v>
          </cell>
          <cell r="BX484">
            <v>-2469.3948409999721</v>
          </cell>
          <cell r="BY484">
            <v>-631.85778299951926</v>
          </cell>
          <cell r="BZ484">
            <v>-1807.4633579999208</v>
          </cell>
          <cell r="CA484">
            <v>-1883.1438750000671</v>
          </cell>
          <cell r="CB484">
            <v>-1082.1746180001646</v>
          </cell>
          <cell r="CC484">
            <v>-1041.6448749997653</v>
          </cell>
          <cell r="CD484">
            <v>-540.66977299982682</v>
          </cell>
          <cell r="CE484">
            <v>-14722.454382002354</v>
          </cell>
          <cell r="CF484">
            <v>-734.74150100024417</v>
          </cell>
          <cell r="CG484">
            <v>-1055.5911790002137</v>
          </cell>
          <cell r="CH484">
            <v>-1803.6652009994723</v>
          </cell>
          <cell r="CI484">
            <v>-4644.252916000085</v>
          </cell>
          <cell r="CJ484">
            <v>-1440.1534079993144</v>
          </cell>
          <cell r="CK484">
            <v>-2016.9640119997784</v>
          </cell>
          <cell r="CL484">
            <v>-330.05540300020948</v>
          </cell>
          <cell r="CM484">
            <v>-1073.5003539994359</v>
          </cell>
          <cell r="CN484">
            <v>988.18340899981558</v>
          </cell>
          <cell r="CO484">
            <v>-1082.0901420000009</v>
          </cell>
          <cell r="CP484">
            <v>-1073.0444009997882</v>
          </cell>
          <cell r="CQ484">
            <v>-456.57927399966866</v>
          </cell>
          <cell r="CR484">
            <v>-11499.68029999733</v>
          </cell>
          <cell r="CS484">
            <v>-466.62416599970311</v>
          </cell>
          <cell r="CT484">
            <v>-932.9385609999299</v>
          </cell>
          <cell r="CU484">
            <v>-1698.5472670001909</v>
          </cell>
          <cell r="CV484">
            <v>-1781.9675569999963</v>
          </cell>
          <cell r="CW484">
            <v>-1561.0508249998093</v>
          </cell>
          <cell r="CX484">
            <v>-11.1234480002895</v>
          </cell>
          <cell r="CY484">
            <v>-270.20267800008878</v>
          </cell>
          <cell r="CZ484">
            <v>-832.20681699970737</v>
          </cell>
          <cell r="DA484">
            <v>-1607.5443300004117</v>
          </cell>
          <cell r="DB484">
            <v>-917.74282500008121</v>
          </cell>
          <cell r="DC484">
            <v>-948.7776999999769</v>
          </cell>
          <cell r="DD484">
            <v>-470.9541259999387</v>
          </cell>
          <cell r="DE484">
            <v>-13800.925171993673</v>
          </cell>
          <cell r="DF484">
            <v>-521.75572500005364</v>
          </cell>
          <cell r="DG484">
            <v>-962.42252800054848</v>
          </cell>
          <cell r="DH484">
            <v>-1813.7116369991563</v>
          </cell>
          <cell r="DI484">
            <v>-1806.3137389998883</v>
          </cell>
          <cell r="DJ484">
            <v>-1551.4445730005391</v>
          </cell>
          <cell r="DK484">
            <v>-1790.5575450002216</v>
          </cell>
          <cell r="DL484">
            <v>-358.30466400040314</v>
          </cell>
          <cell r="DM484">
            <v>-977.30075000040233</v>
          </cell>
          <cell r="DN484">
            <v>-1457.4241379993036</v>
          </cell>
          <cell r="DO484">
            <v>-1083.555520999711</v>
          </cell>
          <cell r="DP484">
            <v>-958.26554900035262</v>
          </cell>
          <cell r="DQ484">
            <v>-519.86880300007761</v>
          </cell>
          <cell r="DR484">
            <v>-12273.903484001756</v>
          </cell>
          <cell r="DS484">
            <v>-641.55168200004846</v>
          </cell>
          <cell r="DT484">
            <v>-765.94964700005949</v>
          </cell>
          <cell r="DU484">
            <v>-1493.9245090000331</v>
          </cell>
          <cell r="DV484">
            <v>-528.85530800046399</v>
          </cell>
          <cell r="DW484">
            <v>-1383.6125529999845</v>
          </cell>
          <cell r="DX484">
            <v>-1653.3667939999141</v>
          </cell>
          <cell r="DY484">
            <v>-354.15526099968702</v>
          </cell>
          <cell r="DZ484">
            <v>-1354.9690390001051</v>
          </cell>
          <cell r="EA484">
            <v>-1484.2685979995877</v>
          </cell>
          <cell r="EB484">
            <v>-1232.8633900000714</v>
          </cell>
          <cell r="EC484">
            <v>-801.0412439997308</v>
          </cell>
          <cell r="ED484">
            <v>-579.34545900020748</v>
          </cell>
        </row>
        <row r="486">
          <cell r="A486" t="str">
            <v>Gas Generation</v>
          </cell>
        </row>
        <row r="487">
          <cell r="C487" t="str">
            <v>Chehalis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-541.49644000036642</v>
          </cell>
          <cell r="S487">
            <v>-34.600069999985863</v>
          </cell>
          <cell r="T487">
            <v>-179.99369000000297</v>
          </cell>
          <cell r="U487">
            <v>-227.75698000000557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-31.523489999992307</v>
          </cell>
          <cell r="AB487">
            <v>0</v>
          </cell>
          <cell r="AC487">
            <v>0</v>
          </cell>
          <cell r="AD487">
            <v>-67.62221000000136</v>
          </cell>
          <cell r="AE487">
            <v>-446.17334000021219</v>
          </cell>
          <cell r="AF487">
            <v>-24.284370000008494</v>
          </cell>
          <cell r="AG487">
            <v>-92.238680000009481</v>
          </cell>
          <cell r="AH487">
            <v>-262.65460000000894</v>
          </cell>
          <cell r="AI487">
            <v>-32.269550000026356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-33.360120000026654</v>
          </cell>
          <cell r="AO487">
            <v>0</v>
          </cell>
          <cell r="AP487">
            <v>0</v>
          </cell>
          <cell r="AQ487">
            <v>-1.3660200000012992</v>
          </cell>
          <cell r="AR487">
            <v>-522.3860599999316</v>
          </cell>
          <cell r="AS487">
            <v>-4.4641200000187382</v>
          </cell>
          <cell r="AT487">
            <v>0</v>
          </cell>
          <cell r="AU487">
            <v>0</v>
          </cell>
          <cell r="AV487">
            <v>-328.81251999997767</v>
          </cell>
          <cell r="AW487">
            <v>-33.920559999998659</v>
          </cell>
          <cell r="AX487">
            <v>-9.7270500000013271</v>
          </cell>
          <cell r="AY487">
            <v>0</v>
          </cell>
          <cell r="AZ487">
            <v>-17.223149999976158</v>
          </cell>
          <cell r="BA487">
            <v>-65.82476999994833</v>
          </cell>
          <cell r="BB487">
            <v>-60.199169999978039</v>
          </cell>
          <cell r="BC487">
            <v>0</v>
          </cell>
          <cell r="BD487">
            <v>-2.214719999999943</v>
          </cell>
          <cell r="BE487">
            <v>-615.39277000026777</v>
          </cell>
          <cell r="BF487">
            <v>-3.9825899999996182</v>
          </cell>
          <cell r="BG487">
            <v>-44.739010000019334</v>
          </cell>
          <cell r="BH487">
            <v>-134.40512000001036</v>
          </cell>
          <cell r="BI487">
            <v>-200.99450999998953</v>
          </cell>
          <cell r="BJ487">
            <v>-19.590830000001006</v>
          </cell>
          <cell r="BK487">
            <v>0</v>
          </cell>
          <cell r="BL487">
            <v>0</v>
          </cell>
          <cell r="BM487">
            <v>-33.41357999999309</v>
          </cell>
          <cell r="BN487">
            <v>-120.01931999996305</v>
          </cell>
          <cell r="BO487">
            <v>-58.247810000000754</v>
          </cell>
          <cell r="BP487">
            <v>0</v>
          </cell>
          <cell r="BQ487">
            <v>0</v>
          </cell>
          <cell r="BR487">
            <v>-856.59479000046849</v>
          </cell>
          <cell r="BS487">
            <v>-3.2536599999875762</v>
          </cell>
          <cell r="BT487">
            <v>-55.467460000014398</v>
          </cell>
          <cell r="BU487">
            <v>-143.00886000000173</v>
          </cell>
          <cell r="BV487">
            <v>-245.98914000001969</v>
          </cell>
          <cell r="BW487">
            <v>0</v>
          </cell>
          <cell r="BX487">
            <v>-25.688729999994393</v>
          </cell>
          <cell r="BY487">
            <v>-26.266859999974258</v>
          </cell>
          <cell r="BZ487">
            <v>-191.91505999997025</v>
          </cell>
          <cell r="CA487">
            <v>-115.93332999997074</v>
          </cell>
          <cell r="CB487">
            <v>-47.726150000002235</v>
          </cell>
          <cell r="CC487">
            <v>0</v>
          </cell>
          <cell r="CD487">
            <v>-1.3455400000093505</v>
          </cell>
          <cell r="CE487">
            <v>-309.64486999996006</v>
          </cell>
          <cell r="CF487">
            <v>-0.21551999999792315</v>
          </cell>
          <cell r="CG487">
            <v>0</v>
          </cell>
          <cell r="CH487">
            <v>0</v>
          </cell>
          <cell r="CI487">
            <v>627.31455000001006</v>
          </cell>
          <cell r="CJ487">
            <v>0</v>
          </cell>
          <cell r="CK487">
            <v>0</v>
          </cell>
          <cell r="CL487">
            <v>-36.974140000005718</v>
          </cell>
          <cell r="CM487">
            <v>-105.90460999999777</v>
          </cell>
          <cell r="CN487">
            <v>-689.84852999998839</v>
          </cell>
          <cell r="CO487">
            <v>-85.045110000006389</v>
          </cell>
          <cell r="CP487">
            <v>-14.774259999991045</v>
          </cell>
          <cell r="CQ487">
            <v>-4.1972499999974389</v>
          </cell>
          <cell r="CR487">
            <v>-407.45296000014059</v>
          </cell>
          <cell r="CS487">
            <v>-4.087310000002617</v>
          </cell>
          <cell r="CT487">
            <v>0</v>
          </cell>
          <cell r="CU487">
            <v>0</v>
          </cell>
          <cell r="CV487">
            <v>-16.805729999992764</v>
          </cell>
          <cell r="CW487">
            <v>0</v>
          </cell>
          <cell r="CX487">
            <v>-15.42160000000149</v>
          </cell>
          <cell r="CY487">
            <v>-20.971929999999702</v>
          </cell>
          <cell r="CZ487">
            <v>-124.02622999998857</v>
          </cell>
          <cell r="DA487">
            <v>-104.730979999993</v>
          </cell>
          <cell r="DB487">
            <v>-99.974130000016885</v>
          </cell>
          <cell r="DC487">
            <v>-20.101729999994859</v>
          </cell>
          <cell r="DD487">
            <v>-1.3333200000051875</v>
          </cell>
          <cell r="DE487">
            <v>-291.17084000003524</v>
          </cell>
          <cell r="DF487">
            <v>-14.995770000008633</v>
          </cell>
          <cell r="DG487">
            <v>0</v>
          </cell>
          <cell r="DH487">
            <v>-0.23199999998905696</v>
          </cell>
          <cell r="DI487">
            <v>-19.547969999985071</v>
          </cell>
          <cell r="DJ487">
            <v>0</v>
          </cell>
          <cell r="DK487">
            <v>-24.546419999998761</v>
          </cell>
          <cell r="DL487">
            <v>-16.240439999994123</v>
          </cell>
          <cell r="DM487">
            <v>-80.82261999999173</v>
          </cell>
          <cell r="DN487">
            <v>-62.349119999998948</v>
          </cell>
          <cell r="DO487">
            <v>-67.947149999992689</v>
          </cell>
          <cell r="DP487">
            <v>0</v>
          </cell>
          <cell r="DQ487">
            <v>-4.4893499999889173</v>
          </cell>
          <cell r="DR487">
            <v>-1619.2686199997552</v>
          </cell>
          <cell r="DS487">
            <v>-225.4362100000144</v>
          </cell>
          <cell r="DT487">
            <v>-93.58106999998563</v>
          </cell>
          <cell r="DU487">
            <v>-170.34344000002602</v>
          </cell>
          <cell r="DV487">
            <v>-329.1446200000355</v>
          </cell>
          <cell r="DW487">
            <v>0</v>
          </cell>
          <cell r="DX487">
            <v>-62.630539999998291</v>
          </cell>
          <cell r="DY487">
            <v>-60.554780000005849</v>
          </cell>
          <cell r="DZ487">
            <v>-148.32412000000477</v>
          </cell>
          <cell r="EA487">
            <v>-256.5861600000062</v>
          </cell>
          <cell r="EB487">
            <v>-116.70454000000609</v>
          </cell>
          <cell r="EC487">
            <v>-17.032399999996414</v>
          </cell>
          <cell r="ED487">
            <v>-138.9307399999816</v>
          </cell>
        </row>
        <row r="488">
          <cell r="C488" t="str">
            <v>Cholla - Gas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C489" t="str">
            <v>Currant Creek</v>
          </cell>
          <cell r="F489">
            <v>-1.0398799999966286</v>
          </cell>
          <cell r="G489">
            <v>-6.8027099999999336</v>
          </cell>
          <cell r="H489">
            <v>0</v>
          </cell>
          <cell r="I489">
            <v>0</v>
          </cell>
          <cell r="J489">
            <v>0</v>
          </cell>
          <cell r="K489">
            <v>-33.237550000019837</v>
          </cell>
          <cell r="L489">
            <v>-17.741940000036266</v>
          </cell>
          <cell r="M489">
            <v>-3.5250259999884292</v>
          </cell>
          <cell r="N489">
            <v>-16.942261999996845</v>
          </cell>
          <cell r="O489">
            <v>0</v>
          </cell>
          <cell r="P489">
            <v>0</v>
          </cell>
          <cell r="Q489">
            <v>0</v>
          </cell>
          <cell r="R489">
            <v>-161.87504399986938</v>
          </cell>
          <cell r="S489">
            <v>0</v>
          </cell>
          <cell r="T489">
            <v>0</v>
          </cell>
          <cell r="U489">
            <v>-2.6411150000058115</v>
          </cell>
          <cell r="V489">
            <v>-26.127077000004647</v>
          </cell>
          <cell r="W489">
            <v>-26.373552000033669</v>
          </cell>
          <cell r="X489">
            <v>-77.801681999990251</v>
          </cell>
          <cell r="Y489">
            <v>-12.205229000013787</v>
          </cell>
          <cell r="Z489">
            <v>-6.1706429999903776</v>
          </cell>
          <cell r="AA489">
            <v>-10.555745999969076</v>
          </cell>
          <cell r="AB489">
            <v>0</v>
          </cell>
          <cell r="AC489">
            <v>0</v>
          </cell>
          <cell r="AD489">
            <v>0</v>
          </cell>
          <cell r="AE489">
            <v>-859.53874100046232</v>
          </cell>
          <cell r="AF489">
            <v>-170.39841999998316</v>
          </cell>
          <cell r="AG489">
            <v>-138.86411399999633</v>
          </cell>
          <cell r="AH489">
            <v>-24.868843999982346</v>
          </cell>
          <cell r="AI489">
            <v>-216.86458499997389</v>
          </cell>
          <cell r="AJ489">
            <v>-56.451152999943588</v>
          </cell>
          <cell r="AK489">
            <v>-135.27174500003457</v>
          </cell>
          <cell r="AL489">
            <v>-33.627872999990359</v>
          </cell>
          <cell r="AM489">
            <v>-78.10239100002218</v>
          </cell>
          <cell r="AN489">
            <v>-5.089616000012029</v>
          </cell>
          <cell r="AO489">
            <v>0</v>
          </cell>
          <cell r="AP489">
            <v>0</v>
          </cell>
          <cell r="AQ489">
            <v>0</v>
          </cell>
          <cell r="AR489">
            <v>-877.58477400010452</v>
          </cell>
          <cell r="AS489">
            <v>0</v>
          </cell>
          <cell r="AT489">
            <v>-154.90984000000753</v>
          </cell>
          <cell r="AU489">
            <v>-113.85133000000496</v>
          </cell>
          <cell r="AV489">
            <v>-168.88448499998776</v>
          </cell>
          <cell r="AW489">
            <v>-176.65632499998901</v>
          </cell>
          <cell r="AX489">
            <v>-97.853846999991219</v>
          </cell>
          <cell r="AY489">
            <v>-21.746241999964695</v>
          </cell>
          <cell r="AZ489">
            <v>-10.139420000021346</v>
          </cell>
          <cell r="BA489">
            <v>-1.0625259999651462</v>
          </cell>
          <cell r="BB489">
            <v>-1.7764599999936763</v>
          </cell>
          <cell r="BC489">
            <v>-130.70429899997544</v>
          </cell>
          <cell r="BD489">
            <v>0</v>
          </cell>
          <cell r="BE489">
            <v>-1299.7237320011482</v>
          </cell>
          <cell r="BF489">
            <v>-149.6906799999997</v>
          </cell>
          <cell r="BG489">
            <v>-225.35188000000198</v>
          </cell>
          <cell r="BH489">
            <v>-138.5584600000293</v>
          </cell>
          <cell r="BI489">
            <v>-99.614710000052582</v>
          </cell>
          <cell r="BJ489">
            <v>-52.499571999942418</v>
          </cell>
          <cell r="BK489">
            <v>-34.607839000003878</v>
          </cell>
          <cell r="BL489">
            <v>-9.5572679999750108</v>
          </cell>
          <cell r="BM489">
            <v>-4.2574319999548607</v>
          </cell>
          <cell r="BN489">
            <v>-8.3866690000286326</v>
          </cell>
          <cell r="BO489">
            <v>0</v>
          </cell>
          <cell r="BP489">
            <v>-565.7588800000085</v>
          </cell>
          <cell r="BQ489">
            <v>-11.440342000001692</v>
          </cell>
          <cell r="BR489">
            <v>-985.06711499998346</v>
          </cell>
          <cell r="BS489">
            <v>-113.90640899998834</v>
          </cell>
          <cell r="BT489">
            <v>-237.93155800001114</v>
          </cell>
          <cell r="BU489">
            <v>-241.93072000000393</v>
          </cell>
          <cell r="BV489">
            <v>-71.471669999998994</v>
          </cell>
          <cell r="BW489">
            <v>-27.236590000044089</v>
          </cell>
          <cell r="BX489">
            <v>-37.292989999987185</v>
          </cell>
          <cell r="BY489">
            <v>0.43776400003116578</v>
          </cell>
          <cell r="BZ489">
            <v>-13.803656000003684</v>
          </cell>
          <cell r="CA489">
            <v>-18.467315999965649</v>
          </cell>
          <cell r="CB489">
            <v>-173.94253000000026</v>
          </cell>
          <cell r="CC489">
            <v>-48.135450000001583</v>
          </cell>
          <cell r="CD489">
            <v>-1.3859899999988556</v>
          </cell>
          <cell r="CE489">
            <v>-285.22638299968094</v>
          </cell>
          <cell r="CF489">
            <v>-100.31818999999086</v>
          </cell>
          <cell r="CG489">
            <v>-88.895148000010522</v>
          </cell>
          <cell r="CH489">
            <v>-24.551440000010189</v>
          </cell>
          <cell r="CI489">
            <v>244.959440000006</v>
          </cell>
          <cell r="CJ489">
            <v>-0.93577999999979511</v>
          </cell>
          <cell r="CK489">
            <v>-158.86603000000468</v>
          </cell>
          <cell r="CL489">
            <v>-65.870918000000529</v>
          </cell>
          <cell r="CM489">
            <v>-254.46459700001287</v>
          </cell>
          <cell r="CN489">
            <v>305.13208000001032</v>
          </cell>
          <cell r="CO489">
            <v>-99.536670000001322</v>
          </cell>
          <cell r="CP489">
            <v>-41.879130000015721</v>
          </cell>
          <cell r="CQ489">
            <v>0</v>
          </cell>
          <cell r="CR489">
            <v>-977.81347199971788</v>
          </cell>
          <cell r="CS489">
            <v>0</v>
          </cell>
          <cell r="CT489">
            <v>-61.894860000000335</v>
          </cell>
          <cell r="CU489">
            <v>-46.965049999998882</v>
          </cell>
          <cell r="CV489">
            <v>0</v>
          </cell>
          <cell r="CW489">
            <v>0</v>
          </cell>
          <cell r="CX489">
            <v>-233.5688599999994</v>
          </cell>
          <cell r="CY489">
            <v>-85.662889999977779</v>
          </cell>
          <cell r="CZ489">
            <v>-224.32925399998203</v>
          </cell>
          <cell r="DA489">
            <v>-209.77117000002181</v>
          </cell>
          <cell r="DB489">
            <v>-17.341287999995984</v>
          </cell>
          <cell r="DC489">
            <v>-98.280099999974482</v>
          </cell>
          <cell r="DD489">
            <v>0</v>
          </cell>
          <cell r="DE489">
            <v>-761.63215399999171</v>
          </cell>
          <cell r="DF489">
            <v>-0.2135630000002493</v>
          </cell>
          <cell r="DG489">
            <v>-43.241130000009434</v>
          </cell>
          <cell r="DH489">
            <v>-60.788020000007236</v>
          </cell>
          <cell r="DI489">
            <v>0</v>
          </cell>
          <cell r="DJ489">
            <v>0</v>
          </cell>
          <cell r="DK489">
            <v>-119.52043000000413</v>
          </cell>
          <cell r="DL489">
            <v>-67.099522000004072</v>
          </cell>
          <cell r="DM489">
            <v>-132.06120900000678</v>
          </cell>
          <cell r="DN489">
            <v>-174.86858999999822</v>
          </cell>
          <cell r="DO489">
            <v>-66.920199999993201</v>
          </cell>
          <cell r="DP489">
            <v>-86.181500000006054</v>
          </cell>
          <cell r="DQ489">
            <v>-10.73798999999417</v>
          </cell>
          <cell r="DR489">
            <v>-795.2367909993045</v>
          </cell>
          <cell r="DS489">
            <v>-64.387900000030641</v>
          </cell>
          <cell r="DT489">
            <v>-106.02923000001465</v>
          </cell>
          <cell r="DU489">
            <v>-58.499320000002626</v>
          </cell>
          <cell r="DV489">
            <v>0</v>
          </cell>
          <cell r="DW489">
            <v>0</v>
          </cell>
          <cell r="DX489">
            <v>-88.080219999945257</v>
          </cell>
          <cell r="DY489">
            <v>-12.580065999994986</v>
          </cell>
          <cell r="DZ489">
            <v>-53.224085000052582</v>
          </cell>
          <cell r="EA489">
            <v>-72.514799999946263</v>
          </cell>
          <cell r="EB489">
            <v>-96.735639999998966</v>
          </cell>
          <cell r="EC489">
            <v>-185.68462999997428</v>
          </cell>
          <cell r="ED489">
            <v>-57.50089999998454</v>
          </cell>
        </row>
        <row r="490">
          <cell r="C490" t="str">
            <v>Gadsby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-0.37294000000110827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-0.37294000000110827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10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10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C491" t="str">
            <v>Gadsby CT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10</v>
          </cell>
          <cell r="P491">
            <v>0</v>
          </cell>
          <cell r="Q491">
            <v>0</v>
          </cell>
          <cell r="R491">
            <v>-67.345720999932382</v>
          </cell>
          <cell r="S491">
            <v>0</v>
          </cell>
          <cell r="T491">
            <v>0</v>
          </cell>
          <cell r="U491">
            <v>10</v>
          </cell>
          <cell r="V491">
            <v>0</v>
          </cell>
          <cell r="W491">
            <v>119.70000000000437</v>
          </cell>
          <cell r="X491">
            <v>-37.092038999999204</v>
          </cell>
          <cell r="Y491">
            <v>-32.570265999995172</v>
          </cell>
          <cell r="Z491">
            <v>0</v>
          </cell>
          <cell r="AA491">
            <v>-76.036841000001004</v>
          </cell>
          <cell r="AB491">
            <v>-51.346575000003213</v>
          </cell>
          <cell r="AC491">
            <v>0</v>
          </cell>
          <cell r="AD491">
            <v>0</v>
          </cell>
          <cell r="AE491">
            <v>-175.10900700005004</v>
          </cell>
          <cell r="AF491">
            <v>0</v>
          </cell>
          <cell r="AG491">
            <v>0</v>
          </cell>
          <cell r="AH491">
            <v>0</v>
          </cell>
          <cell r="AI491">
            <v>-46.023333999997703</v>
          </cell>
          <cell r="AJ491">
            <v>0</v>
          </cell>
          <cell r="AK491">
            <v>-0.81311400000049616</v>
          </cell>
          <cell r="AL491">
            <v>-9.0109860000011395</v>
          </cell>
          <cell r="AM491">
            <v>-25.454452999998466</v>
          </cell>
          <cell r="AN491">
            <v>-76.518577000002551</v>
          </cell>
          <cell r="AO491">
            <v>-17.288543000002392</v>
          </cell>
          <cell r="AP491">
            <v>0</v>
          </cell>
          <cell r="AQ491">
            <v>0</v>
          </cell>
          <cell r="AR491">
            <v>-314.69244949985296</v>
          </cell>
          <cell r="AS491">
            <v>0</v>
          </cell>
          <cell r="AT491">
            <v>0</v>
          </cell>
          <cell r="AU491">
            <v>0</v>
          </cell>
          <cell r="AV491">
            <v>-98.995482000005723</v>
          </cell>
          <cell r="AW491">
            <v>-25.924396999995224</v>
          </cell>
          <cell r="AX491">
            <v>-27.484328999998979</v>
          </cell>
          <cell r="AY491">
            <v>-9.7183559999975841</v>
          </cell>
          <cell r="AZ491">
            <v>-70.505569999993895</v>
          </cell>
          <cell r="BA491">
            <v>-82.004274999995687</v>
          </cell>
          <cell r="BB491">
            <v>-6.0040500000468455E-2</v>
          </cell>
          <cell r="BC491">
            <v>0</v>
          </cell>
          <cell r="BD491">
            <v>0</v>
          </cell>
          <cell r="BE491">
            <v>-449.65559550008038</v>
          </cell>
          <cell r="BF491">
            <v>0</v>
          </cell>
          <cell r="BG491">
            <v>0</v>
          </cell>
          <cell r="BH491">
            <v>-4.7830000003159512E-3</v>
          </cell>
          <cell r="BI491">
            <v>-166.77529750000394</v>
          </cell>
          <cell r="BJ491">
            <v>-42.626526999993075</v>
          </cell>
          <cell r="BK491">
            <v>-35.2283090000019</v>
          </cell>
          <cell r="BL491">
            <v>-56.828219000002719</v>
          </cell>
          <cell r="BM491">
            <v>-100.0144020000007</v>
          </cell>
          <cell r="BN491">
            <v>-48.155497000003379</v>
          </cell>
          <cell r="BO491">
            <v>-2.2560999997949693E-2</v>
          </cell>
          <cell r="BP491">
            <v>0</v>
          </cell>
          <cell r="BQ491">
            <v>0</v>
          </cell>
          <cell r="BR491">
            <v>-308.42124900000636</v>
          </cell>
          <cell r="BS491">
            <v>0</v>
          </cell>
          <cell r="BT491">
            <v>-6.0844000000543019E-2</v>
          </cell>
          <cell r="BU491">
            <v>-9.2067000001406996E-2</v>
          </cell>
          <cell r="BV491">
            <v>-112.07715799999278</v>
          </cell>
          <cell r="BW491">
            <v>-9.6899999998640851E-2</v>
          </cell>
          <cell r="BX491">
            <v>-1.5578999999888765E-2</v>
          </cell>
          <cell r="BY491">
            <v>-15.674951999993937</v>
          </cell>
          <cell r="BZ491">
            <v>-136.82371700000294</v>
          </cell>
          <cell r="CA491">
            <v>-33.577202500004205</v>
          </cell>
          <cell r="CB491">
            <v>-10.002829500001098</v>
          </cell>
          <cell r="CC491">
            <v>0</v>
          </cell>
          <cell r="CD491">
            <v>0</v>
          </cell>
          <cell r="CE491">
            <v>-41.681947000004584</v>
          </cell>
          <cell r="CF491">
            <v>0</v>
          </cell>
          <cell r="CG491">
            <v>0</v>
          </cell>
          <cell r="CH491">
            <v>0</v>
          </cell>
          <cell r="CI491">
            <v>-4.3868999999176594E-2</v>
          </cell>
          <cell r="CJ491">
            <v>0</v>
          </cell>
          <cell r="CK491">
            <v>0</v>
          </cell>
          <cell r="CL491">
            <v>-15.101540999999997</v>
          </cell>
          <cell r="CM491">
            <v>-0.5336299999980838</v>
          </cell>
          <cell r="CN491">
            <v>-26.00290700000005</v>
          </cell>
          <cell r="CO491">
            <v>0</v>
          </cell>
          <cell r="CP491">
            <v>0</v>
          </cell>
          <cell r="CQ491">
            <v>0</v>
          </cell>
          <cell r="CR491">
            <v>-26.81183800000872</v>
          </cell>
          <cell r="CS491">
            <v>0</v>
          </cell>
          <cell r="CT491">
            <v>0</v>
          </cell>
          <cell r="CU491">
            <v>-10</v>
          </cell>
          <cell r="CV491">
            <v>0</v>
          </cell>
          <cell r="CW491">
            <v>0</v>
          </cell>
          <cell r="CX491">
            <v>-10</v>
          </cell>
          <cell r="CY491">
            <v>-5.2410990000007587</v>
          </cell>
          <cell r="CZ491">
            <v>-1.257964999997057</v>
          </cell>
          <cell r="DA491">
            <v>-0.31277399999999034</v>
          </cell>
          <cell r="DB491">
            <v>0</v>
          </cell>
          <cell r="DC491">
            <v>0</v>
          </cell>
          <cell r="DD491">
            <v>0</v>
          </cell>
          <cell r="DE491">
            <v>-18.037991999997757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2.7418109999998705</v>
          </cell>
          <cell r="DM491">
            <v>-0.57794199999625562</v>
          </cell>
          <cell r="DN491">
            <v>-20.201861000001372</v>
          </cell>
          <cell r="DO491">
            <v>0</v>
          </cell>
          <cell r="DP491">
            <v>0</v>
          </cell>
          <cell r="DQ491">
            <v>0</v>
          </cell>
          <cell r="DR491">
            <v>-11.805366000000504</v>
          </cell>
          <cell r="DS491">
            <v>0</v>
          </cell>
          <cell r="DT491">
            <v>-20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1.0850279999995109</v>
          </cell>
          <cell r="DZ491">
            <v>-2.6829499999985273</v>
          </cell>
          <cell r="EA491">
            <v>-0.20744399999966845</v>
          </cell>
          <cell r="EB491">
            <v>0</v>
          </cell>
          <cell r="EC491">
            <v>10</v>
          </cell>
          <cell r="ED491">
            <v>0</v>
          </cell>
        </row>
        <row r="492">
          <cell r="C492" t="str">
            <v>Hermiston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-4.4328600000590086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-4.4328600000008009</v>
          </cell>
          <cell r="AE492">
            <v>-18.881109999958426</v>
          </cell>
          <cell r="AF492">
            <v>-18.88110999998753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-88.596689999802038</v>
          </cell>
          <cell r="AS492">
            <v>-2.4628899999952409</v>
          </cell>
          <cell r="AT492">
            <v>-19.187019999983022</v>
          </cell>
          <cell r="AU492">
            <v>-25.467780000006314</v>
          </cell>
          <cell r="AV492">
            <v>-16.018060000002151</v>
          </cell>
          <cell r="AW492">
            <v>0</v>
          </cell>
          <cell r="AX492">
            <v>-8.6079100000060862</v>
          </cell>
          <cell r="AY492">
            <v>0</v>
          </cell>
          <cell r="AZ492">
            <v>0</v>
          </cell>
          <cell r="BA492">
            <v>-16.853029999998398</v>
          </cell>
          <cell r="BB492">
            <v>0</v>
          </cell>
          <cell r="BC492">
            <v>0</v>
          </cell>
          <cell r="BD492">
            <v>0</v>
          </cell>
          <cell r="BE492">
            <v>-402.04642999987118</v>
          </cell>
          <cell r="BF492">
            <v>-14.72607999999309</v>
          </cell>
          <cell r="BG492">
            <v>-11.711920000001555</v>
          </cell>
          <cell r="BH492">
            <v>-14.231939999997849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-359.10647000002791</v>
          </cell>
          <cell r="BQ492">
            <v>-2.2700199999962933</v>
          </cell>
          <cell r="BR492">
            <v>-130.66528999991715</v>
          </cell>
          <cell r="BS492">
            <v>-19.002919999998994</v>
          </cell>
          <cell r="BT492">
            <v>-11.654059999971651</v>
          </cell>
          <cell r="BU492">
            <v>-21.468259999994189</v>
          </cell>
          <cell r="BV492">
            <v>-40.080809999984922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-17.342290000000503</v>
          </cell>
          <cell r="CB492">
            <v>-21.116950000025099</v>
          </cell>
          <cell r="CC492">
            <v>0</v>
          </cell>
          <cell r="CD492">
            <v>0</v>
          </cell>
          <cell r="CE492">
            <v>-100.87607999960892</v>
          </cell>
          <cell r="CF492">
            <v>-2.9588700000022072</v>
          </cell>
          <cell r="CG492">
            <v>0</v>
          </cell>
          <cell r="CH492">
            <v>0</v>
          </cell>
          <cell r="CI492">
            <v>-4.5151999999943655</v>
          </cell>
          <cell r="CJ492">
            <v>0</v>
          </cell>
          <cell r="CK492">
            <v>-17.066160000002128</v>
          </cell>
          <cell r="CL492">
            <v>-0.86676999999326654</v>
          </cell>
          <cell r="CM492">
            <v>-47.270850000000792</v>
          </cell>
          <cell r="CN492">
            <v>-28.075920000002952</v>
          </cell>
          <cell r="CO492">
            <v>0</v>
          </cell>
          <cell r="CP492">
            <v>-0.12230999999155756</v>
          </cell>
          <cell r="CQ492">
            <v>0</v>
          </cell>
          <cell r="CR492">
            <v>-159.61499999999069</v>
          </cell>
          <cell r="CS492">
            <v>-9.4931700000015553</v>
          </cell>
          <cell r="CT492">
            <v>0</v>
          </cell>
          <cell r="CU492">
            <v>-7.0981400000018766</v>
          </cell>
          <cell r="CV492">
            <v>-51.735829999990528</v>
          </cell>
          <cell r="CW492">
            <v>0</v>
          </cell>
          <cell r="CX492">
            <v>0</v>
          </cell>
          <cell r="CY492">
            <v>-9.8481600000231992</v>
          </cell>
          <cell r="CZ492">
            <v>-50.994720000016969</v>
          </cell>
          <cell r="DA492">
            <v>-16.111000000004424</v>
          </cell>
          <cell r="DB492">
            <v>-14.33397999999579</v>
          </cell>
          <cell r="DC492">
            <v>0</v>
          </cell>
          <cell r="DD492">
            <v>0</v>
          </cell>
          <cell r="DE492">
            <v>-230.19988999981433</v>
          </cell>
          <cell r="DF492">
            <v>-4.473150000005262</v>
          </cell>
          <cell r="DG492">
            <v>-5.4179699999949662</v>
          </cell>
          <cell r="DH492">
            <v>0</v>
          </cell>
          <cell r="DI492">
            <v>-54.430340000020806</v>
          </cell>
          <cell r="DJ492">
            <v>0</v>
          </cell>
          <cell r="DK492">
            <v>-19.535609999991721</v>
          </cell>
          <cell r="DL492">
            <v>-13.912639999995008</v>
          </cell>
          <cell r="DM492">
            <v>-62.967550000001211</v>
          </cell>
          <cell r="DN492">
            <v>-32.346750000026077</v>
          </cell>
          <cell r="DO492">
            <v>-32.392980000004172</v>
          </cell>
          <cell r="DP492">
            <v>-0.44286999999894761</v>
          </cell>
          <cell r="DQ492">
            <v>-4.28002999999444</v>
          </cell>
          <cell r="DR492">
            <v>-174.3286100004334</v>
          </cell>
          <cell r="DS492">
            <v>-28.994719999987865</v>
          </cell>
          <cell r="DT492">
            <v>-50.727080000011483</v>
          </cell>
          <cell r="DU492">
            <v>-35.586370000004536</v>
          </cell>
          <cell r="DV492">
            <v>0</v>
          </cell>
          <cell r="DW492">
            <v>0</v>
          </cell>
          <cell r="DX492">
            <v>-17.126960000008694</v>
          </cell>
          <cell r="DY492">
            <v>0</v>
          </cell>
          <cell r="DZ492">
            <v>0</v>
          </cell>
          <cell r="EA492">
            <v>-6.6151600000157487</v>
          </cell>
          <cell r="EB492">
            <v>0</v>
          </cell>
          <cell r="EC492">
            <v>-5.0769100000034086</v>
          </cell>
          <cell r="ED492">
            <v>-30.201410000008764</v>
          </cell>
        </row>
        <row r="493">
          <cell r="C493" t="str">
            <v>Lake Side 1</v>
          </cell>
          <cell r="F493">
            <v>-42.626469999999244</v>
          </cell>
          <cell r="G493">
            <v>0</v>
          </cell>
          <cell r="H493">
            <v>0</v>
          </cell>
          <cell r="I493">
            <v>0</v>
          </cell>
          <cell r="J493">
            <v>-16.561889999953564</v>
          </cell>
          <cell r="K493">
            <v>-52.836919999972451</v>
          </cell>
          <cell r="L493">
            <v>-6.7270499999867752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-8.7286099999910221</v>
          </cell>
          <cell r="R493">
            <v>-43.022519999649376</v>
          </cell>
          <cell r="S493">
            <v>-14.721039999974892</v>
          </cell>
          <cell r="T493">
            <v>0</v>
          </cell>
          <cell r="U493">
            <v>0</v>
          </cell>
          <cell r="V493">
            <v>0</v>
          </cell>
          <cell r="W493">
            <v>-0.19507000001613051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-28.1064100000076</v>
          </cell>
          <cell r="AE493">
            <v>-286.32704999996349</v>
          </cell>
          <cell r="AF493">
            <v>-48.403379999974277</v>
          </cell>
          <cell r="AG493">
            <v>-121.29349000001093</v>
          </cell>
          <cell r="AH493">
            <v>-50.364059999992605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-66.266119999985676</v>
          </cell>
          <cell r="AR493">
            <v>-1036.6312000001781</v>
          </cell>
          <cell r="AS493">
            <v>-199.61877999996068</v>
          </cell>
          <cell r="AT493">
            <v>-226.77802999998676</v>
          </cell>
          <cell r="AU493">
            <v>-179.89026000001468</v>
          </cell>
          <cell r="AV493">
            <v>-39.513390000036452</v>
          </cell>
          <cell r="AW493">
            <v>-37.783189999987371</v>
          </cell>
          <cell r="AX493">
            <v>-35.743640000000596</v>
          </cell>
          <cell r="AY493">
            <v>0</v>
          </cell>
          <cell r="AZ493">
            <v>0</v>
          </cell>
          <cell r="BA493">
            <v>-24.338130000047386</v>
          </cell>
          <cell r="BB493">
            <v>0</v>
          </cell>
          <cell r="BC493">
            <v>-187.78262999997241</v>
          </cell>
          <cell r="BD493">
            <v>-105.18314999999711</v>
          </cell>
          <cell r="BE493">
            <v>-1707.7422000002116</v>
          </cell>
          <cell r="BF493">
            <v>-259.2499700000044</v>
          </cell>
          <cell r="BG493">
            <v>-125.71828000003006</v>
          </cell>
          <cell r="BH493">
            <v>-97.149440000008326</v>
          </cell>
          <cell r="BI493">
            <v>-56.157950000022538</v>
          </cell>
          <cell r="BJ493">
            <v>-8.9541000000317581</v>
          </cell>
          <cell r="BK493">
            <v>-27.704810000024736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-991.79213999997592</v>
          </cell>
          <cell r="BQ493">
            <v>-141.01551000005566</v>
          </cell>
          <cell r="BR493">
            <v>-1007.493670000229</v>
          </cell>
          <cell r="BS493">
            <v>-265.16533999994863</v>
          </cell>
          <cell r="BT493">
            <v>-113.31134000001475</v>
          </cell>
          <cell r="BU493">
            <v>-66.013610000023618</v>
          </cell>
          <cell r="BV493">
            <v>-41.396999999997206</v>
          </cell>
          <cell r="BW493">
            <v>-17.589600000006612</v>
          </cell>
          <cell r="BX493">
            <v>-37.168190000054892</v>
          </cell>
          <cell r="BY493">
            <v>0</v>
          </cell>
          <cell r="BZ493">
            <v>0</v>
          </cell>
          <cell r="CA493">
            <v>-24.069090000004508</v>
          </cell>
          <cell r="CB493">
            <v>-160.01321000000462</v>
          </cell>
          <cell r="CC493">
            <v>-163.23064000002341</v>
          </cell>
          <cell r="CD493">
            <v>-119.53565000003437</v>
          </cell>
          <cell r="CE493">
            <v>-85.071570000611246</v>
          </cell>
          <cell r="CF493">
            <v>-225.82945000007749</v>
          </cell>
          <cell r="CG493">
            <v>-168.31764999998268</v>
          </cell>
          <cell r="CH493">
            <v>-118.82865999999922</v>
          </cell>
          <cell r="CI493">
            <v>-52.752809999976307</v>
          </cell>
          <cell r="CJ493">
            <v>-193.61069000000134</v>
          </cell>
          <cell r="CK493">
            <v>-213.82563999999547</v>
          </cell>
          <cell r="CL493">
            <v>62.910439999948721</v>
          </cell>
          <cell r="CM493">
            <v>-219.96923000004608</v>
          </cell>
          <cell r="CN493">
            <v>1448.7478600000031</v>
          </cell>
          <cell r="CO493">
            <v>-128.75160000000324</v>
          </cell>
          <cell r="CP493">
            <v>-171.16047000000253</v>
          </cell>
          <cell r="CQ493">
            <v>-103.68366999999853</v>
          </cell>
          <cell r="CR493">
            <v>-1469.9858399997465</v>
          </cell>
          <cell r="CS493">
            <v>-94.224400000006426</v>
          </cell>
          <cell r="CT493">
            <v>-187.79661000001943</v>
          </cell>
          <cell r="CU493">
            <v>-103.37644999998156</v>
          </cell>
          <cell r="CV493">
            <v>-274.45197999998345</v>
          </cell>
          <cell r="CW493">
            <v>-91.26756999999634</v>
          </cell>
          <cell r="CX493">
            <v>203.59487999998964</v>
          </cell>
          <cell r="CY493">
            <v>-105.04738000000361</v>
          </cell>
          <cell r="CZ493">
            <v>-226.00975000002654</v>
          </cell>
          <cell r="DA493">
            <v>-83.387079999956768</v>
          </cell>
          <cell r="DB493">
            <v>-107.21541999999317</v>
          </cell>
          <cell r="DC493">
            <v>-247.91269000002649</v>
          </cell>
          <cell r="DD493">
            <v>-152.89139000000432</v>
          </cell>
          <cell r="DE493">
            <v>-2306.7373999990523</v>
          </cell>
          <cell r="DF493">
            <v>-156.11672999995062</v>
          </cell>
          <cell r="DG493">
            <v>-188.92165000003297</v>
          </cell>
          <cell r="DH493">
            <v>-114.393390000012</v>
          </cell>
          <cell r="DI493">
            <v>-283.74625999998534</v>
          </cell>
          <cell r="DJ493">
            <v>-205.40341999998782</v>
          </cell>
          <cell r="DK493">
            <v>-241.49700999999186</v>
          </cell>
          <cell r="DL493">
            <v>-55.908809999993537</v>
          </cell>
          <cell r="DM493">
            <v>-256.15548999997554</v>
          </cell>
          <cell r="DN493">
            <v>-289.86069000000134</v>
          </cell>
          <cell r="DO493">
            <v>-102.68873999998323</v>
          </cell>
          <cell r="DP493">
            <v>-245.19242999999551</v>
          </cell>
          <cell r="DQ493">
            <v>-166.85278000001563</v>
          </cell>
          <cell r="DR493">
            <v>-2178.390449999366</v>
          </cell>
          <cell r="DS493">
            <v>-123.93854000000283</v>
          </cell>
          <cell r="DT493">
            <v>-217.05234999995446</v>
          </cell>
          <cell r="DU493">
            <v>-145.41668999998365</v>
          </cell>
          <cell r="DV493">
            <v>-857.5916599999764</v>
          </cell>
          <cell r="DW493">
            <v>-54.366989999951329</v>
          </cell>
          <cell r="DX493">
            <v>-117.91328999999678</v>
          </cell>
          <cell r="DY493">
            <v>-12.860119999968447</v>
          </cell>
          <cell r="DZ493">
            <v>-63.140630000038072</v>
          </cell>
          <cell r="EA493">
            <v>-105.40911999996752</v>
          </cell>
          <cell r="EB493">
            <v>-58.69094000000041</v>
          </cell>
          <cell r="EC493">
            <v>-292.2284899999504</v>
          </cell>
          <cell r="ED493">
            <v>-129.78163000004133</v>
          </cell>
        </row>
        <row r="494">
          <cell r="C494" t="str">
            <v>Lake Side 2</v>
          </cell>
          <cell r="F494">
            <v>0</v>
          </cell>
          <cell r="G494">
            <v>-6.0700000030919909E-3</v>
          </cell>
          <cell r="H494">
            <v>-1.5396000000182539</v>
          </cell>
          <cell r="I494">
            <v>0</v>
          </cell>
          <cell r="J494">
            <v>-41.352840000006836</v>
          </cell>
          <cell r="K494">
            <v>-81.72219000000041</v>
          </cell>
          <cell r="L494">
            <v>-22.738312000059523</v>
          </cell>
          <cell r="M494">
            <v>-17.203745000006165</v>
          </cell>
          <cell r="N494">
            <v>-26.912423000030685</v>
          </cell>
          <cell r="O494">
            <v>0</v>
          </cell>
          <cell r="P494">
            <v>0</v>
          </cell>
          <cell r="Q494">
            <v>-16.693209999997634</v>
          </cell>
          <cell r="R494">
            <v>-447.7980249999091</v>
          </cell>
          <cell r="S494">
            <v>-13.899329999985639</v>
          </cell>
          <cell r="T494">
            <v>-61.488219999999274</v>
          </cell>
          <cell r="U494">
            <v>-43.019299999985378</v>
          </cell>
          <cell r="V494">
            <v>-8.4309079999802634</v>
          </cell>
          <cell r="W494">
            <v>-38.206077999959234</v>
          </cell>
          <cell r="X494">
            <v>-65.442275000008522</v>
          </cell>
          <cell r="Y494">
            <v>-21.095614999998361</v>
          </cell>
          <cell r="Z494">
            <v>-129.05650900001638</v>
          </cell>
          <cell r="AA494">
            <v>-51.889873999985866</v>
          </cell>
          <cell r="AB494">
            <v>-9.0107659999630414</v>
          </cell>
          <cell r="AC494">
            <v>0</v>
          </cell>
          <cell r="AD494">
            <v>-6.2591499999980442</v>
          </cell>
          <cell r="AE494">
            <v>-966.47878999914974</v>
          </cell>
          <cell r="AF494">
            <v>-112.41311999998288</v>
          </cell>
          <cell r="AG494">
            <v>-160.6539300000004</v>
          </cell>
          <cell r="AH494">
            <v>-276.63899999996647</v>
          </cell>
          <cell r="AI494">
            <v>-127.44759800005704</v>
          </cell>
          <cell r="AJ494">
            <v>-35.97313200001372</v>
          </cell>
          <cell r="AK494">
            <v>-61.841301999986172</v>
          </cell>
          <cell r="AL494">
            <v>-27.187323999940418</v>
          </cell>
          <cell r="AM494">
            <v>-76.804858999967109</v>
          </cell>
          <cell r="AN494">
            <v>-86.325063000025693</v>
          </cell>
          <cell r="AO494">
            <v>-0.5195720000192523</v>
          </cell>
          <cell r="AP494">
            <v>0</v>
          </cell>
          <cell r="AQ494">
            <v>-0.67388999997638166</v>
          </cell>
          <cell r="AR494">
            <v>-881.19798100041226</v>
          </cell>
          <cell r="AS494">
            <v>-35.658230000000913</v>
          </cell>
          <cell r="AT494">
            <v>-1.8396599999978207</v>
          </cell>
          <cell r="AU494">
            <v>-129.85118999998667</v>
          </cell>
          <cell r="AV494">
            <v>-289.77011399995536</v>
          </cell>
          <cell r="AW494">
            <v>-146.31802599999355</v>
          </cell>
          <cell r="AX494">
            <v>-87.208307000051718</v>
          </cell>
          <cell r="AY494">
            <v>-9.4663580000051297</v>
          </cell>
          <cell r="AZ494">
            <v>-68.962762999988627</v>
          </cell>
          <cell r="BA494">
            <v>-45.042332999990322</v>
          </cell>
          <cell r="BB494">
            <v>-54.761979999952018</v>
          </cell>
          <cell r="BC494">
            <v>-11.914720000000671</v>
          </cell>
          <cell r="BD494">
            <v>-0.40429999999469146</v>
          </cell>
          <cell r="BE494">
            <v>5319.1939189997502</v>
          </cell>
          <cell r="BF494">
            <v>-22.051929999986896</v>
          </cell>
          <cell r="BG494">
            <v>-139.73993999999948</v>
          </cell>
          <cell r="BH494">
            <v>-181.25520999997389</v>
          </cell>
          <cell r="BI494">
            <v>-364.03687399998307</v>
          </cell>
          <cell r="BJ494">
            <v>-91.545643999997992</v>
          </cell>
          <cell r="BK494">
            <v>-121.17802799999481</v>
          </cell>
          <cell r="BL494">
            <v>-19.981432000000495</v>
          </cell>
          <cell r="BM494">
            <v>-16.050116999947932</v>
          </cell>
          <cell r="BN494">
            <v>-65.216315999976359</v>
          </cell>
          <cell r="BO494">
            <v>0</v>
          </cell>
          <cell r="BP494">
            <v>6349.0325599999924</v>
          </cell>
          <cell r="BQ494">
            <v>-8.7831500000029337</v>
          </cell>
          <cell r="BR494">
            <v>-876.25100399972871</v>
          </cell>
          <cell r="BS494">
            <v>-18.498290000017732</v>
          </cell>
          <cell r="BT494">
            <v>-91.046759999997448</v>
          </cell>
          <cell r="BU494">
            <v>-175.55204000000958</v>
          </cell>
          <cell r="BV494">
            <v>-261.72145499999169</v>
          </cell>
          <cell r="BW494">
            <v>-69.456310000037774</v>
          </cell>
          <cell r="BX494">
            <v>-50.696759999962524</v>
          </cell>
          <cell r="BY494">
            <v>0.5106849999865517</v>
          </cell>
          <cell r="BZ494">
            <v>-22.354033999959938</v>
          </cell>
          <cell r="CA494">
            <v>-78.702249999972992</v>
          </cell>
          <cell r="CB494">
            <v>-63.93403999999282</v>
          </cell>
          <cell r="CC494">
            <v>-29.988400000002002</v>
          </cell>
          <cell r="CD494">
            <v>-14.811350000003586</v>
          </cell>
          <cell r="CE494">
            <v>-1765.6045200000517</v>
          </cell>
          <cell r="CF494">
            <v>-38.111050000006799</v>
          </cell>
          <cell r="CG494">
            <v>-18.205130000016652</v>
          </cell>
          <cell r="CH494">
            <v>-43.32805000001099</v>
          </cell>
          <cell r="CI494">
            <v>1297.5068299999693</v>
          </cell>
          <cell r="CJ494">
            <v>-11.473360000003595</v>
          </cell>
          <cell r="CK494">
            <v>-32.535949999990407</v>
          </cell>
          <cell r="CL494">
            <v>50.860310000018217</v>
          </cell>
          <cell r="CM494">
            <v>-149.89529000001494</v>
          </cell>
          <cell r="CN494">
            <v>-2690.3385199999902</v>
          </cell>
          <cell r="CO494">
            <v>-99.328990000009071</v>
          </cell>
          <cell r="CP494">
            <v>-18.388520000007702</v>
          </cell>
          <cell r="CQ494">
            <v>-12.366800000017975</v>
          </cell>
          <cell r="CR494">
            <v>-6653.213220000267</v>
          </cell>
          <cell r="CS494">
            <v>-5.2735300000058487</v>
          </cell>
          <cell r="CT494">
            <v>-9.6532000000006519</v>
          </cell>
          <cell r="CU494">
            <v>-34.36777000001166</v>
          </cell>
          <cell r="CV494">
            <v>-5.2343600000021979</v>
          </cell>
          <cell r="CW494">
            <v>-2.5152099999831989</v>
          </cell>
          <cell r="CX494">
            <v>-5580.0019700000121</v>
          </cell>
          <cell r="CY494">
            <v>-118.99490999995032</v>
          </cell>
          <cell r="CZ494">
            <v>-288.25129000004381</v>
          </cell>
          <cell r="DA494">
            <v>-107.47682999999961</v>
          </cell>
          <cell r="DB494">
            <v>-480.60403000001679</v>
          </cell>
          <cell r="DC494">
            <v>-0.48154999999678694</v>
          </cell>
          <cell r="DD494">
            <v>-20.358569999982137</v>
          </cell>
          <cell r="DE494">
            <v>-787.07395000010729</v>
          </cell>
          <cell r="DF494">
            <v>-20.740460000000894</v>
          </cell>
          <cell r="DG494">
            <v>-44.419350000011036</v>
          </cell>
          <cell r="DH494">
            <v>-25.253350000013597</v>
          </cell>
          <cell r="DI494">
            <v>-19.261829999973997</v>
          </cell>
          <cell r="DJ494">
            <v>-15.360749999992549</v>
          </cell>
          <cell r="DK494">
            <v>-58.643050000013318</v>
          </cell>
          <cell r="DL494">
            <v>-75.872489999979734</v>
          </cell>
          <cell r="DM494">
            <v>-263.49242999998387</v>
          </cell>
          <cell r="DN494">
            <v>-71.311690000002272</v>
          </cell>
          <cell r="DO494">
            <v>-149.85240999999223</v>
          </cell>
          <cell r="DP494">
            <v>-31.767909999995027</v>
          </cell>
          <cell r="DQ494">
            <v>-11.098229999974137</v>
          </cell>
          <cell r="DR494">
            <v>-931.63352999975905</v>
          </cell>
          <cell r="DS494">
            <v>-9.014130000025034</v>
          </cell>
          <cell r="DT494">
            <v>-38.708239999978105</v>
          </cell>
          <cell r="DU494">
            <v>-51.995089999982156</v>
          </cell>
          <cell r="DV494">
            <v>-36.638540000014473</v>
          </cell>
          <cell r="DW494">
            <v>-77.320000000006985</v>
          </cell>
          <cell r="DX494">
            <v>-153.45738999999594</v>
          </cell>
          <cell r="DY494">
            <v>-34.761159999994561</v>
          </cell>
          <cell r="DZ494">
            <v>-113.36874999996508</v>
          </cell>
          <cell r="EA494">
            <v>-253.82426000002306</v>
          </cell>
          <cell r="EB494">
            <v>-123.07523000001675</v>
          </cell>
          <cell r="EC494">
            <v>-30.842029999999795</v>
          </cell>
          <cell r="ED494">
            <v>-8.6287100000190549</v>
          </cell>
        </row>
        <row r="495">
          <cell r="C495" t="str">
            <v>Naughton - Gas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7">
          <cell r="A497" t="str">
            <v>Total Gas Generation</v>
          </cell>
          <cell r="F497">
            <v>-43.666350000072271</v>
          </cell>
          <cell r="G497">
            <v>-6.8087800000212155</v>
          </cell>
          <cell r="H497">
            <v>-1.5396000000182539</v>
          </cell>
          <cell r="I497">
            <v>0</v>
          </cell>
          <cell r="J497">
            <v>-57.9147299999604</v>
          </cell>
          <cell r="K497">
            <v>-167.7966599999927</v>
          </cell>
          <cell r="L497">
            <v>-47.207302000140771</v>
          </cell>
          <cell r="M497">
            <v>-20.728770999703556</v>
          </cell>
          <cell r="N497">
            <v>-43.854684999911115</v>
          </cell>
          <cell r="O497">
            <v>10</v>
          </cell>
          <cell r="P497">
            <v>0</v>
          </cell>
          <cell r="Q497">
            <v>-25.421819999930449</v>
          </cell>
          <cell r="R497">
            <v>-1265.9706100001931</v>
          </cell>
          <cell r="S497">
            <v>-63.220439999829978</v>
          </cell>
          <cell r="T497">
            <v>-241.48190999985673</v>
          </cell>
          <cell r="U497">
            <v>-263.41739500011317</v>
          </cell>
          <cell r="V497">
            <v>-34.557985000079498</v>
          </cell>
          <cell r="W497">
            <v>54.925299999886192</v>
          </cell>
          <cell r="X497">
            <v>-180.33599599997979</v>
          </cell>
          <cell r="Y497">
            <v>-65.871109999949113</v>
          </cell>
          <cell r="Z497">
            <v>-135.22715200018138</v>
          </cell>
          <cell r="AA497">
            <v>-170.00595099991187</v>
          </cell>
          <cell r="AB497">
            <v>-60.357341000111774</v>
          </cell>
          <cell r="AC497">
            <v>0</v>
          </cell>
          <cell r="AD497">
            <v>-106.42063000006601</v>
          </cell>
          <cell r="AE497">
            <v>-2752.8809780012816</v>
          </cell>
          <cell r="AF497">
            <v>-374.38040000014007</v>
          </cell>
          <cell r="AG497">
            <v>-513.05021400004625</v>
          </cell>
          <cell r="AH497">
            <v>-614.52650399995036</v>
          </cell>
          <cell r="AI497">
            <v>-422.60506700002588</v>
          </cell>
          <cell r="AJ497">
            <v>-92.797224999871105</v>
          </cell>
          <cell r="AK497">
            <v>-197.92616100003943</v>
          </cell>
          <cell r="AL497">
            <v>-69.826183000113815</v>
          </cell>
          <cell r="AM497">
            <v>-180.36170299979858</v>
          </cell>
          <cell r="AN497">
            <v>-201.29337600036524</v>
          </cell>
          <cell r="AO497">
            <v>-17.808114999905229</v>
          </cell>
          <cell r="AP497">
            <v>0</v>
          </cell>
          <cell r="AQ497">
            <v>-68.306029999977909</v>
          </cell>
          <cell r="AR497">
            <v>-3721.0891545023769</v>
          </cell>
          <cell r="AS497">
            <v>-242.20402000006288</v>
          </cell>
          <cell r="AT497">
            <v>-402.71455000003334</v>
          </cell>
          <cell r="AU497">
            <v>-449.06056000001263</v>
          </cell>
          <cell r="AV497">
            <v>-941.99405099987052</v>
          </cell>
          <cell r="AW497">
            <v>-420.60249800002202</v>
          </cell>
          <cell r="AX497">
            <v>-266.62508299993351</v>
          </cell>
          <cell r="AY497">
            <v>-40.930955999763682</v>
          </cell>
          <cell r="AZ497">
            <v>-166.83090299973264</v>
          </cell>
          <cell r="BA497">
            <v>-235.12506399978884</v>
          </cell>
          <cell r="BB497">
            <v>-116.79765050020069</v>
          </cell>
          <cell r="BC497">
            <v>-330.40164899989031</v>
          </cell>
          <cell r="BD497">
            <v>-107.80216999992263</v>
          </cell>
          <cell r="BE497">
            <v>854.63319150172174</v>
          </cell>
          <cell r="BF497">
            <v>-449.70125000015832</v>
          </cell>
          <cell r="BG497">
            <v>-547.261029999936</v>
          </cell>
          <cell r="BH497">
            <v>-565.60495300008915</v>
          </cell>
          <cell r="BI497">
            <v>-887.57934150006622</v>
          </cell>
          <cell r="BJ497">
            <v>-215.21667300001718</v>
          </cell>
          <cell r="BK497">
            <v>-218.71898600016721</v>
          </cell>
          <cell r="BL497">
            <v>-76.366918999934569</v>
          </cell>
          <cell r="BM497">
            <v>-153.73553099995479</v>
          </cell>
          <cell r="BN497">
            <v>-241.77780199982226</v>
          </cell>
          <cell r="BO497">
            <v>-58.270371000049636</v>
          </cell>
          <cell r="BP497">
            <v>4432.3750700000674</v>
          </cell>
          <cell r="BQ497">
            <v>-163.5090219998965</v>
          </cell>
          <cell r="BR497">
            <v>-4164.4931180011481</v>
          </cell>
          <cell r="BS497">
            <v>-419.82661899994127</v>
          </cell>
          <cell r="BT497">
            <v>-509.47202200000174</v>
          </cell>
          <cell r="BU497">
            <v>-648.06555699999444</v>
          </cell>
          <cell r="BV497">
            <v>-772.73723300010897</v>
          </cell>
          <cell r="BW497">
            <v>-114.37940000020899</v>
          </cell>
          <cell r="BX497">
            <v>-150.86224899976514</v>
          </cell>
          <cell r="BY497">
            <v>-40.993362999986857</v>
          </cell>
          <cell r="BZ497">
            <v>-364.89646699978039</v>
          </cell>
          <cell r="CA497">
            <v>-288.09147850004956</v>
          </cell>
          <cell r="CB497">
            <v>-476.73570950014982</v>
          </cell>
          <cell r="CC497">
            <v>-241.3544900000561</v>
          </cell>
          <cell r="CD497">
            <v>-137.07852999994066</v>
          </cell>
          <cell r="CE497">
            <v>-2588.1053699981421</v>
          </cell>
          <cell r="CF497">
            <v>-367.43308000010438</v>
          </cell>
          <cell r="CG497">
            <v>-275.41792799986433</v>
          </cell>
          <cell r="CH497">
            <v>-186.70814999996219</v>
          </cell>
          <cell r="CI497">
            <v>2112.4689409995917</v>
          </cell>
          <cell r="CJ497">
            <v>-206.01983000000473</v>
          </cell>
          <cell r="CK497">
            <v>-422.29378000006545</v>
          </cell>
          <cell r="CL497">
            <v>-5.042618999723345</v>
          </cell>
          <cell r="CM497">
            <v>-778.03820699988864</v>
          </cell>
          <cell r="CN497">
            <v>-1680.3859370001592</v>
          </cell>
          <cell r="CO497">
            <v>-412.66237000003457</v>
          </cell>
          <cell r="CP497">
            <v>-246.32469000003766</v>
          </cell>
          <cell r="CQ497">
            <v>-120.24771999998484</v>
          </cell>
          <cell r="CR497">
            <v>-9694.8923300020397</v>
          </cell>
          <cell r="CS497">
            <v>-113.07841000007465</v>
          </cell>
          <cell r="CT497">
            <v>-259.344669999904</v>
          </cell>
          <cell r="CU497">
            <v>-201.80741000000853</v>
          </cell>
          <cell r="CV497">
            <v>-348.22789999993984</v>
          </cell>
          <cell r="CW497">
            <v>-93.782779999892227</v>
          </cell>
          <cell r="CX497">
            <v>-5635.3975499999942</v>
          </cell>
          <cell r="CY497">
            <v>-345.76636899984442</v>
          </cell>
          <cell r="CZ497">
            <v>-914.86920900014229</v>
          </cell>
          <cell r="DA497">
            <v>-521.78983400017023</v>
          </cell>
          <cell r="DB497">
            <v>-719.46884799993131</v>
          </cell>
          <cell r="DC497">
            <v>-366.77607000002172</v>
          </cell>
          <cell r="DD497">
            <v>-174.58327999990433</v>
          </cell>
          <cell r="DE497">
            <v>-4394.8522260002792</v>
          </cell>
          <cell r="DF497">
            <v>-196.53967299987562</v>
          </cell>
          <cell r="DG497">
            <v>-282.00010000006296</v>
          </cell>
          <cell r="DH497">
            <v>-200.666760000051</v>
          </cell>
          <cell r="DI497">
            <v>-376.98639999993611</v>
          </cell>
          <cell r="DJ497">
            <v>-220.76416999998037</v>
          </cell>
          <cell r="DK497">
            <v>-463.74251999997068</v>
          </cell>
          <cell r="DL497">
            <v>-226.29209099989384</v>
          </cell>
          <cell r="DM497">
            <v>-796.07724100002088</v>
          </cell>
          <cell r="DN497">
            <v>-650.93870100006461</v>
          </cell>
          <cell r="DO497">
            <v>-419.80148000002373</v>
          </cell>
          <cell r="DP497">
            <v>-363.58471000019927</v>
          </cell>
          <cell r="DQ497">
            <v>-197.45837999985088</v>
          </cell>
          <cell r="DR497">
            <v>-5710.6633669994771</v>
          </cell>
          <cell r="DS497">
            <v>-451.77150000003166</v>
          </cell>
          <cell r="DT497">
            <v>-526.0979699997697</v>
          </cell>
          <cell r="DU497">
            <v>-461.84090999979526</v>
          </cell>
          <cell r="DV497">
            <v>-1223.3748200000264</v>
          </cell>
          <cell r="DW497">
            <v>-131.68698999995831</v>
          </cell>
          <cell r="DX497">
            <v>-439.20839999988675</v>
          </cell>
          <cell r="DY497">
            <v>-119.6710979999043</v>
          </cell>
          <cell r="DZ497">
            <v>-380.74053500010632</v>
          </cell>
          <cell r="EA497">
            <v>-695.15694399992935</v>
          </cell>
          <cell r="EB497">
            <v>-395.20634999987669</v>
          </cell>
          <cell r="EC497">
            <v>-520.86445999983698</v>
          </cell>
          <cell r="ED497">
            <v>-365.04339000023901</v>
          </cell>
        </row>
        <row r="499">
          <cell r="A499" t="str">
            <v>Hydro Generation</v>
          </cell>
        </row>
        <row r="500">
          <cell r="C500" t="str">
            <v>West Hydro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C501" t="str">
            <v>East Hydro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3">
          <cell r="A503" t="str">
            <v>Total Hydro Generation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5">
          <cell r="A505" t="str">
            <v>Other Generation</v>
          </cell>
        </row>
        <row r="506">
          <cell r="C506" t="str">
            <v>Blundell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A525" t="str">
            <v>Total Other Generation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A527" t="str">
            <v>IRP Resources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-2471.1023999999743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-2471.1023999999743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-2458.7471584000159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-2458.7471584000159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-2446.4530687999795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-2446.4530687999795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-2340.5975999999791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-2340.5975999999791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-2328.8941200000118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-2328.8941200000118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-2409.9395839999779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-2409.9395839999779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-2397.8901440000045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-2397.8901440000045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-2385.9018560000113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-2385.9018560000113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-2373.9713920000358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-2373.9713920000358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-2376.0600000000122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-2376.0600000000122</v>
          </cell>
          <cell r="AE532">
            <v>-2458.7513599999947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-2458.7513599999947</v>
          </cell>
          <cell r="AR532">
            <v>-2446.4585599999991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-2446.4585599999991</v>
          </cell>
          <cell r="BE532">
            <v>-2434.2198400000052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-2434.2198400000052</v>
          </cell>
          <cell r="BR532">
            <v>-2328.8920000000071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-2328.8920000000071</v>
          </cell>
          <cell r="CE532">
            <v>-2317.2520000000077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-2317.2520000000077</v>
          </cell>
          <cell r="CR532">
            <v>-2397.8905599999998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-2397.8905599999998</v>
          </cell>
          <cell r="DE532">
            <v>-2385.9056000000128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-2385.9056000000128</v>
          </cell>
          <cell r="DR532">
            <v>-2373.9664000000048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-2373.9664000000048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A552" t="str">
            <v>Total IRP Resources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-4847.162399999972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-2471.1023999999743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-2376.0600000000122</v>
          </cell>
          <cell r="AE552">
            <v>-4917.4985184000107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-2458.7471584000159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-2458.7513599999947</v>
          </cell>
          <cell r="AR552">
            <v>-4892.911628799513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-2446.4530687999795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-2446.4585599999409</v>
          </cell>
          <cell r="BE552">
            <v>-4774.8174400003627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-2340.5975999999791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-2434.2198400000343</v>
          </cell>
          <cell r="BR552">
            <v>-4657.786119999364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-2328.8941200000118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-2328.8919999999925</v>
          </cell>
          <cell r="CE552">
            <v>-4727.1915840003639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-2409.9395839999779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-2317.2519999999786</v>
          </cell>
          <cell r="CR552">
            <v>-4795.7807040000334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-2397.8901439999463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-2397.8905600000871</v>
          </cell>
          <cell r="DE552">
            <v>-4771.8074559997767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-2385.9018559999531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-2385.9056000000564</v>
          </cell>
          <cell r="DR552">
            <v>-4747.9377920003608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-2373.9713920000941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-2373.9664000000339</v>
          </cell>
        </row>
        <row r="554">
          <cell r="A554" t="str">
            <v>Growth Station Resources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-30.163009999999986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-30.163009999999986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-24.742299999999886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-24.742299999999886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-13.332520000000045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-26.387000000000626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-26.387000000000626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3">
          <cell r="A563" t="str">
            <v>Total Growth Station Resources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-13.332519999999931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-81.292310000004363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-81.292310000000725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 t="str">
            <v>=</v>
          </cell>
          <cell r="G564" t="str">
            <v>=</v>
          </cell>
          <cell r="H564" t="str">
            <v>=</v>
          </cell>
          <cell r="I564" t="str">
            <v>=</v>
          </cell>
          <cell r="J564" t="str">
            <v>=</v>
          </cell>
          <cell r="K564" t="str">
            <v>=</v>
          </cell>
          <cell r="L564" t="str">
            <v>=</v>
          </cell>
          <cell r="M564" t="str">
            <v>=</v>
          </cell>
          <cell r="N564" t="str">
            <v>=</v>
          </cell>
          <cell r="O564" t="str">
            <v>=</v>
          </cell>
          <cell r="P564" t="str">
            <v>=</v>
          </cell>
          <cell r="Q564" t="str">
            <v>=</v>
          </cell>
          <cell r="R564" t="str">
            <v>=</v>
          </cell>
          <cell r="S564" t="str">
            <v>=</v>
          </cell>
          <cell r="T564" t="str">
            <v>=</v>
          </cell>
          <cell r="U564" t="str">
            <v>=</v>
          </cell>
          <cell r="V564" t="str">
            <v>=</v>
          </cell>
          <cell r="W564" t="str">
            <v>=</v>
          </cell>
          <cell r="X564" t="str">
            <v>=</v>
          </cell>
          <cell r="Y564" t="str">
            <v>=</v>
          </cell>
          <cell r="Z564" t="str">
            <v>=</v>
          </cell>
          <cell r="AA564" t="str">
            <v>=</v>
          </cell>
          <cell r="AB564" t="str">
            <v>=</v>
          </cell>
          <cell r="AC564" t="str">
            <v>=</v>
          </cell>
          <cell r="AD564" t="str">
            <v>=</v>
          </cell>
          <cell r="AE564" t="str">
            <v>=</v>
          </cell>
          <cell r="AF564" t="str">
            <v>=</v>
          </cell>
          <cell r="AG564" t="str">
            <v>=</v>
          </cell>
          <cell r="AH564" t="str">
            <v>=</v>
          </cell>
          <cell r="AI564" t="str">
            <v>=</v>
          </cell>
          <cell r="AJ564" t="str">
            <v>=</v>
          </cell>
          <cell r="AK564" t="str">
            <v>=</v>
          </cell>
          <cell r="AL564" t="str">
            <v>=</v>
          </cell>
          <cell r="AM564" t="str">
            <v>=</v>
          </cell>
          <cell r="AN564" t="str">
            <v>=</v>
          </cell>
          <cell r="AO564" t="str">
            <v>=</v>
          </cell>
          <cell r="AP564" t="str">
            <v>=</v>
          </cell>
          <cell r="AQ564" t="str">
            <v>=</v>
          </cell>
          <cell r="AR564" t="str">
            <v>=</v>
          </cell>
          <cell r="AS564" t="str">
            <v>=</v>
          </cell>
          <cell r="AT564" t="str">
            <v>=</v>
          </cell>
          <cell r="AU564" t="str">
            <v>=</v>
          </cell>
          <cell r="AV564" t="str">
            <v>=</v>
          </cell>
          <cell r="AW564" t="str">
            <v>=</v>
          </cell>
          <cell r="AX564" t="str">
            <v>=</v>
          </cell>
          <cell r="AY564" t="str">
            <v>=</v>
          </cell>
          <cell r="AZ564" t="str">
            <v>=</v>
          </cell>
          <cell r="BA564" t="str">
            <v>=</v>
          </cell>
          <cell r="BB564" t="str">
            <v>=</v>
          </cell>
          <cell r="BC564" t="str">
            <v>=</v>
          </cell>
          <cell r="BD564" t="str">
            <v>=</v>
          </cell>
          <cell r="BE564" t="str">
            <v>=</v>
          </cell>
          <cell r="BF564" t="str">
            <v>=</v>
          </cell>
          <cell r="BG564" t="str">
            <v>=</v>
          </cell>
          <cell r="BH564" t="str">
            <v>=</v>
          </cell>
          <cell r="BI564" t="str">
            <v>=</v>
          </cell>
          <cell r="BJ564" t="str">
            <v>=</v>
          </cell>
          <cell r="BK564" t="str">
            <v>=</v>
          </cell>
          <cell r="BL564" t="str">
            <v>=</v>
          </cell>
          <cell r="BM564" t="str">
            <v>=</v>
          </cell>
          <cell r="BN564" t="str">
            <v>=</v>
          </cell>
          <cell r="BO564" t="str">
            <v>=</v>
          </cell>
          <cell r="BP564" t="str">
            <v>=</v>
          </cell>
          <cell r="BQ564" t="str">
            <v>=</v>
          </cell>
          <cell r="BR564" t="str">
            <v>=</v>
          </cell>
          <cell r="BS564" t="str">
            <v>=</v>
          </cell>
          <cell r="BT564" t="str">
            <v>=</v>
          </cell>
          <cell r="BU564" t="str">
            <v>=</v>
          </cell>
          <cell r="BV564" t="str">
            <v>=</v>
          </cell>
          <cell r="BW564" t="str">
            <v>=</v>
          </cell>
          <cell r="BX564" t="str">
            <v>=</v>
          </cell>
          <cell r="BY564" t="str">
            <v>=</v>
          </cell>
          <cell r="BZ564" t="str">
            <v>=</v>
          </cell>
          <cell r="CA564" t="str">
            <v>=</v>
          </cell>
          <cell r="CB564" t="str">
            <v>=</v>
          </cell>
          <cell r="CC564" t="str">
            <v>=</v>
          </cell>
          <cell r="CD564" t="str">
            <v>=</v>
          </cell>
          <cell r="CE564" t="str">
            <v>=</v>
          </cell>
          <cell r="CF564" t="str">
            <v>=</v>
          </cell>
          <cell r="CG564" t="str">
            <v>=</v>
          </cell>
          <cell r="CH564" t="str">
            <v>=</v>
          </cell>
          <cell r="CI564" t="str">
            <v>=</v>
          </cell>
          <cell r="CJ564" t="str">
            <v>=</v>
          </cell>
          <cell r="CK564" t="str">
            <v>=</v>
          </cell>
          <cell r="CL564" t="str">
            <v>=</v>
          </cell>
          <cell r="CM564" t="str">
            <v>=</v>
          </cell>
          <cell r="CN564" t="str">
            <v>=</v>
          </cell>
          <cell r="CO564" t="str">
            <v>=</v>
          </cell>
          <cell r="CP564" t="str">
            <v>=</v>
          </cell>
          <cell r="CQ564" t="str">
            <v>=</v>
          </cell>
          <cell r="CR564" t="str">
            <v>=</v>
          </cell>
          <cell r="CS564" t="str">
            <v>=</v>
          </cell>
          <cell r="CT564" t="str">
            <v>=</v>
          </cell>
          <cell r="CU564" t="str">
            <v>=</v>
          </cell>
          <cell r="CV564" t="str">
            <v>=</v>
          </cell>
          <cell r="CW564" t="str">
            <v>=</v>
          </cell>
          <cell r="CX564" t="str">
            <v>=</v>
          </cell>
          <cell r="CY564" t="str">
            <v>=</v>
          </cell>
          <cell r="CZ564" t="str">
            <v>=</v>
          </cell>
          <cell r="DA564" t="str">
            <v>=</v>
          </cell>
          <cell r="DB564" t="str">
            <v>=</v>
          </cell>
          <cell r="DC564" t="str">
            <v>=</v>
          </cell>
          <cell r="DD564" t="str">
            <v>=</v>
          </cell>
          <cell r="DE564" t="str">
            <v>=</v>
          </cell>
          <cell r="DF564" t="str">
            <v>=</v>
          </cell>
          <cell r="DG564" t="str">
            <v>=</v>
          </cell>
          <cell r="DH564" t="str">
            <v>=</v>
          </cell>
          <cell r="DI564" t="str">
            <v>=</v>
          </cell>
          <cell r="DJ564" t="str">
            <v>=</v>
          </cell>
          <cell r="DK564" t="str">
            <v>=</v>
          </cell>
          <cell r="DL564" t="str">
            <v>=</v>
          </cell>
          <cell r="DM564" t="str">
            <v>=</v>
          </cell>
          <cell r="DN564" t="str">
            <v>=</v>
          </cell>
          <cell r="DO564" t="str">
            <v>=</v>
          </cell>
          <cell r="DP564" t="str">
            <v>=</v>
          </cell>
          <cell r="DQ564" t="str">
            <v>=</v>
          </cell>
          <cell r="DR564" t="str">
            <v>=</v>
          </cell>
          <cell r="DS564" t="str">
            <v>=</v>
          </cell>
          <cell r="DT564" t="str">
            <v>=</v>
          </cell>
          <cell r="DU564" t="str">
            <v>=</v>
          </cell>
          <cell r="DV564" t="str">
            <v>=</v>
          </cell>
          <cell r="DW564" t="str">
            <v>=</v>
          </cell>
          <cell r="DX564" t="str">
            <v>=</v>
          </cell>
          <cell r="DY564" t="str">
            <v>=</v>
          </cell>
          <cell r="DZ564" t="str">
            <v>=</v>
          </cell>
          <cell r="EA564" t="str">
            <v>=</v>
          </cell>
          <cell r="EB564" t="str">
            <v>=</v>
          </cell>
          <cell r="EC564" t="str">
            <v>=</v>
          </cell>
          <cell r="ED564" t="str">
            <v>=</v>
          </cell>
        </row>
        <row r="565">
          <cell r="A565" t="str">
            <v>Total Resources</v>
          </cell>
          <cell r="F565">
            <v>563.1316679995507</v>
          </cell>
          <cell r="G565">
            <v>313.94922200124711</v>
          </cell>
          <cell r="H565">
            <v>567.02736899908632</v>
          </cell>
          <cell r="I565">
            <v>437.75890200026333</v>
          </cell>
          <cell r="J565">
            <v>158.50665200036019</v>
          </cell>
          <cell r="K565">
            <v>131.64522499963641</v>
          </cell>
          <cell r="L565">
            <v>621.48958199936897</v>
          </cell>
          <cell r="M565">
            <v>139.46505700051785</v>
          </cell>
          <cell r="N565">
            <v>142.08352899923921</v>
          </cell>
          <cell r="O565">
            <v>492.07344400044531</v>
          </cell>
          <cell r="P565">
            <v>490.70646299980581</v>
          </cell>
          <cell r="Q565">
            <v>489.83380200061947</v>
          </cell>
          <cell r="R565">
            <v>116.95265899598598</v>
          </cell>
          <cell r="S565">
            <v>448.06617499887943</v>
          </cell>
          <cell r="T565">
            <v>121.44799099955708</v>
          </cell>
          <cell r="U565">
            <v>141.02039999980479</v>
          </cell>
          <cell r="V565">
            <v>438.65382099989802</v>
          </cell>
          <cell r="W565">
            <v>90.435678000561893</v>
          </cell>
          <cell r="X565">
            <v>150.68496599979699</v>
          </cell>
          <cell r="Y565">
            <v>-52.209847999736667</v>
          </cell>
          <cell r="Z565">
            <v>198.4349509999156</v>
          </cell>
          <cell r="AA565">
            <v>45.857794998213649</v>
          </cell>
          <cell r="AB565">
            <v>141.56114500015974</v>
          </cell>
          <cell r="AC565">
            <v>109.54016399942338</v>
          </cell>
          <cell r="AD565">
            <v>-1716.5405789995566</v>
          </cell>
          <cell r="AE565">
            <v>737.89327059686184</v>
          </cell>
          <cell r="AF565">
            <v>66.643424999900162</v>
          </cell>
          <cell r="AG565">
            <v>115.64816499873996</v>
          </cell>
          <cell r="AH565">
            <v>111.26815999951214</v>
          </cell>
          <cell r="AI565">
            <v>188.76905099954456</v>
          </cell>
          <cell r="AJ565">
            <v>154.54539500083774</v>
          </cell>
          <cell r="AK565">
            <v>151.29633400030434</v>
          </cell>
          <cell r="AL565">
            <v>-45.919080399908125</v>
          </cell>
          <cell r="AM565">
            <v>180.96545499935746</v>
          </cell>
          <cell r="AN565">
            <v>95.048357999883592</v>
          </cell>
          <cell r="AO565">
            <v>255.23423200007528</v>
          </cell>
          <cell r="AP565">
            <v>59.051915999501944</v>
          </cell>
          <cell r="AQ565">
            <v>-594.65813999902457</v>
          </cell>
          <cell r="AR565">
            <v>-525.37609129399061</v>
          </cell>
          <cell r="AS565">
            <v>155.60736500006169</v>
          </cell>
          <cell r="AT565">
            <v>50.28341600112617</v>
          </cell>
          <cell r="AU565">
            <v>125.05801299959421</v>
          </cell>
          <cell r="AV565">
            <v>134.08526400011033</v>
          </cell>
          <cell r="AW565">
            <v>108.90939000062644</v>
          </cell>
          <cell r="AX565">
            <v>96.614188000559807</v>
          </cell>
          <cell r="AY565">
            <v>-233.94766379985958</v>
          </cell>
          <cell r="AZ565">
            <v>72.729099000804126</v>
          </cell>
          <cell r="BA565">
            <v>23.956865999847651</v>
          </cell>
          <cell r="BB565">
            <v>108.00061149988323</v>
          </cell>
          <cell r="BC565">
            <v>46.465236999094486</v>
          </cell>
          <cell r="BD565">
            <v>-1213.1378770004958</v>
          </cell>
          <cell r="BE565">
            <v>-847.65960849821568</v>
          </cell>
          <cell r="BF565">
            <v>54.785083999857306</v>
          </cell>
          <cell r="BG565">
            <v>46.575703999958932</v>
          </cell>
          <cell r="BH565">
            <v>48.65357599966228</v>
          </cell>
          <cell r="BI565">
            <v>29.501096500083804</v>
          </cell>
          <cell r="BJ565">
            <v>130.08511999994516</v>
          </cell>
          <cell r="BK565">
            <v>125.39584999904037</v>
          </cell>
          <cell r="BL565">
            <v>193.56344499997795</v>
          </cell>
          <cell r="BM565">
            <v>161.15919100120664</v>
          </cell>
          <cell r="BN565">
            <v>81.339702000841498</v>
          </cell>
          <cell r="BO565">
            <v>104.8881110008806</v>
          </cell>
          <cell r="BP565">
            <v>38.651681000366807</v>
          </cell>
          <cell r="BQ565">
            <v>-1862.2581689991057</v>
          </cell>
          <cell r="BR565">
            <v>-695.30693039298058</v>
          </cell>
          <cell r="BS565">
            <v>114.93283060006797</v>
          </cell>
          <cell r="BT565">
            <v>82.869240000844002</v>
          </cell>
          <cell r="BU565">
            <v>98.574441000819206</v>
          </cell>
          <cell r="BV565">
            <v>125.36293200030923</v>
          </cell>
          <cell r="BW565">
            <v>129.81996200047433</v>
          </cell>
          <cell r="BX565">
            <v>88.646150002256036</v>
          </cell>
          <cell r="BY565">
            <v>-191.5859960000962</v>
          </cell>
          <cell r="BZ565">
            <v>149.70052900072187</v>
          </cell>
          <cell r="CA565">
            <v>102.37021650001407</v>
          </cell>
          <cell r="CB565">
            <v>191.44280249997973</v>
          </cell>
          <cell r="CC565">
            <v>62.159734999760985</v>
          </cell>
          <cell r="CD565">
            <v>-1649.5997729999945</v>
          </cell>
          <cell r="CE565">
            <v>16.333726607263088</v>
          </cell>
          <cell r="CF565">
            <v>93.669778998941183</v>
          </cell>
          <cell r="CG565">
            <v>104.64821359980851</v>
          </cell>
          <cell r="CH565">
            <v>67.649349000304937</v>
          </cell>
          <cell r="CI565">
            <v>21.871664999984205</v>
          </cell>
          <cell r="CJ565">
            <v>149.7513220012188</v>
          </cell>
          <cell r="CK565">
            <v>97.307908000424504</v>
          </cell>
          <cell r="CL565">
            <v>29.99647399969399</v>
          </cell>
          <cell r="CM565">
            <v>295.79107100050896</v>
          </cell>
          <cell r="CN565">
            <v>588.73567199893296</v>
          </cell>
          <cell r="CO565">
            <v>269.46479800064117</v>
          </cell>
          <cell r="CP565">
            <v>33.888908999972045</v>
          </cell>
          <cell r="CQ565">
            <v>-1736.4414339996874</v>
          </cell>
          <cell r="CR565">
            <v>-1328.1066609993577</v>
          </cell>
          <cell r="CS565">
            <v>353.2201540004462</v>
          </cell>
          <cell r="CT565">
            <v>109.81405000016093</v>
          </cell>
          <cell r="CU565">
            <v>125.67432300001383</v>
          </cell>
          <cell r="CV565">
            <v>120.14072600007057</v>
          </cell>
          <cell r="CW565">
            <v>286.44416400045156</v>
          </cell>
          <cell r="CX565">
            <v>-553.29839800111949</v>
          </cell>
          <cell r="CY565">
            <v>-453.05093100015074</v>
          </cell>
          <cell r="CZ565">
            <v>192.76582400035113</v>
          </cell>
          <cell r="DA565">
            <v>194.9109359998256</v>
          </cell>
          <cell r="DB565">
            <v>156.82526700012386</v>
          </cell>
          <cell r="DC565">
            <v>28.495830000378191</v>
          </cell>
          <cell r="DD565">
            <v>-1890.0486059999093</v>
          </cell>
          <cell r="DE565">
            <v>-781.2873380035162</v>
          </cell>
          <cell r="DF565">
            <v>269.45020199939609</v>
          </cell>
          <cell r="DG565">
            <v>63.455757999792695</v>
          </cell>
          <cell r="DH565">
            <v>75.621703000739217</v>
          </cell>
          <cell r="DI565">
            <v>174.72752100042999</v>
          </cell>
          <cell r="DJ565">
            <v>221.68935699947178</v>
          </cell>
          <cell r="DK565">
            <v>138.84281500056386</v>
          </cell>
          <cell r="DL565">
            <v>-253.84842100087553</v>
          </cell>
          <cell r="DM565">
            <v>171.94710899982601</v>
          </cell>
          <cell r="DN565">
            <v>218.26746100094169</v>
          </cell>
          <cell r="DO565">
            <v>245.0157190002501</v>
          </cell>
          <cell r="DP565">
            <v>24.434640999883413</v>
          </cell>
          <cell r="DQ565">
            <v>-2130.8912030002102</v>
          </cell>
          <cell r="DR565">
            <v>-1207.4935060143471</v>
          </cell>
          <cell r="DS565">
            <v>96.353617999702692</v>
          </cell>
          <cell r="DT565">
            <v>53.200183000415564</v>
          </cell>
          <cell r="DU565">
            <v>79.823480999097228</v>
          </cell>
          <cell r="DV565">
            <v>248.95802199933678</v>
          </cell>
          <cell r="DW565">
            <v>199.59325700066984</v>
          </cell>
          <cell r="DX565">
            <v>95.818306000903249</v>
          </cell>
          <cell r="DY565">
            <v>-147.37510100007057</v>
          </cell>
          <cell r="DZ565">
            <v>190.8949859989807</v>
          </cell>
          <cell r="EA565">
            <v>121.46885800082237</v>
          </cell>
          <cell r="EB565">
            <v>123.95134999975562</v>
          </cell>
          <cell r="EC565">
            <v>19.313482999801636</v>
          </cell>
          <cell r="ED565">
            <v>-2289.4939490007237</v>
          </cell>
        </row>
        <row r="566">
          <cell r="F566" t="str">
            <v>=</v>
          </cell>
          <cell r="G566" t="str">
            <v>=</v>
          </cell>
          <cell r="H566" t="str">
            <v>=</v>
          </cell>
          <cell r="I566" t="str">
            <v>=</v>
          </cell>
          <cell r="J566" t="str">
            <v>=</v>
          </cell>
          <cell r="K566" t="str">
            <v>=</v>
          </cell>
          <cell r="L566" t="str">
            <v>=</v>
          </cell>
          <cell r="M566" t="str">
            <v>=</v>
          </cell>
          <cell r="N566" t="str">
            <v>=</v>
          </cell>
          <cell r="O566" t="str">
            <v>=</v>
          </cell>
          <cell r="P566" t="str">
            <v>=</v>
          </cell>
          <cell r="Q566" t="str">
            <v>=</v>
          </cell>
          <cell r="R566" t="str">
            <v>=</v>
          </cell>
          <cell r="S566" t="str">
            <v>=</v>
          </cell>
          <cell r="T566" t="str">
            <v>=</v>
          </cell>
          <cell r="U566" t="str">
            <v>=</v>
          </cell>
          <cell r="V566" t="str">
            <v>=</v>
          </cell>
          <cell r="W566" t="str">
            <v>=</v>
          </cell>
          <cell r="X566" t="str">
            <v>=</v>
          </cell>
          <cell r="Y566" t="str">
            <v>=</v>
          </cell>
          <cell r="Z566" t="str">
            <v>=</v>
          </cell>
          <cell r="AA566" t="str">
            <v>=</v>
          </cell>
          <cell r="AB566" t="str">
            <v>=</v>
          </cell>
          <cell r="AC566" t="str">
            <v>=</v>
          </cell>
          <cell r="AD566" t="str">
            <v>=</v>
          </cell>
          <cell r="AE566" t="str">
            <v>=</v>
          </cell>
          <cell r="AF566" t="str">
            <v>=</v>
          </cell>
          <cell r="AG566" t="str">
            <v>=</v>
          </cell>
          <cell r="AH566" t="str">
            <v>=</v>
          </cell>
          <cell r="AI566" t="str">
            <v>=</v>
          </cell>
          <cell r="AJ566" t="str">
            <v>=</v>
          </cell>
          <cell r="AK566" t="str">
            <v>=</v>
          </cell>
          <cell r="AL566" t="str">
            <v>=</v>
          </cell>
          <cell r="AM566" t="str">
            <v>=</v>
          </cell>
          <cell r="AN566" t="str">
            <v>=</v>
          </cell>
          <cell r="AO566" t="str">
            <v>=</v>
          </cell>
          <cell r="AP566" t="str">
            <v>=</v>
          </cell>
          <cell r="AQ566" t="str">
            <v>=</v>
          </cell>
          <cell r="AR566" t="str">
            <v>=</v>
          </cell>
          <cell r="AS566" t="str">
            <v>=</v>
          </cell>
          <cell r="AT566" t="str">
            <v>=</v>
          </cell>
          <cell r="AU566" t="str">
            <v>=</v>
          </cell>
          <cell r="AV566" t="str">
            <v>=</v>
          </cell>
          <cell r="AW566" t="str">
            <v>=</v>
          </cell>
          <cell r="AX566" t="str">
            <v>=</v>
          </cell>
          <cell r="AY566" t="str">
            <v>=</v>
          </cell>
          <cell r="AZ566" t="str">
            <v>=</v>
          </cell>
          <cell r="BA566" t="str">
            <v>=</v>
          </cell>
          <cell r="BB566" t="str">
            <v>=</v>
          </cell>
          <cell r="BC566" t="str">
            <v>=</v>
          </cell>
          <cell r="BD566" t="str">
            <v>=</v>
          </cell>
          <cell r="BE566" t="str">
            <v>=</v>
          </cell>
          <cell r="BF566" t="str">
            <v>=</v>
          </cell>
          <cell r="BG566" t="str">
            <v>=</v>
          </cell>
          <cell r="BH566" t="str">
            <v>=</v>
          </cell>
          <cell r="BI566" t="str">
            <v>=</v>
          </cell>
          <cell r="BJ566" t="str">
            <v>=</v>
          </cell>
          <cell r="BK566" t="str">
            <v>=</v>
          </cell>
          <cell r="BL566" t="str">
            <v>=</v>
          </cell>
          <cell r="BM566" t="str">
            <v>=</v>
          </cell>
          <cell r="BN566" t="str">
            <v>=</v>
          </cell>
          <cell r="BO566" t="str">
            <v>=</v>
          </cell>
          <cell r="BP566" t="str">
            <v>=</v>
          </cell>
          <cell r="BQ566" t="str">
            <v>=</v>
          </cell>
          <cell r="BR566" t="str">
            <v>=</v>
          </cell>
          <cell r="BS566" t="str">
            <v>=</v>
          </cell>
          <cell r="BT566" t="str">
            <v>=</v>
          </cell>
          <cell r="BU566" t="str">
            <v>=</v>
          </cell>
          <cell r="BV566" t="str">
            <v>=</v>
          </cell>
          <cell r="BW566" t="str">
            <v>=</v>
          </cell>
          <cell r="BX566" t="str">
            <v>=</v>
          </cell>
          <cell r="BY566" t="str">
            <v>=</v>
          </cell>
          <cell r="BZ566" t="str">
            <v>=</v>
          </cell>
          <cell r="CA566" t="str">
            <v>=</v>
          </cell>
          <cell r="CB566" t="str">
            <v>=</v>
          </cell>
          <cell r="CC566" t="str">
            <v>=</v>
          </cell>
          <cell r="CD566" t="str">
            <v>=</v>
          </cell>
          <cell r="CE566" t="str">
            <v>=</v>
          </cell>
          <cell r="CF566" t="str">
            <v>=</v>
          </cell>
          <cell r="CG566" t="str">
            <v>=</v>
          </cell>
          <cell r="CH566" t="str">
            <v>=</v>
          </cell>
          <cell r="CI566" t="str">
            <v>=</v>
          </cell>
          <cell r="CJ566" t="str">
            <v>=</v>
          </cell>
          <cell r="CK566" t="str">
            <v>=</v>
          </cell>
          <cell r="CL566" t="str">
            <v>=</v>
          </cell>
          <cell r="CM566" t="str">
            <v>=</v>
          </cell>
          <cell r="CN566" t="str">
            <v>=</v>
          </cell>
          <cell r="CO566" t="str">
            <v>=</v>
          </cell>
          <cell r="CP566" t="str">
            <v>=</v>
          </cell>
          <cell r="CQ566" t="str">
            <v>=</v>
          </cell>
          <cell r="CR566" t="str">
            <v>=</v>
          </cell>
          <cell r="CS566" t="str">
            <v>=</v>
          </cell>
          <cell r="CT566" t="str">
            <v>=</v>
          </cell>
          <cell r="CU566" t="str">
            <v>=</v>
          </cell>
          <cell r="CV566" t="str">
            <v>=</v>
          </cell>
          <cell r="CW566" t="str">
            <v>=</v>
          </cell>
          <cell r="CX566" t="str">
            <v>=</v>
          </cell>
          <cell r="CY566" t="str">
            <v>=</v>
          </cell>
          <cell r="CZ566" t="str">
            <v>=</v>
          </cell>
          <cell r="DA566" t="str">
            <v>=</v>
          </cell>
          <cell r="DB566" t="str">
            <v>=</v>
          </cell>
          <cell r="DC566" t="str">
            <v>=</v>
          </cell>
          <cell r="DD566" t="str">
            <v>=</v>
          </cell>
          <cell r="DE566" t="str">
            <v>=</v>
          </cell>
          <cell r="DF566" t="str">
            <v>=</v>
          </cell>
          <cell r="DG566" t="str">
            <v>=</v>
          </cell>
          <cell r="DH566" t="str">
            <v>=</v>
          </cell>
          <cell r="DI566" t="str">
            <v>=</v>
          </cell>
          <cell r="DJ566" t="str">
            <v>=</v>
          </cell>
          <cell r="DK566" t="str">
            <v>=</v>
          </cell>
          <cell r="DL566" t="str">
            <v>=</v>
          </cell>
          <cell r="DM566" t="str">
            <v>=</v>
          </cell>
          <cell r="DN566" t="str">
            <v>=</v>
          </cell>
          <cell r="DO566" t="str">
            <v>=</v>
          </cell>
          <cell r="DP566" t="str">
            <v>=</v>
          </cell>
          <cell r="DQ566" t="str">
            <v>=</v>
          </cell>
          <cell r="DR566" t="str">
            <v>=</v>
          </cell>
          <cell r="DS566" t="str">
            <v>=</v>
          </cell>
          <cell r="DT566" t="str">
            <v>=</v>
          </cell>
          <cell r="DU566" t="str">
            <v>=</v>
          </cell>
          <cell r="DV566" t="str">
            <v>=</v>
          </cell>
          <cell r="DW566" t="str">
            <v>=</v>
          </cell>
          <cell r="DX566" t="str">
            <v>=</v>
          </cell>
          <cell r="DY566" t="str">
            <v>=</v>
          </cell>
          <cell r="DZ566" t="str">
            <v>=</v>
          </cell>
          <cell r="EA566" t="str">
            <v>=</v>
          </cell>
          <cell r="EB566" t="str">
            <v>=</v>
          </cell>
          <cell r="EC566" t="str">
            <v>=</v>
          </cell>
          <cell r="ED566" t="str">
            <v>=</v>
          </cell>
        </row>
        <row r="567"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  <cell r="BD567" t="str">
            <v/>
          </cell>
          <cell r="BE567" t="str">
            <v/>
          </cell>
          <cell r="BF567" t="str">
            <v/>
          </cell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  <cell r="CA567" t="str">
            <v/>
          </cell>
          <cell r="CB567" t="str">
            <v/>
          </cell>
          <cell r="CC567" t="str">
            <v/>
          </cell>
          <cell r="CD567" t="str">
            <v/>
          </cell>
          <cell r="CE567" t="str">
            <v/>
          </cell>
          <cell r="CF567" t="str">
            <v/>
          </cell>
          <cell r="CG567" t="str">
            <v/>
          </cell>
          <cell r="CH567" t="str">
            <v/>
          </cell>
          <cell r="CI567" t="str">
            <v/>
          </cell>
          <cell r="CJ567" t="str">
            <v/>
          </cell>
          <cell r="CK567" t="str">
            <v/>
          </cell>
          <cell r="CL567" t="str">
            <v/>
          </cell>
          <cell r="CM567" t="str">
            <v/>
          </cell>
          <cell r="CN567" t="str">
            <v/>
          </cell>
          <cell r="CO567" t="str">
            <v/>
          </cell>
          <cell r="CP567" t="str">
            <v/>
          </cell>
          <cell r="CQ567" t="str">
            <v/>
          </cell>
          <cell r="CR567" t="str">
            <v/>
          </cell>
          <cell r="CS567" t="str">
            <v/>
          </cell>
          <cell r="CT567" t="str">
            <v/>
          </cell>
          <cell r="CU567" t="str">
            <v/>
          </cell>
          <cell r="CV567" t="str">
            <v/>
          </cell>
          <cell r="CW567" t="str">
            <v/>
          </cell>
          <cell r="CX567" t="str">
            <v/>
          </cell>
          <cell r="CY567" t="str">
            <v/>
          </cell>
          <cell r="CZ567" t="str">
            <v/>
          </cell>
          <cell r="DA567" t="str">
            <v/>
          </cell>
          <cell r="DB567" t="str">
            <v/>
          </cell>
          <cell r="DC567" t="str">
            <v/>
          </cell>
          <cell r="DD567" t="str">
            <v/>
          </cell>
          <cell r="DE567" t="str">
            <v/>
          </cell>
          <cell r="DF567" t="str">
            <v/>
          </cell>
          <cell r="DG567" t="str">
            <v/>
          </cell>
          <cell r="DH567" t="str">
            <v/>
          </cell>
          <cell r="DI567" t="str">
            <v/>
          </cell>
          <cell r="DJ567" t="str">
            <v/>
          </cell>
          <cell r="DK567" t="str">
            <v/>
          </cell>
          <cell r="DL567" t="str">
            <v/>
          </cell>
          <cell r="DM567" t="str">
            <v/>
          </cell>
          <cell r="DN567" t="str">
            <v/>
          </cell>
          <cell r="DO567" t="str">
            <v/>
          </cell>
          <cell r="DP567" t="str">
            <v/>
          </cell>
          <cell r="DQ567" t="str">
            <v/>
          </cell>
          <cell r="DR567" t="str">
            <v/>
          </cell>
          <cell r="DS567" t="str">
            <v/>
          </cell>
          <cell r="DT567" t="str">
            <v/>
          </cell>
          <cell r="DU567" t="str">
            <v/>
          </cell>
          <cell r="DV567" t="str">
            <v/>
          </cell>
          <cell r="DW567" t="str">
            <v/>
          </cell>
          <cell r="DX567" t="str">
            <v/>
          </cell>
          <cell r="DY567" t="str">
            <v/>
          </cell>
          <cell r="DZ567" t="str">
            <v/>
          </cell>
          <cell r="EA567" t="str">
            <v/>
          </cell>
          <cell r="EB567" t="str">
            <v/>
          </cell>
          <cell r="EC567" t="str">
            <v/>
          </cell>
          <cell r="ED567" t="str">
            <v/>
          </cell>
        </row>
        <row r="568"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  <cell r="AW568" t="str">
            <v/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  <cell r="BD568" t="str">
            <v/>
          </cell>
          <cell r="BE568" t="str">
            <v/>
          </cell>
          <cell r="BF568" t="str">
            <v/>
          </cell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  <cell r="CA568" t="str">
            <v/>
          </cell>
          <cell r="CB568" t="str">
            <v/>
          </cell>
          <cell r="CC568" t="str">
            <v/>
          </cell>
          <cell r="CD568" t="str">
            <v/>
          </cell>
          <cell r="CE568" t="str">
            <v/>
          </cell>
          <cell r="CF568" t="str">
            <v/>
          </cell>
          <cell r="CG568" t="str">
            <v/>
          </cell>
          <cell r="CH568" t="str">
            <v/>
          </cell>
          <cell r="CI568" t="str">
            <v/>
          </cell>
          <cell r="CJ568" t="str">
            <v/>
          </cell>
          <cell r="CK568" t="str">
            <v/>
          </cell>
          <cell r="CL568" t="str">
            <v/>
          </cell>
          <cell r="CM568" t="str">
            <v/>
          </cell>
          <cell r="CN568" t="str">
            <v/>
          </cell>
          <cell r="CO568" t="str">
            <v/>
          </cell>
          <cell r="CP568" t="str">
            <v/>
          </cell>
          <cell r="CQ568" t="str">
            <v/>
          </cell>
          <cell r="CR568" t="str">
            <v/>
          </cell>
          <cell r="CS568" t="str">
            <v/>
          </cell>
          <cell r="CT568" t="str">
            <v/>
          </cell>
          <cell r="CU568" t="str">
            <v/>
          </cell>
          <cell r="CV568" t="str">
            <v/>
          </cell>
          <cell r="CW568" t="str">
            <v/>
          </cell>
          <cell r="CX568" t="str">
            <v/>
          </cell>
          <cell r="CY568" t="str">
            <v/>
          </cell>
          <cell r="CZ568" t="str">
            <v/>
          </cell>
          <cell r="DA568" t="str">
            <v/>
          </cell>
          <cell r="DB568" t="str">
            <v/>
          </cell>
          <cell r="DC568" t="str">
            <v/>
          </cell>
          <cell r="DD568" t="str">
            <v/>
          </cell>
          <cell r="DE568" t="str">
            <v/>
          </cell>
          <cell r="DF568" t="str">
            <v/>
          </cell>
          <cell r="DG568" t="str">
            <v/>
          </cell>
          <cell r="DH568" t="str">
            <v/>
          </cell>
          <cell r="DI568" t="str">
            <v/>
          </cell>
          <cell r="DJ568" t="str">
            <v/>
          </cell>
          <cell r="DK568" t="str">
            <v/>
          </cell>
          <cell r="DL568" t="str">
            <v/>
          </cell>
          <cell r="DM568" t="str">
            <v/>
          </cell>
          <cell r="DN568" t="str">
            <v/>
          </cell>
          <cell r="DO568" t="str">
            <v/>
          </cell>
          <cell r="DP568" t="str">
            <v/>
          </cell>
          <cell r="DQ568" t="str">
            <v/>
          </cell>
          <cell r="DR568" t="str">
            <v/>
          </cell>
          <cell r="DS568" t="str">
            <v/>
          </cell>
          <cell r="DT568" t="str">
            <v/>
          </cell>
          <cell r="DU568" t="str">
            <v/>
          </cell>
          <cell r="DV568" t="str">
            <v/>
          </cell>
          <cell r="DW568" t="str">
            <v/>
          </cell>
          <cell r="DX568" t="str">
            <v/>
          </cell>
          <cell r="DY568" t="str">
            <v/>
          </cell>
          <cell r="DZ568" t="str">
            <v/>
          </cell>
          <cell r="EA568" t="str">
            <v/>
          </cell>
          <cell r="EB568" t="str">
            <v/>
          </cell>
          <cell r="EC568" t="str">
            <v/>
          </cell>
          <cell r="ED568" t="str">
            <v/>
          </cell>
        </row>
        <row r="569">
          <cell r="J569" t="str">
            <v>"The Rack"</v>
          </cell>
          <cell r="W569" t="str">
            <v>"The Rack"</v>
          </cell>
          <cell r="AJ569" t="str">
            <v>"The Rack"</v>
          </cell>
          <cell r="AW569" t="str">
            <v>"The Rack"</v>
          </cell>
          <cell r="BJ569" t="str">
            <v>"The Rack"</v>
          </cell>
          <cell r="BW569" t="str">
            <v>"The Rack"</v>
          </cell>
          <cell r="CJ569" t="str">
            <v>"The Rack"</v>
          </cell>
          <cell r="CW569" t="str">
            <v>"The Rack"</v>
          </cell>
          <cell r="DJ569" t="str">
            <v>"The Rack"</v>
          </cell>
          <cell r="DW569" t="str">
            <v>"The Rack"</v>
          </cell>
        </row>
        <row r="571">
          <cell r="A571" t="str">
            <v>Fuel Burned  (MMBtu)</v>
          </cell>
        </row>
        <row r="572">
          <cell r="F572">
            <v>-563</v>
          </cell>
          <cell r="G572">
            <v>-198.30000000004657</v>
          </cell>
          <cell r="H572">
            <v>-321.19999999995343</v>
          </cell>
          <cell r="I572">
            <v>0</v>
          </cell>
          <cell r="J572">
            <v>0</v>
          </cell>
          <cell r="K572">
            <v>-170.60000000009313</v>
          </cell>
          <cell r="L572">
            <v>-248</v>
          </cell>
          <cell r="M572">
            <v>-484.20000000018626</v>
          </cell>
          <cell r="N572">
            <v>-254.5</v>
          </cell>
          <cell r="O572">
            <v>-733.60000000009313</v>
          </cell>
          <cell r="P572">
            <v>-683</v>
          </cell>
          <cell r="Q572">
            <v>-836.79999999981374</v>
          </cell>
          <cell r="R572">
            <v>-4772.3999999985099</v>
          </cell>
          <cell r="S572">
            <v>-164.60000000009313</v>
          </cell>
          <cell r="T572">
            <v>-735.30000000004657</v>
          </cell>
          <cell r="U572">
            <v>-1167.7999999998137</v>
          </cell>
          <cell r="V572">
            <v>0</v>
          </cell>
          <cell r="W572">
            <v>0</v>
          </cell>
          <cell r="X572">
            <v>-190.9000000001397</v>
          </cell>
          <cell r="Y572">
            <v>-1.3000000000465661</v>
          </cell>
          <cell r="Z572">
            <v>-677.20000000018626</v>
          </cell>
          <cell r="AA572">
            <v>-109.60000000009313</v>
          </cell>
          <cell r="AB572">
            <v>-491.80000000004657</v>
          </cell>
          <cell r="AC572">
            <v>-476.19999999995343</v>
          </cell>
          <cell r="AD572">
            <v>-757.70000000018626</v>
          </cell>
          <cell r="AE572">
            <v>-3494.140000000596</v>
          </cell>
          <cell r="AF572">
            <v>-785.80000000004657</v>
          </cell>
          <cell r="AG572">
            <v>-277.69999999995343</v>
          </cell>
          <cell r="AH572">
            <v>-1089.5999999998603</v>
          </cell>
          <cell r="AI572">
            <v>-130.39999999990687</v>
          </cell>
          <cell r="AJ572">
            <v>-146</v>
          </cell>
          <cell r="AK572">
            <v>-165.10000000009313</v>
          </cell>
          <cell r="AL572">
            <v>-198.30000000004657</v>
          </cell>
          <cell r="AM572">
            <v>-143.39999999990687</v>
          </cell>
          <cell r="AN572">
            <v>110.06000000005588</v>
          </cell>
          <cell r="AO572">
            <v>-207.5</v>
          </cell>
          <cell r="AP572">
            <v>-83.399999999906868</v>
          </cell>
          <cell r="AQ572">
            <v>-377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-80.179999999701977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-80.180000000051223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-549.50000000186265</v>
          </cell>
          <cell r="AF573">
            <v>0</v>
          </cell>
          <cell r="AG573">
            <v>0</v>
          </cell>
          <cell r="AH573">
            <v>0</v>
          </cell>
          <cell r="AI573">
            <v>-401.56000000005588</v>
          </cell>
          <cell r="AJ573">
            <v>-147.93999999994412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-1933.109999999404</v>
          </cell>
          <cell r="AS573">
            <v>0</v>
          </cell>
          <cell r="AT573">
            <v>-58.139999999897555</v>
          </cell>
          <cell r="AU573">
            <v>-137.5</v>
          </cell>
          <cell r="AV573">
            <v>-604.79999999998836</v>
          </cell>
          <cell r="AW573">
            <v>-669.09999999997672</v>
          </cell>
          <cell r="AX573">
            <v>-231.47999999998137</v>
          </cell>
          <cell r="AY573">
            <v>0</v>
          </cell>
          <cell r="AZ573">
            <v>-86.440000000176951</v>
          </cell>
          <cell r="BA573">
            <v>-145.64999999990687</v>
          </cell>
          <cell r="BB573">
            <v>0</v>
          </cell>
          <cell r="BC573">
            <v>0</v>
          </cell>
          <cell r="BD573">
            <v>0</v>
          </cell>
          <cell r="BE573">
            <v>-856.25999999977648</v>
          </cell>
          <cell r="BF573">
            <v>-51.810000000055879</v>
          </cell>
          <cell r="BG573">
            <v>0</v>
          </cell>
          <cell r="BH573">
            <v>-72.200000000186265</v>
          </cell>
          <cell r="BI573">
            <v>-167.26999999996042</v>
          </cell>
          <cell r="BJ573">
            <v>-313.52000000001863</v>
          </cell>
          <cell r="BK573">
            <v>-251.45999999996275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-1123.8699999991804</v>
          </cell>
          <cell r="BS573">
            <v>0</v>
          </cell>
          <cell r="BT573">
            <v>0</v>
          </cell>
          <cell r="BU573">
            <v>-196.27000000001863</v>
          </cell>
          <cell r="BV573">
            <v>-767.15999999997439</v>
          </cell>
          <cell r="BW573">
            <v>-160.44000000006054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-48.330000000074506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-48.330000000074506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-72.699999999254942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-72.699999999953434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-54.03999999910593</v>
          </cell>
          <cell r="DF573">
            <v>0</v>
          </cell>
          <cell r="DG573">
            <v>0</v>
          </cell>
          <cell r="DH573">
            <v>-54.039999999804422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-215.96000000089407</v>
          </cell>
          <cell r="DS573">
            <v>0</v>
          </cell>
          <cell r="DT573">
            <v>0</v>
          </cell>
          <cell r="DU573">
            <v>-100.32000000006519</v>
          </cell>
          <cell r="DV573">
            <v>0</v>
          </cell>
          <cell r="DW573">
            <v>-115.63999999989755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-91.900000000139698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-686.17000000178814</v>
          </cell>
          <cell r="AS574">
            <v>0</v>
          </cell>
          <cell r="AT574">
            <v>0</v>
          </cell>
          <cell r="AU574">
            <v>-137.13999999989755</v>
          </cell>
          <cell r="AV574">
            <v>-428.9100000000326</v>
          </cell>
          <cell r="AW574">
            <v>-120.11999999999534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-267.21999999880791</v>
          </cell>
          <cell r="BF574">
            <v>0</v>
          </cell>
          <cell r="BG574">
            <v>0</v>
          </cell>
          <cell r="BH574">
            <v>-68.339999999850988</v>
          </cell>
          <cell r="BI574">
            <v>-155.39999999990687</v>
          </cell>
          <cell r="BJ574">
            <v>-43.479999999981374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-546.85999999940395</v>
          </cell>
          <cell r="BS574">
            <v>0</v>
          </cell>
          <cell r="BT574">
            <v>0</v>
          </cell>
          <cell r="BU574">
            <v>0</v>
          </cell>
          <cell r="BV574">
            <v>-546.86000000010245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-41.160000000149012</v>
          </cell>
          <cell r="CF574">
            <v>0</v>
          </cell>
          <cell r="CG574">
            <v>0</v>
          </cell>
          <cell r="CH574">
            <v>0</v>
          </cell>
          <cell r="CI574">
            <v>-41.159999999916181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-68.400000000372529</v>
          </cell>
          <cell r="DF574">
            <v>0</v>
          </cell>
          <cell r="DG574">
            <v>0</v>
          </cell>
          <cell r="DH574">
            <v>-68.400000000023283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-4386.1000000005588</v>
          </cell>
          <cell r="DS574">
            <v>-149.5</v>
          </cell>
          <cell r="DT574">
            <v>-400.36999999999534</v>
          </cell>
          <cell r="DU574">
            <v>-690.73999999999069</v>
          </cell>
          <cell r="DV574">
            <v>-775.5800000000163</v>
          </cell>
          <cell r="DW574">
            <v>-82</v>
          </cell>
          <cell r="DX574">
            <v>-1033.5300000000279</v>
          </cell>
          <cell r="DY574">
            <v>-3.9600000000791624</v>
          </cell>
          <cell r="DZ574">
            <v>-227.84999999997672</v>
          </cell>
          <cell r="EA574">
            <v>-453.40000000002328</v>
          </cell>
          <cell r="EB574">
            <v>-278.31000000005588</v>
          </cell>
          <cell r="EC574">
            <v>-205.06000000005588</v>
          </cell>
          <cell r="ED574">
            <v>-85.800000000046566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-19.349999999627471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-2302.0199999958277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-1404.8100000005215</v>
          </cell>
          <cell r="X575">
            <v>-897.20999999996275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-3856.7800000011921</v>
          </cell>
          <cell r="AF575">
            <v>0</v>
          </cell>
          <cell r="AG575">
            <v>0</v>
          </cell>
          <cell r="AH575">
            <v>0</v>
          </cell>
          <cell r="AI575">
            <v>-915.63999999966472</v>
          </cell>
          <cell r="AJ575">
            <v>-1180.8500000005588</v>
          </cell>
          <cell r="AK575">
            <v>-1430.0599999995902</v>
          </cell>
          <cell r="AL575">
            <v>-225.48000000044703</v>
          </cell>
          <cell r="AM575">
            <v>0</v>
          </cell>
          <cell r="AN575">
            <v>-104.75</v>
          </cell>
          <cell r="AO575">
            <v>0</v>
          </cell>
          <cell r="AP575">
            <v>0</v>
          </cell>
          <cell r="AQ575">
            <v>0</v>
          </cell>
          <cell r="AR575">
            <v>-9147.8999999910593</v>
          </cell>
          <cell r="AS575">
            <v>0</v>
          </cell>
          <cell r="AT575">
            <v>-130.89999999944121</v>
          </cell>
          <cell r="AU575">
            <v>-239.90000000037253</v>
          </cell>
          <cell r="AV575">
            <v>-3077.6000000005588</v>
          </cell>
          <cell r="AW575">
            <v>-2532.2999999998137</v>
          </cell>
          <cell r="AX575">
            <v>-2365</v>
          </cell>
          <cell r="AY575">
            <v>0</v>
          </cell>
          <cell r="AZ575">
            <v>-311.45999999903142</v>
          </cell>
          <cell r="BA575">
            <v>-490.73999999929219</v>
          </cell>
          <cell r="BB575">
            <v>0</v>
          </cell>
          <cell r="BC575">
            <v>0</v>
          </cell>
          <cell r="BD575">
            <v>0</v>
          </cell>
          <cell r="BE575">
            <v>-7516.8900000080466</v>
          </cell>
          <cell r="BF575">
            <v>0</v>
          </cell>
          <cell r="BG575">
            <v>0</v>
          </cell>
          <cell r="BH575">
            <v>-150</v>
          </cell>
          <cell r="BI575">
            <v>-3376.4999999990687</v>
          </cell>
          <cell r="BJ575">
            <v>-2095.8200000012293</v>
          </cell>
          <cell r="BK575">
            <v>-1196.320000000298</v>
          </cell>
          <cell r="BL575">
            <v>0</v>
          </cell>
          <cell r="BM575">
            <v>-123.75</v>
          </cell>
          <cell r="BN575">
            <v>-501.70000000018626</v>
          </cell>
          <cell r="BO575">
            <v>0</v>
          </cell>
          <cell r="BP575">
            <v>-72.799999999813735</v>
          </cell>
          <cell r="BQ575">
            <v>0</v>
          </cell>
          <cell r="BR575">
            <v>-4915.7899999991059</v>
          </cell>
          <cell r="BS575">
            <v>0</v>
          </cell>
          <cell r="BT575">
            <v>0</v>
          </cell>
          <cell r="BU575">
            <v>-76.350000000558794</v>
          </cell>
          <cell r="BV575">
            <v>-4211.2999999998137</v>
          </cell>
          <cell r="BW575">
            <v>-329.70000000018626</v>
          </cell>
          <cell r="BX575">
            <v>-298.43999999947846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-371.91000001132488</v>
          </cell>
          <cell r="CF575">
            <v>0</v>
          </cell>
          <cell r="CG575">
            <v>0</v>
          </cell>
          <cell r="CH575">
            <v>0</v>
          </cell>
          <cell r="CI575">
            <v>-201.91000000014901</v>
          </cell>
          <cell r="CJ575">
            <v>-86.299999999813735</v>
          </cell>
          <cell r="CK575">
            <v>-83.700000000186265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-446.49999999254942</v>
          </cell>
          <cell r="CS575">
            <v>0</v>
          </cell>
          <cell r="CT575">
            <v>0</v>
          </cell>
          <cell r="CU575">
            <v>-161.09999999962747</v>
          </cell>
          <cell r="CV575">
            <v>0</v>
          </cell>
          <cell r="CW575">
            <v>-285.40000000037253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-251.20000000298023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-251.20000000018626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-197.59000000357628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-128.40000000037253</v>
          </cell>
          <cell r="DX575">
            <v>-69.190000000409782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</row>
        <row r="576">
          <cell r="F576">
            <v>-302.64000000001397</v>
          </cell>
          <cell r="G576">
            <v>-111.17000000004191</v>
          </cell>
          <cell r="H576">
            <v>-224.11000000004424</v>
          </cell>
          <cell r="I576">
            <v>0</v>
          </cell>
          <cell r="J576">
            <v>0</v>
          </cell>
          <cell r="K576">
            <v>0</v>
          </cell>
          <cell r="L576">
            <v>-131.0899999999674</v>
          </cell>
          <cell r="M576">
            <v>5.2100000000791624</v>
          </cell>
          <cell r="N576">
            <v>-244.15999999997439</v>
          </cell>
          <cell r="O576">
            <v>-138.32999999998719</v>
          </cell>
          <cell r="P576">
            <v>-31.399999999965075</v>
          </cell>
          <cell r="Q576">
            <v>-100.06999999994878</v>
          </cell>
          <cell r="R576">
            <v>-1543.3100000005215</v>
          </cell>
          <cell r="S576">
            <v>-60</v>
          </cell>
          <cell r="T576">
            <v>-289.34999999997672</v>
          </cell>
          <cell r="U576">
            <v>-298.15000000002328</v>
          </cell>
          <cell r="V576">
            <v>0</v>
          </cell>
          <cell r="W576">
            <v>0</v>
          </cell>
          <cell r="X576">
            <v>-118.01999999996042</v>
          </cell>
          <cell r="Y576">
            <v>0</v>
          </cell>
          <cell r="Z576">
            <v>-332.63000000000466</v>
          </cell>
          <cell r="AA576">
            <v>-137.73999999999069</v>
          </cell>
          <cell r="AB576">
            <v>-55.059999999997672</v>
          </cell>
          <cell r="AC576">
            <v>-8.75</v>
          </cell>
          <cell r="AD576">
            <v>-243.60999999998603</v>
          </cell>
          <cell r="AE576">
            <v>-523.04000000096858</v>
          </cell>
          <cell r="AF576">
            <v>-193.19000000000233</v>
          </cell>
          <cell r="AG576">
            <v>-44.430000000051223</v>
          </cell>
          <cell r="AH576">
            <v>-73.229999999981374</v>
          </cell>
          <cell r="AI576">
            <v>0</v>
          </cell>
          <cell r="AJ576">
            <v>0</v>
          </cell>
          <cell r="AK576">
            <v>0</v>
          </cell>
          <cell r="AL576">
            <v>-17.289999999979045</v>
          </cell>
          <cell r="AM576">
            <v>0</v>
          </cell>
          <cell r="AN576">
            <v>0</v>
          </cell>
          <cell r="AO576">
            <v>0</v>
          </cell>
          <cell r="AP576">
            <v>1.4899999999906868</v>
          </cell>
          <cell r="AQ576">
            <v>-196.39000000001397</v>
          </cell>
          <cell r="AR576">
            <v>-1179.6970000006258</v>
          </cell>
          <cell r="AS576">
            <v>-239.19999999995343</v>
          </cell>
          <cell r="AT576">
            <v>-98.679999999993015</v>
          </cell>
          <cell r="AU576">
            <v>-299.78999999997905</v>
          </cell>
          <cell r="AV576">
            <v>0</v>
          </cell>
          <cell r="AW576">
            <v>0</v>
          </cell>
          <cell r="AX576">
            <v>0</v>
          </cell>
          <cell r="AY576">
            <v>-57.389999999955762</v>
          </cell>
          <cell r="AZ576">
            <v>-146.27000000001863</v>
          </cell>
          <cell r="BA576">
            <v>0</v>
          </cell>
          <cell r="BB576">
            <v>-168.31699999998091</v>
          </cell>
          <cell r="BC576">
            <v>-28.430000000051223</v>
          </cell>
          <cell r="BD576">
            <v>-141.61999999999534</v>
          </cell>
          <cell r="BE576">
            <v>-1186.5099999997765</v>
          </cell>
          <cell r="BF576">
            <v>-323.76000000000931</v>
          </cell>
          <cell r="BG576">
            <v>-118.56999999994878</v>
          </cell>
          <cell r="BH576">
            <v>-142.72000000003027</v>
          </cell>
          <cell r="BI576">
            <v>0</v>
          </cell>
          <cell r="BJ576">
            <v>0</v>
          </cell>
          <cell r="BK576">
            <v>-59.209999999962747</v>
          </cell>
          <cell r="BL576">
            <v>-119.24999999994179</v>
          </cell>
          <cell r="BM576">
            <v>-229.11999999999534</v>
          </cell>
          <cell r="BN576">
            <v>-193.87999999994645</v>
          </cell>
          <cell r="BO576">
            <v>0</v>
          </cell>
          <cell r="BP576">
            <v>0</v>
          </cell>
          <cell r="BQ576">
            <v>0</v>
          </cell>
          <cell r="BR576">
            <v>-72.755999999586493</v>
          </cell>
          <cell r="BS576">
            <v>0</v>
          </cell>
          <cell r="BT576">
            <v>0</v>
          </cell>
          <cell r="BU576">
            <v>-0.28000000002793968</v>
          </cell>
          <cell r="BV576">
            <v>0</v>
          </cell>
          <cell r="BW576">
            <v>0</v>
          </cell>
          <cell r="BX576">
            <v>0</v>
          </cell>
          <cell r="BY576">
            <v>-32.975999999966007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-39.5</v>
          </cell>
          <cell r="CE576">
            <v>-143.31000000005588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-57</v>
          </cell>
          <cell r="CK576">
            <v>0</v>
          </cell>
          <cell r="CL576">
            <v>0</v>
          </cell>
          <cell r="CM576">
            <v>-86.309999999997672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-288.17999999970198</v>
          </cell>
          <cell r="CS576">
            <v>0</v>
          </cell>
          <cell r="CT576">
            <v>-1.9099999999743886</v>
          </cell>
          <cell r="CU576">
            <v>0</v>
          </cell>
          <cell r="CV576">
            <v>0</v>
          </cell>
          <cell r="CW576">
            <v>-232.70000000001164</v>
          </cell>
          <cell r="CX576">
            <v>-28.179999999993015</v>
          </cell>
          <cell r="CY576">
            <v>0</v>
          </cell>
          <cell r="CZ576">
            <v>-19.479999999981374</v>
          </cell>
          <cell r="DA576">
            <v>-5.9099999999743886</v>
          </cell>
          <cell r="DB576">
            <v>0</v>
          </cell>
          <cell r="DC576">
            <v>0</v>
          </cell>
          <cell r="DD576">
            <v>0</v>
          </cell>
          <cell r="DE576">
            <v>-1384.0189999998547</v>
          </cell>
          <cell r="DF576">
            <v>-23.190000000002328</v>
          </cell>
          <cell r="DG576">
            <v>-78.380000000004657</v>
          </cell>
          <cell r="DH576">
            <v>-50.120000000053551</v>
          </cell>
          <cell r="DI576">
            <v>-93.929999999993015</v>
          </cell>
          <cell r="DJ576">
            <v>-379.95999999996275</v>
          </cell>
          <cell r="DK576">
            <v>-43.349999999976717</v>
          </cell>
          <cell r="DL576">
            <v>-156.67000000004191</v>
          </cell>
          <cell r="DM576">
            <v>-195.36000000004424</v>
          </cell>
          <cell r="DN576">
            <v>-203.07999999995809</v>
          </cell>
          <cell r="DO576">
            <v>-95.855000000010477</v>
          </cell>
          <cell r="DP576">
            <v>-64.123999999952503</v>
          </cell>
          <cell r="DQ576">
            <v>0</v>
          </cell>
          <cell r="DR576">
            <v>-1318.0130000002682</v>
          </cell>
          <cell r="DS576">
            <v>-45.300000000046566</v>
          </cell>
          <cell r="DT576">
            <v>-47.397999999986496</v>
          </cell>
          <cell r="DU576">
            <v>-61.850000000034925</v>
          </cell>
          <cell r="DV576">
            <v>-80.099999999976717</v>
          </cell>
          <cell r="DW576">
            <v>-205.70999999996275</v>
          </cell>
          <cell r="DX576">
            <v>-55.39000000001397</v>
          </cell>
          <cell r="DY576">
            <v>-304.98999999993248</v>
          </cell>
          <cell r="DZ576">
            <v>-33.089999999967404</v>
          </cell>
          <cell r="EA576">
            <v>-165.71999999997206</v>
          </cell>
          <cell r="EB576">
            <v>-232.23500000001513</v>
          </cell>
          <cell r="EC576">
            <v>-39.710000000020955</v>
          </cell>
          <cell r="ED576">
            <v>-46.519999999960419</v>
          </cell>
        </row>
        <row r="577">
          <cell r="F577">
            <v>-73.299999999813735</v>
          </cell>
          <cell r="G577">
            <v>-93</v>
          </cell>
          <cell r="H577">
            <v>-400.40000000037253</v>
          </cell>
          <cell r="I577">
            <v>-2614.8999999994412</v>
          </cell>
          <cell r="J577">
            <v>-3728.3999999985099</v>
          </cell>
          <cell r="K577">
            <v>-5867.2999999988824</v>
          </cell>
          <cell r="L577">
            <v>-3120.7000000011176</v>
          </cell>
          <cell r="M577">
            <v>-2878</v>
          </cell>
          <cell r="N577">
            <v>-5130.5999999996275</v>
          </cell>
          <cell r="O577">
            <v>-1573.0999999996275</v>
          </cell>
          <cell r="P577">
            <v>-484.5</v>
          </cell>
          <cell r="Q577">
            <v>-265.30000000074506</v>
          </cell>
          <cell r="R577">
            <v>-35027.100000008941</v>
          </cell>
          <cell r="S577">
            <v>-9</v>
          </cell>
          <cell r="T577">
            <v>-1263.8999999994412</v>
          </cell>
          <cell r="U577">
            <v>-4102.7000000001863</v>
          </cell>
          <cell r="V577">
            <v>-3988</v>
          </cell>
          <cell r="W577">
            <v>-3981.7000000011176</v>
          </cell>
          <cell r="X577">
            <v>-3809</v>
          </cell>
          <cell r="Y577">
            <v>-1673.7000000001863</v>
          </cell>
          <cell r="Z577">
            <v>-2629.6999999992549</v>
          </cell>
          <cell r="AA577">
            <v>-7105.8999999994412</v>
          </cell>
          <cell r="AB577">
            <v>-2900.4000000003725</v>
          </cell>
          <cell r="AC577">
            <v>-3465.2999999988824</v>
          </cell>
          <cell r="AD577">
            <v>-97.800000000745058</v>
          </cell>
          <cell r="AE577">
            <v>-40523.699999988079</v>
          </cell>
          <cell r="AF577">
            <v>-48.799999999813735</v>
          </cell>
          <cell r="AG577">
            <v>-3114.7000000001863</v>
          </cell>
          <cell r="AH577">
            <v>-2916.9000000003725</v>
          </cell>
          <cell r="AI577">
            <v>-5762</v>
          </cell>
          <cell r="AJ577">
            <v>-6512.5</v>
          </cell>
          <cell r="AK577">
            <v>-2965.5999999996275</v>
          </cell>
          <cell r="AL577">
            <v>-1036.8999999994412</v>
          </cell>
          <cell r="AM577">
            <v>-4179.5</v>
          </cell>
          <cell r="AN577">
            <v>-6288.4000000003725</v>
          </cell>
          <cell r="AO577">
            <v>-3451.0999999996275</v>
          </cell>
          <cell r="AP577">
            <v>-4237.8999999994412</v>
          </cell>
          <cell r="AQ577">
            <v>-9.3999999994412065</v>
          </cell>
          <cell r="AR577">
            <v>-46404.359999999404</v>
          </cell>
          <cell r="AS577">
            <v>-1296.5</v>
          </cell>
          <cell r="AT577">
            <v>-2399</v>
          </cell>
          <cell r="AU577">
            <v>-4765.2999999998137</v>
          </cell>
          <cell r="AV577">
            <v>-2821.7600000002421</v>
          </cell>
          <cell r="AW577">
            <v>-5188.5</v>
          </cell>
          <cell r="AX577">
            <v>-5825.8999999994412</v>
          </cell>
          <cell r="AY577">
            <v>-2024.4999999990687</v>
          </cell>
          <cell r="AZ577">
            <v>-4492.2999999988824</v>
          </cell>
          <cell r="BA577">
            <v>-7957.7999999998137</v>
          </cell>
          <cell r="BB577">
            <v>-4656.1999999992549</v>
          </cell>
          <cell r="BC577">
            <v>-4243.7000000001863</v>
          </cell>
          <cell r="BD577">
            <v>-732.89999999944121</v>
          </cell>
          <cell r="BE577">
            <v>-59799.59999999404</v>
          </cell>
          <cell r="BF577">
            <v>-1755.5</v>
          </cell>
          <cell r="BG577">
            <v>-2946.9999999990687</v>
          </cell>
          <cell r="BH577">
            <v>-4180.8999999994412</v>
          </cell>
          <cell r="BI577">
            <v>-3508.1999999997206</v>
          </cell>
          <cell r="BJ577">
            <v>-4741.4999999990687</v>
          </cell>
          <cell r="BK577">
            <v>-5869.1000000005588</v>
          </cell>
          <cell r="BL577">
            <v>-757.20000000018626</v>
          </cell>
          <cell r="BM577">
            <v>-3844</v>
          </cell>
          <cell r="BN577">
            <v>-6810.2000000001863</v>
          </cell>
          <cell r="BO577">
            <v>-5651.5</v>
          </cell>
          <cell r="BP577">
            <v>-18285.700000000186</v>
          </cell>
          <cell r="BQ577">
            <v>-1448.7999999998137</v>
          </cell>
          <cell r="BR577">
            <v>-47683.209999993443</v>
          </cell>
          <cell r="BS577">
            <v>-1535.7000000001863</v>
          </cell>
          <cell r="BT577">
            <v>-3761.0999999996275</v>
          </cell>
          <cell r="BU577">
            <v>-5159.4499999992549</v>
          </cell>
          <cell r="BV577">
            <v>-2094.2600000002421</v>
          </cell>
          <cell r="BW577">
            <v>-8449.3999999994412</v>
          </cell>
          <cell r="BX577">
            <v>-7815.7000000001863</v>
          </cell>
          <cell r="BY577">
            <v>-1852.2999999998137</v>
          </cell>
          <cell r="BZ577">
            <v>-4576.3000000007451</v>
          </cell>
          <cell r="CA577">
            <v>-6663</v>
          </cell>
          <cell r="CB577">
            <v>-1470.7999999998137</v>
          </cell>
          <cell r="CC577">
            <v>-2855.7000000001863</v>
          </cell>
          <cell r="CD577">
            <v>-1449.5</v>
          </cell>
          <cell r="CE577">
            <v>-35447.29999999702</v>
          </cell>
          <cell r="CF577">
            <v>-1622.2000000001863</v>
          </cell>
          <cell r="CG577">
            <v>-2690.0999999996275</v>
          </cell>
          <cell r="CH577">
            <v>-3846.2000000001863</v>
          </cell>
          <cell r="CI577">
            <v>-16136.5</v>
          </cell>
          <cell r="CJ577">
            <v>-4745.7999999998137</v>
          </cell>
          <cell r="CK577">
            <v>-6038.2000000001863</v>
          </cell>
          <cell r="CL577">
            <v>-243</v>
          </cell>
          <cell r="CM577">
            <v>-1206.4000000013039</v>
          </cell>
          <cell r="CN577">
            <v>6685.2999999998137</v>
          </cell>
          <cell r="CO577">
            <v>-1805.5</v>
          </cell>
          <cell r="CP577">
            <v>-2915.9000000003725</v>
          </cell>
          <cell r="CQ577">
            <v>-882.79999999981374</v>
          </cell>
          <cell r="CR577">
            <v>-28069.600000008941</v>
          </cell>
          <cell r="CS577">
            <v>-1280.5000000009313</v>
          </cell>
          <cell r="CT577">
            <v>-1753.2999999988824</v>
          </cell>
          <cell r="CU577">
            <v>-3889.4999999990687</v>
          </cell>
          <cell r="CV577">
            <v>-6065.9000000003725</v>
          </cell>
          <cell r="CW577">
            <v>-3645.4000000003725</v>
          </cell>
          <cell r="CX577">
            <v>-1946.1000000005588</v>
          </cell>
          <cell r="CY577">
            <v>-34.599999999627471</v>
          </cell>
          <cell r="CZ577">
            <v>-552.5</v>
          </cell>
          <cell r="DA577">
            <v>-3289.2000000001863</v>
          </cell>
          <cell r="DB577">
            <v>-2853.2999999998137</v>
          </cell>
          <cell r="DC577">
            <v>-2435.3000000007451</v>
          </cell>
          <cell r="DD577">
            <v>-324</v>
          </cell>
          <cell r="DE577">
            <v>-34597.799999982119</v>
          </cell>
          <cell r="DF577">
            <v>-1085.2000000001863</v>
          </cell>
          <cell r="DG577">
            <v>-1792.5000000009313</v>
          </cell>
          <cell r="DH577">
            <v>-4870.6999999992549</v>
          </cell>
          <cell r="DI577">
            <v>-6857.9000000003725</v>
          </cell>
          <cell r="DJ577">
            <v>-5395.8999999994412</v>
          </cell>
          <cell r="DK577">
            <v>-3592.1999999992549</v>
          </cell>
          <cell r="DL577">
            <v>-327.70000000111759</v>
          </cell>
          <cell r="DM577">
            <v>-1090</v>
          </cell>
          <cell r="DN577">
            <v>-3837.2000000001863</v>
          </cell>
          <cell r="DO577">
            <v>-2404.8999999994412</v>
          </cell>
          <cell r="DP577">
            <v>-2462.9999999990687</v>
          </cell>
          <cell r="DQ577">
            <v>-880.59999999962747</v>
          </cell>
          <cell r="DR577">
            <v>-39804.90000000596</v>
          </cell>
          <cell r="DS577">
            <v>-1527</v>
          </cell>
          <cell r="DT577">
            <v>-2418.8999999994412</v>
          </cell>
          <cell r="DU577">
            <v>-5545.0999999996275</v>
          </cell>
          <cell r="DV577">
            <v>-4298.4000000013039</v>
          </cell>
          <cell r="DW577">
            <v>-3133.4000000003725</v>
          </cell>
          <cell r="DX577">
            <v>-3805.2000000001863</v>
          </cell>
          <cell r="DY577">
            <v>-920</v>
          </cell>
          <cell r="DZ577">
            <v>-2104.5</v>
          </cell>
          <cell r="EA577">
            <v>-8000.3000000007451</v>
          </cell>
          <cell r="EB577">
            <v>-2434.4999999990687</v>
          </cell>
          <cell r="EC577">
            <v>-3833.0999999996275</v>
          </cell>
          <cell r="ED577">
            <v>-1784.5</v>
          </cell>
        </row>
        <row r="578">
          <cell r="F578">
            <v>-231.59999999962747</v>
          </cell>
          <cell r="G578">
            <v>-300.60000000055879</v>
          </cell>
          <cell r="H578">
            <v>-907.29999999981374</v>
          </cell>
          <cell r="I578">
            <v>-2514.2999999998137</v>
          </cell>
          <cell r="J578">
            <v>-2599.7399999997579</v>
          </cell>
          <cell r="K578">
            <v>-3289.5999999996275</v>
          </cell>
          <cell r="L578">
            <v>-4266.1999999992549</v>
          </cell>
          <cell r="M578">
            <v>-4941.6999999992549</v>
          </cell>
          <cell r="N578">
            <v>-4954.8999999999069</v>
          </cell>
          <cell r="O578">
            <v>-3372.9000000003725</v>
          </cell>
          <cell r="P578">
            <v>-1424.1000000014901</v>
          </cell>
          <cell r="Q578">
            <v>-1069.7000000001863</v>
          </cell>
          <cell r="R578">
            <v>-37820.250000007451</v>
          </cell>
          <cell r="S578">
            <v>-281.29999999981374</v>
          </cell>
          <cell r="T578">
            <v>-2460.6000000005588</v>
          </cell>
          <cell r="U578">
            <v>-5537.5000000009313</v>
          </cell>
          <cell r="V578">
            <v>-4404.4000000003725</v>
          </cell>
          <cell r="W578">
            <v>-1920.4499999997206</v>
          </cell>
          <cell r="X578">
            <v>-4964.6999999997206</v>
          </cell>
          <cell r="Y578">
            <v>-2119.0999999996275</v>
          </cell>
          <cell r="Z578">
            <v>-3433.9000000003725</v>
          </cell>
          <cell r="AA578">
            <v>-4804.6000000005588</v>
          </cell>
          <cell r="AB578">
            <v>-3540</v>
          </cell>
          <cell r="AC578">
            <v>-4034.3999999994412</v>
          </cell>
          <cell r="AD578">
            <v>-319.29999999981374</v>
          </cell>
          <cell r="AE578">
            <v>-36296.660000011325</v>
          </cell>
          <cell r="AF578">
            <v>-2608.2999999998137</v>
          </cell>
          <cell r="AG578">
            <v>-1552.2000000001863</v>
          </cell>
          <cell r="AH578">
            <v>-2210.9000000003725</v>
          </cell>
          <cell r="AI578">
            <v>-5511.1000000000931</v>
          </cell>
          <cell r="AJ578">
            <v>-4120.7600000002421</v>
          </cell>
          <cell r="AK578">
            <v>-4668.5</v>
          </cell>
          <cell r="AL578">
            <v>-2277.2999999988824</v>
          </cell>
          <cell r="AM578">
            <v>-4029.3999999994412</v>
          </cell>
          <cell r="AN578">
            <v>-4256.4000000003725</v>
          </cell>
          <cell r="AO578">
            <v>-3049.4000000003725</v>
          </cell>
          <cell r="AP578">
            <v>-1777.6999999992549</v>
          </cell>
          <cell r="AQ578">
            <v>-234.70000000018626</v>
          </cell>
          <cell r="AR578">
            <v>-38453.439999997616</v>
          </cell>
          <cell r="AS578">
            <v>-3035</v>
          </cell>
          <cell r="AT578">
            <v>-2717.8999999994412</v>
          </cell>
          <cell r="AU578">
            <v>-3377</v>
          </cell>
          <cell r="AV578">
            <v>-4471.3999999999069</v>
          </cell>
          <cell r="AW578">
            <v>-2615.7999999998137</v>
          </cell>
          <cell r="AX578">
            <v>-4446.6400000001304</v>
          </cell>
          <cell r="AY578">
            <v>-1828.1999999992549</v>
          </cell>
          <cell r="AZ578">
            <v>-4156.2999999998137</v>
          </cell>
          <cell r="BA578">
            <v>-5334.6000000000931</v>
          </cell>
          <cell r="BB578">
            <v>-2925.6000000000931</v>
          </cell>
          <cell r="BC578">
            <v>-1091.0000000009313</v>
          </cell>
          <cell r="BD578">
            <v>-2454</v>
          </cell>
          <cell r="BE578">
            <v>-49386.199999988079</v>
          </cell>
          <cell r="BF578">
            <v>-2702.0999999996275</v>
          </cell>
          <cell r="BG578">
            <v>-1968.6000000005588</v>
          </cell>
          <cell r="BH578">
            <v>-4251.4000000003725</v>
          </cell>
          <cell r="BI578">
            <v>-4704.1999999997206</v>
          </cell>
          <cell r="BJ578">
            <v>-4509.5</v>
          </cell>
          <cell r="BK578">
            <v>-3562</v>
          </cell>
          <cell r="BL578">
            <v>-2175.9000000003725</v>
          </cell>
          <cell r="BM578">
            <v>-4449.3000000007451</v>
          </cell>
          <cell r="BN578">
            <v>-6000.1000000000931</v>
          </cell>
          <cell r="BO578">
            <v>-2523.7999999998137</v>
          </cell>
          <cell r="BP578">
            <v>-9372</v>
          </cell>
          <cell r="BQ578">
            <v>-3167.2999999998137</v>
          </cell>
          <cell r="BR578">
            <v>-40945.460000008345</v>
          </cell>
          <cell r="BS578">
            <v>-2785.2999999998137</v>
          </cell>
          <cell r="BT578">
            <v>-1076.8000000007451</v>
          </cell>
          <cell r="BU578">
            <v>-3160.5</v>
          </cell>
          <cell r="BV578">
            <v>-4622.2000000001863</v>
          </cell>
          <cell r="BW578">
            <v>-3940.4600000004284</v>
          </cell>
          <cell r="BX578">
            <v>-5369.3000000002794</v>
          </cell>
          <cell r="BY578">
            <v>-1511.2999999998137</v>
          </cell>
          <cell r="BZ578">
            <v>-4223.4000000003725</v>
          </cell>
          <cell r="CA578">
            <v>-4491.2000000001863</v>
          </cell>
          <cell r="CB578">
            <v>-3836.7000000001863</v>
          </cell>
          <cell r="CC578">
            <v>-3871.2999999998137</v>
          </cell>
          <cell r="CD578">
            <v>-2057</v>
          </cell>
          <cell r="CE578">
            <v>-37611.300000019372</v>
          </cell>
          <cell r="CF578">
            <v>-3389</v>
          </cell>
          <cell r="CG578">
            <v>-3822.2999999998137</v>
          </cell>
          <cell r="CH578">
            <v>-6596.7000000011176</v>
          </cell>
          <cell r="CI578">
            <v>-8233.2000000001863</v>
          </cell>
          <cell r="CJ578">
            <v>-3289.6999999992549</v>
          </cell>
          <cell r="CK578">
            <v>-5812.9000000003725</v>
          </cell>
          <cell r="CL578">
            <v>704.79999999981374</v>
          </cell>
          <cell r="CM578">
            <v>-2303</v>
          </cell>
          <cell r="CN578">
            <v>5973.7000000001863</v>
          </cell>
          <cell r="CO578">
            <v>-4526</v>
          </cell>
          <cell r="CP578">
            <v>-4339.7999999998137</v>
          </cell>
          <cell r="CQ578">
            <v>-1977.2000000001863</v>
          </cell>
          <cell r="CR578">
            <v>-44600.5</v>
          </cell>
          <cell r="CS578">
            <v>-1456.2999999998137</v>
          </cell>
          <cell r="CT578">
            <v>-3579.7999999998137</v>
          </cell>
          <cell r="CU578">
            <v>-3780.7000000001863</v>
          </cell>
          <cell r="CV578">
            <v>-4071.7999999998137</v>
          </cell>
          <cell r="CW578">
            <v>-4481.2999999998137</v>
          </cell>
          <cell r="CX578">
            <v>-6605.0999999996275</v>
          </cell>
          <cell r="CY578">
            <v>-1772.7999999998137</v>
          </cell>
          <cell r="CZ578">
            <v>-2509.5999999996275</v>
          </cell>
          <cell r="DA578">
            <v>-6626.7999999998137</v>
          </cell>
          <cell r="DB578">
            <v>-2855</v>
          </cell>
          <cell r="DC578">
            <v>-4369.2999999998137</v>
          </cell>
          <cell r="DD578">
            <v>-2492</v>
          </cell>
          <cell r="DE578">
            <v>-44195</v>
          </cell>
          <cell r="DF578">
            <v>-1998.7000000001863</v>
          </cell>
          <cell r="DG578">
            <v>-4056</v>
          </cell>
          <cell r="DH578">
            <v>-4492.2999999998137</v>
          </cell>
          <cell r="DI578">
            <v>-3694.2000000001863</v>
          </cell>
          <cell r="DJ578">
            <v>-4325.2999999998137</v>
          </cell>
          <cell r="DK578">
            <v>-5376</v>
          </cell>
          <cell r="DL578">
            <v>-950.59999999962747</v>
          </cell>
          <cell r="DM578">
            <v>-2955.7000000001863</v>
          </cell>
          <cell r="DN578">
            <v>-5236.5999999996275</v>
          </cell>
          <cell r="DO578">
            <v>-4255.5999999996275</v>
          </cell>
          <cell r="DP578">
            <v>-4318.7000000001863</v>
          </cell>
          <cell r="DQ578">
            <v>-2535.2999999998137</v>
          </cell>
          <cell r="DR578">
            <v>-3059.2999999970198</v>
          </cell>
          <cell r="DS578">
            <v>-265</v>
          </cell>
          <cell r="DT578">
            <v>-315.5</v>
          </cell>
          <cell r="DU578">
            <v>-2253.2999999998137</v>
          </cell>
          <cell r="DV578">
            <v>2664</v>
          </cell>
          <cell r="DW578">
            <v>-1157.9000000003725</v>
          </cell>
          <cell r="DX578">
            <v>-985.20000000018626</v>
          </cell>
          <cell r="DY578">
            <v>0</v>
          </cell>
          <cell r="DZ578">
            <v>0</v>
          </cell>
          <cell r="EA578">
            <v>-575.5</v>
          </cell>
          <cell r="EB578">
            <v>0</v>
          </cell>
          <cell r="EC578">
            <v>-132.20000000018626</v>
          </cell>
          <cell r="ED578">
            <v>-38.700000000186265</v>
          </cell>
        </row>
        <row r="579">
          <cell r="F579">
            <v>0</v>
          </cell>
          <cell r="G579">
            <v>0</v>
          </cell>
          <cell r="H579">
            <v>-486.90000000037253</v>
          </cell>
          <cell r="I579">
            <v>-4855.2000000001863</v>
          </cell>
          <cell r="J579">
            <v>-4255.75</v>
          </cell>
          <cell r="K579">
            <v>-5561.5</v>
          </cell>
          <cell r="L579">
            <v>-3092.0000000009313</v>
          </cell>
          <cell r="M579">
            <v>-8612.1999999992549</v>
          </cell>
          <cell r="N579">
            <v>-8959.0999999996275</v>
          </cell>
          <cell r="O579">
            <v>-6785.8999999994412</v>
          </cell>
          <cell r="P579">
            <v>-3442.3999999994412</v>
          </cell>
          <cell r="Q579">
            <v>-218.19999999925494</v>
          </cell>
          <cell r="R579">
            <v>-50230.709999993443</v>
          </cell>
          <cell r="S579">
            <v>-4456.3000000007451</v>
          </cell>
          <cell r="T579">
            <v>-5062.7000000001863</v>
          </cell>
          <cell r="U579">
            <v>-4567.0999999996275</v>
          </cell>
          <cell r="V579">
            <v>-921.94000000040978</v>
          </cell>
          <cell r="W579">
            <v>-81.200000000186265</v>
          </cell>
          <cell r="X579">
            <v>-3426.2700000000186</v>
          </cell>
          <cell r="Y579">
            <v>-547.39999999944121</v>
          </cell>
          <cell r="Z579">
            <v>-7710.7000000011176</v>
          </cell>
          <cell r="AA579">
            <v>-6510.9000000003725</v>
          </cell>
          <cell r="AB579">
            <v>-9261.6999999992549</v>
          </cell>
          <cell r="AC579">
            <v>-4012.8000000007451</v>
          </cell>
          <cell r="AD579">
            <v>-3671.7000000001863</v>
          </cell>
          <cell r="AE579">
            <v>-67874</v>
          </cell>
          <cell r="AF579">
            <v>-3688.7000000011176</v>
          </cell>
          <cell r="AG579">
            <v>-2938.7000000001863</v>
          </cell>
          <cell r="AH579">
            <v>-6779.2999999998137</v>
          </cell>
          <cell r="AI579">
            <v>-5263.4999999990687</v>
          </cell>
          <cell r="AJ579">
            <v>-8645.2999999998137</v>
          </cell>
          <cell r="AK579">
            <v>-7396.5999999996275</v>
          </cell>
          <cell r="AL579">
            <v>-1388.1999999992549</v>
          </cell>
          <cell r="AM579">
            <v>-7253.6999999992549</v>
          </cell>
          <cell r="AN579">
            <v>-8823.6999999992549</v>
          </cell>
          <cell r="AO579">
            <v>-9324.1999999992549</v>
          </cell>
          <cell r="AP579">
            <v>-6372.0999999996275</v>
          </cell>
          <cell r="AQ579">
            <v>0</v>
          </cell>
          <cell r="AR579">
            <v>-55806.250000014901</v>
          </cell>
          <cell r="AS579">
            <v>-2051</v>
          </cell>
          <cell r="AT579">
            <v>-3498.5</v>
          </cell>
          <cell r="AU579">
            <v>-5785.9000000003725</v>
          </cell>
          <cell r="AV579">
            <v>-2083.5299999997951</v>
          </cell>
          <cell r="AW579">
            <v>-5928.8600000003353</v>
          </cell>
          <cell r="AX579">
            <v>-8454.4000000003725</v>
          </cell>
          <cell r="AY579">
            <v>-1676.0999999996275</v>
          </cell>
          <cell r="AZ579">
            <v>-7985.3000000007451</v>
          </cell>
          <cell r="BA579">
            <v>-5853.9599999990314</v>
          </cell>
          <cell r="BB579">
            <v>-8181.3000000007451</v>
          </cell>
          <cell r="BC579">
            <v>-3923.2999999998137</v>
          </cell>
          <cell r="BD579">
            <v>-384.10000000055879</v>
          </cell>
          <cell r="BE579">
            <v>-80303.750000029802</v>
          </cell>
          <cell r="BF579">
            <v>-1442.5999999996275</v>
          </cell>
          <cell r="BG579">
            <v>-2491.2999999998137</v>
          </cell>
          <cell r="BH579">
            <v>-6025.4900000002235</v>
          </cell>
          <cell r="BI579">
            <v>-2662.7599999997765</v>
          </cell>
          <cell r="BJ579">
            <v>-7952.1000000000931</v>
          </cell>
          <cell r="BK579">
            <v>-9499.9000000003725</v>
          </cell>
          <cell r="BL579">
            <v>-2165.7000000011176</v>
          </cell>
          <cell r="BM579">
            <v>-7932.4000000003725</v>
          </cell>
          <cell r="BN579">
            <v>-5962.1999999992549</v>
          </cell>
          <cell r="BO579">
            <v>-7447.7000000001863</v>
          </cell>
          <cell r="BP579">
            <v>-25649.900000000373</v>
          </cell>
          <cell r="BQ579">
            <v>-1071.7000000001863</v>
          </cell>
          <cell r="BR579">
            <v>-55311.949999988079</v>
          </cell>
          <cell r="BS579">
            <v>-1734.7000000001863</v>
          </cell>
          <cell r="BT579">
            <v>-2858</v>
          </cell>
          <cell r="BU579">
            <v>-5061.1500000003725</v>
          </cell>
          <cell r="BV579">
            <v>-2677.5</v>
          </cell>
          <cell r="BW579">
            <v>-9644.2999999998137</v>
          </cell>
          <cell r="BX579">
            <v>-9654.5999999996275</v>
          </cell>
          <cell r="BY579">
            <v>-2400.2000000011176</v>
          </cell>
          <cell r="BZ579">
            <v>-7497.2999999988824</v>
          </cell>
          <cell r="CA579">
            <v>-6537.2999999988824</v>
          </cell>
          <cell r="CB579">
            <v>-3350.1000000005588</v>
          </cell>
          <cell r="CC579">
            <v>-2780.3000000007451</v>
          </cell>
          <cell r="CD579">
            <v>-1116.5</v>
          </cell>
          <cell r="CE579">
            <v>-42014.469999983907</v>
          </cell>
          <cell r="CF579">
            <v>-1443.4000000003725</v>
          </cell>
          <cell r="CG579">
            <v>-3601.6000000005588</v>
          </cell>
          <cell r="CH579">
            <v>-6239.2000000001863</v>
          </cell>
          <cell r="CI579">
            <v>-19531.970000000205</v>
          </cell>
          <cell r="CJ579">
            <v>-5039.3999999994412</v>
          </cell>
          <cell r="CK579">
            <v>-5652.1999999992549</v>
          </cell>
          <cell r="CL579">
            <v>-730.79999999888241</v>
          </cell>
          <cell r="CM579">
            <v>-3888.0999999996275</v>
          </cell>
          <cell r="CN579">
            <v>9906.2999999998137</v>
          </cell>
          <cell r="CO579">
            <v>-2644.2999999998137</v>
          </cell>
          <cell r="CP579">
            <v>-2504.8000000007451</v>
          </cell>
          <cell r="CQ579">
            <v>-644.99999999906868</v>
          </cell>
          <cell r="CR579">
            <v>-33960.29999999702</v>
          </cell>
          <cell r="CS579">
            <v>-740</v>
          </cell>
          <cell r="CT579">
            <v>-2814.3000000007451</v>
          </cell>
          <cell r="CU579">
            <v>-7602.5999999996275</v>
          </cell>
          <cell r="CV579">
            <v>-6930.5999999996275</v>
          </cell>
          <cell r="CW579">
            <v>-5404.1000000005588</v>
          </cell>
          <cell r="CX579">
            <v>2947.3000000007451</v>
          </cell>
          <cell r="CY579">
            <v>-824.39999999850988</v>
          </cell>
          <cell r="CZ579">
            <v>-2859.5</v>
          </cell>
          <cell r="DA579">
            <v>-4697.8999999985099</v>
          </cell>
          <cell r="DB579">
            <v>-2555.9000000003725</v>
          </cell>
          <cell r="DC579">
            <v>-1808.2999999998137</v>
          </cell>
          <cell r="DD579">
            <v>-670</v>
          </cell>
          <cell r="DE579">
            <v>-42872.899999976158</v>
          </cell>
          <cell r="DF579">
            <v>-667.30000000074506</v>
          </cell>
          <cell r="DG579">
            <v>-2851.5</v>
          </cell>
          <cell r="DH579">
            <v>-7386.5000000009313</v>
          </cell>
          <cell r="DI579">
            <v>-6855.6000000014901</v>
          </cell>
          <cell r="DJ579">
            <v>-3419.2999999998137</v>
          </cell>
          <cell r="DK579">
            <v>-6832.8999999994412</v>
          </cell>
          <cell r="DL579">
            <v>-1163.1999999992549</v>
          </cell>
          <cell r="DM579">
            <v>-3365.5</v>
          </cell>
          <cell r="DN579">
            <v>-4292.7999999998137</v>
          </cell>
          <cell r="DO579">
            <v>-2885.7000000001863</v>
          </cell>
          <cell r="DP579">
            <v>-2173.0999999996275</v>
          </cell>
          <cell r="DQ579">
            <v>-979.5</v>
          </cell>
          <cell r="DR579">
            <v>-58257.799999989569</v>
          </cell>
          <cell r="DS579">
            <v>-3657.4000000003725</v>
          </cell>
          <cell r="DT579">
            <v>-3520.4400000004098</v>
          </cell>
          <cell r="DU579">
            <v>-4982.0500000007451</v>
          </cell>
          <cell r="DV579">
            <v>-1946.4599999999627</v>
          </cell>
          <cell r="DW579">
            <v>-7249.7900000000373</v>
          </cell>
          <cell r="DX579">
            <v>-8847.2599999997765</v>
          </cell>
          <cell r="DY579">
            <v>-1850</v>
          </cell>
          <cell r="DZ579">
            <v>-8661.2000000001863</v>
          </cell>
          <cell r="EA579">
            <v>-4444.2000000001863</v>
          </cell>
          <cell r="EB579">
            <v>-7785.5</v>
          </cell>
          <cell r="EC579">
            <v>-2929.9000000003725</v>
          </cell>
          <cell r="ED579">
            <v>-2383.5999999996275</v>
          </cell>
        </row>
        <row r="580">
          <cell r="F580">
            <v>0</v>
          </cell>
          <cell r="G580">
            <v>-8</v>
          </cell>
          <cell r="H580">
            <v>0</v>
          </cell>
          <cell r="I580">
            <v>0</v>
          </cell>
          <cell r="J580">
            <v>-295.26000000000931</v>
          </cell>
          <cell r="K580">
            <v>-1896.9000000003725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-6386.6999999955297</v>
          </cell>
          <cell r="S580">
            <v>0</v>
          </cell>
          <cell r="T580">
            <v>0</v>
          </cell>
          <cell r="U580">
            <v>0</v>
          </cell>
          <cell r="V580">
            <v>-510.25</v>
          </cell>
          <cell r="W580">
            <v>-1620.6499999999069</v>
          </cell>
          <cell r="X580">
            <v>-2653.7999999998137</v>
          </cell>
          <cell r="Y580">
            <v>-359.10000000055879</v>
          </cell>
          <cell r="Z580">
            <v>-198.1999999997206</v>
          </cell>
          <cell r="AA580">
            <v>-784.59999999962747</v>
          </cell>
          <cell r="AB580">
            <v>-260.10000000009313</v>
          </cell>
          <cell r="AC580">
            <v>0</v>
          </cell>
          <cell r="AD580">
            <v>0</v>
          </cell>
          <cell r="AE580">
            <v>-5744.8699999954551</v>
          </cell>
          <cell r="AF580">
            <v>-933.02000000001863</v>
          </cell>
          <cell r="AG580">
            <v>-351.46999999997206</v>
          </cell>
          <cell r="AH580">
            <v>-621.04999999993015</v>
          </cell>
          <cell r="AI580">
            <v>-101.46999999997206</v>
          </cell>
          <cell r="AJ580">
            <v>-49.5</v>
          </cell>
          <cell r="AK580">
            <v>-775.76000000000931</v>
          </cell>
          <cell r="AL580">
            <v>-264.39999999990687</v>
          </cell>
          <cell r="AM580">
            <v>-880.8499999998603</v>
          </cell>
          <cell r="AN580">
            <v>-376.68000000005122</v>
          </cell>
          <cell r="AO580">
            <v>-459.36999999999534</v>
          </cell>
          <cell r="AP580">
            <v>-431.07999999984168</v>
          </cell>
          <cell r="AQ580">
            <v>-500.22000000020489</v>
          </cell>
          <cell r="AR580">
            <v>-6634.7200000006706</v>
          </cell>
          <cell r="AS580">
            <v>-1060.1899999999441</v>
          </cell>
          <cell r="AT580">
            <v>-681.25</v>
          </cell>
          <cell r="AU580">
            <v>-683.29999999993015</v>
          </cell>
          <cell r="AV580">
            <v>-58.630000000004657</v>
          </cell>
          <cell r="AW580">
            <v>-113.09999999997672</v>
          </cell>
          <cell r="AX580">
            <v>-119.60000000009313</v>
          </cell>
          <cell r="AY580">
            <v>-123.97999999998137</v>
          </cell>
          <cell r="AZ580">
            <v>-1277.2399999999907</v>
          </cell>
          <cell r="BA580">
            <v>-737.20999999996275</v>
          </cell>
          <cell r="BB580">
            <v>-461.88000000000466</v>
          </cell>
          <cell r="BC580">
            <v>-398.75000000011642</v>
          </cell>
          <cell r="BD580">
            <v>-919.58999999985099</v>
          </cell>
          <cell r="BE580">
            <v>-7397.8300000000745</v>
          </cell>
          <cell r="BF580">
            <v>-659.94999999995343</v>
          </cell>
          <cell r="BG580">
            <v>-304.12999999988824</v>
          </cell>
          <cell r="BH580">
            <v>-210.68000000005122</v>
          </cell>
          <cell r="BI580">
            <v>-33.450000000069849</v>
          </cell>
          <cell r="BJ580">
            <v>-65.119999999995343</v>
          </cell>
          <cell r="BK580">
            <v>-516.0899999999674</v>
          </cell>
          <cell r="BL580">
            <v>-181.94999999995343</v>
          </cell>
          <cell r="BM580">
            <v>-1082.2599999997765</v>
          </cell>
          <cell r="BN580">
            <v>-413.84999999997672</v>
          </cell>
          <cell r="BO580">
            <v>-768.68999999994412</v>
          </cell>
          <cell r="BP580">
            <v>-2360.9099999999162</v>
          </cell>
          <cell r="BQ580">
            <v>-800.75</v>
          </cell>
          <cell r="BR580">
            <v>-6975.4100000020117</v>
          </cell>
          <cell r="BS580">
            <v>-588.96999999997206</v>
          </cell>
          <cell r="BT580">
            <v>-223.26000000000931</v>
          </cell>
          <cell r="BU580">
            <v>-66.400000000023283</v>
          </cell>
          <cell r="BV580">
            <v>-66.25</v>
          </cell>
          <cell r="BW580">
            <v>-69</v>
          </cell>
          <cell r="BX580">
            <v>-441.18999999994412</v>
          </cell>
          <cell r="BY580">
            <v>-391.76000000024214</v>
          </cell>
          <cell r="BZ580">
            <v>-1520.5299999997951</v>
          </cell>
          <cell r="CA580">
            <v>-576.79999999993015</v>
          </cell>
          <cell r="CB580">
            <v>-1841.4600000001956</v>
          </cell>
          <cell r="CC580">
            <v>-571.79000000003725</v>
          </cell>
          <cell r="CD580">
            <v>-618</v>
          </cell>
          <cell r="CE580">
            <v>-25813.029999999329</v>
          </cell>
          <cell r="CF580">
            <v>-741.20999999996275</v>
          </cell>
          <cell r="CG580">
            <v>-258.56000000005588</v>
          </cell>
          <cell r="CH580">
            <v>-727.84999999997672</v>
          </cell>
          <cell r="CI580">
            <v>-60.180000000051223</v>
          </cell>
          <cell r="CJ580">
            <v>-860.27000000001863</v>
          </cell>
          <cell r="CK580">
            <v>-2138.2199999999721</v>
          </cell>
          <cell r="CL580">
            <v>-2790.0600000000559</v>
          </cell>
          <cell r="CM580">
            <v>-3013.679999999702</v>
          </cell>
          <cell r="CN580">
            <v>-11922.379999999888</v>
          </cell>
          <cell r="CO580">
            <v>-1657.1899999999441</v>
          </cell>
          <cell r="CP580">
            <v>-725.13000000000466</v>
          </cell>
          <cell r="CQ580">
            <v>-918.30000000004657</v>
          </cell>
          <cell r="CR580">
            <v>-5859.1800000015646</v>
          </cell>
          <cell r="CS580">
            <v>-1067.7800000000279</v>
          </cell>
          <cell r="CT580">
            <v>-959.13000000000466</v>
          </cell>
          <cell r="CU580">
            <v>-1074.8799999998882</v>
          </cell>
          <cell r="CV580">
            <v>-323.25</v>
          </cell>
          <cell r="CW580">
            <v>-1132.1199999998789</v>
          </cell>
          <cell r="CX580">
            <v>4797.9599999999627</v>
          </cell>
          <cell r="CY580">
            <v>-41.689999999944121</v>
          </cell>
          <cell r="CZ580">
            <v>-2223.9600000001956</v>
          </cell>
          <cell r="DA580">
            <v>-1206.1399999998976</v>
          </cell>
          <cell r="DB580">
            <v>-786.07000000006519</v>
          </cell>
          <cell r="DC580">
            <v>-738.38000000000466</v>
          </cell>
          <cell r="DD580">
            <v>-1103.7399999999907</v>
          </cell>
          <cell r="DE580">
            <v>-12097.570000000298</v>
          </cell>
          <cell r="DF580">
            <v>-1267.4799999999814</v>
          </cell>
          <cell r="DG580">
            <v>-676.64000000001397</v>
          </cell>
          <cell r="DH580">
            <v>-767.28999999992084</v>
          </cell>
          <cell r="DI580">
            <v>-228.68000000016764</v>
          </cell>
          <cell r="DJ580">
            <v>-1402.0899999999674</v>
          </cell>
          <cell r="DK580">
            <v>-1723.6799999999348</v>
          </cell>
          <cell r="DL580">
            <v>-925.80000000004657</v>
          </cell>
          <cell r="DM580">
            <v>-2055.5400000000373</v>
          </cell>
          <cell r="DN580">
            <v>-867.38000000012107</v>
          </cell>
          <cell r="DO580">
            <v>-1056.7000000001863</v>
          </cell>
          <cell r="DP580">
            <v>-456.04000000003725</v>
          </cell>
          <cell r="DQ580">
            <v>-670.24999999976717</v>
          </cell>
          <cell r="DR580">
            <v>-11321.490000002086</v>
          </cell>
          <cell r="DS580">
            <v>-562.27000000025146</v>
          </cell>
          <cell r="DT580">
            <v>-682.5099999998929</v>
          </cell>
          <cell r="DU580">
            <v>-799.64999999990687</v>
          </cell>
          <cell r="DV580">
            <v>-483.36999999987893</v>
          </cell>
          <cell r="DW580">
            <v>-1157.3400000000838</v>
          </cell>
          <cell r="DX580">
            <v>-1120.6999999999534</v>
          </cell>
          <cell r="DY580">
            <v>-406.4000000001397</v>
          </cell>
          <cell r="DZ580">
            <v>-2206.8600000001024</v>
          </cell>
          <cell r="EA580">
            <v>-908.4000000001397</v>
          </cell>
          <cell r="EB580">
            <v>-1226.3999999999069</v>
          </cell>
          <cell r="EC580">
            <v>-605.33999999985099</v>
          </cell>
          <cell r="ED580">
            <v>-1162.25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-583.5</v>
          </cell>
          <cell r="AF581">
            <v>0</v>
          </cell>
          <cell r="AG581">
            <v>0</v>
          </cell>
          <cell r="AH581">
            <v>0</v>
          </cell>
          <cell r="AI581">
            <v>-73.399999999906868</v>
          </cell>
          <cell r="AJ581">
            <v>-379.69999999995343</v>
          </cell>
          <cell r="AK581">
            <v>-130.39999999990687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-2110</v>
          </cell>
          <cell r="AS581">
            <v>0</v>
          </cell>
          <cell r="AT581">
            <v>0</v>
          </cell>
          <cell r="AU581">
            <v>0</v>
          </cell>
          <cell r="AV581">
            <v>-999</v>
          </cell>
          <cell r="AW581">
            <v>-945.30000000004657</v>
          </cell>
          <cell r="AX581">
            <v>-165.69999999995343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-2040.8000000007451</v>
          </cell>
          <cell r="BF581">
            <v>0</v>
          </cell>
          <cell r="BG581">
            <v>0</v>
          </cell>
          <cell r="BH581">
            <v>0</v>
          </cell>
          <cell r="BI581">
            <v>-1217.3999999999069</v>
          </cell>
          <cell r="BJ581">
            <v>-617.79999999981374</v>
          </cell>
          <cell r="BK581">
            <v>-205.59999999962747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-1280.3000000007451</v>
          </cell>
          <cell r="BS581">
            <v>0</v>
          </cell>
          <cell r="BT581">
            <v>0</v>
          </cell>
          <cell r="BU581">
            <v>-126.5</v>
          </cell>
          <cell r="BV581">
            <v>-1053.5</v>
          </cell>
          <cell r="BW581">
            <v>0</v>
          </cell>
          <cell r="BX581">
            <v>-100.29999999981374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-245.30000000074506</v>
          </cell>
          <cell r="CF581">
            <v>0</v>
          </cell>
          <cell r="CG581">
            <v>0</v>
          </cell>
          <cell r="CH581">
            <v>-155.69999999995343</v>
          </cell>
          <cell r="CI581">
            <v>-89.599999999860302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-3340.5999999977648</v>
          </cell>
          <cell r="S583">
            <v>-217</v>
          </cell>
          <cell r="T583">
            <v>-1106.8000000000466</v>
          </cell>
          <cell r="U583">
            <v>-1403.7999999998137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-191.29999999981374</v>
          </cell>
          <cell r="AB583">
            <v>0</v>
          </cell>
          <cell r="AC583">
            <v>0</v>
          </cell>
          <cell r="AD583">
            <v>-421.70000000018626</v>
          </cell>
          <cell r="AE583">
            <v>-2701.6700000017881</v>
          </cell>
          <cell r="AF583">
            <v>-141.9000000001397</v>
          </cell>
          <cell r="AG583">
            <v>-551.4000000001397</v>
          </cell>
          <cell r="AH583">
            <v>-1595.1999999999534</v>
          </cell>
          <cell r="AI583">
            <v>-197.5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-207.40000000037253</v>
          </cell>
          <cell r="AO583">
            <v>0</v>
          </cell>
          <cell r="AP583">
            <v>0</v>
          </cell>
          <cell r="AQ583">
            <v>-8.2700000000186265</v>
          </cell>
          <cell r="AR583">
            <v>-3174.3000000007451</v>
          </cell>
          <cell r="AS583">
            <v>-26.5</v>
          </cell>
          <cell r="AT583">
            <v>0</v>
          </cell>
          <cell r="AU583">
            <v>0</v>
          </cell>
          <cell r="AV583">
            <v>-1995.7000000001863</v>
          </cell>
          <cell r="AW583">
            <v>-210.05000000004657</v>
          </cell>
          <cell r="AX583">
            <v>-59.620000000111759</v>
          </cell>
          <cell r="AY583">
            <v>0</v>
          </cell>
          <cell r="AZ583">
            <v>-107.5</v>
          </cell>
          <cell r="BA583">
            <v>-400.20000000018626</v>
          </cell>
          <cell r="BB583">
            <v>-361.80000000004657</v>
          </cell>
          <cell r="BC583">
            <v>0</v>
          </cell>
          <cell r="BD583">
            <v>-12.930000000022119</v>
          </cell>
          <cell r="BE583">
            <v>-3721.3000000007451</v>
          </cell>
          <cell r="BF583">
            <v>-23</v>
          </cell>
          <cell r="BG583">
            <v>-262.79999999981374</v>
          </cell>
          <cell r="BH583">
            <v>-817.39999999990687</v>
          </cell>
          <cell r="BI583">
            <v>-1210.4000000003725</v>
          </cell>
          <cell r="BJ583">
            <v>-119.09999999997672</v>
          </cell>
          <cell r="BK583">
            <v>0</v>
          </cell>
          <cell r="BL583">
            <v>0</v>
          </cell>
          <cell r="BM583">
            <v>-206.79999999981374</v>
          </cell>
          <cell r="BN583">
            <v>-719.29999999981374</v>
          </cell>
          <cell r="BO583">
            <v>-362.5</v>
          </cell>
          <cell r="BP583">
            <v>0</v>
          </cell>
          <cell r="BQ583">
            <v>0</v>
          </cell>
          <cell r="BR583">
            <v>-5196.0099999979138</v>
          </cell>
          <cell r="BS583">
            <v>-18.600000000093132</v>
          </cell>
          <cell r="BT583">
            <v>-330.30000000004657</v>
          </cell>
          <cell r="BU583">
            <v>-869.70000000018626</v>
          </cell>
          <cell r="BV583">
            <v>-1510.5999999996275</v>
          </cell>
          <cell r="BW583">
            <v>0</v>
          </cell>
          <cell r="BX583">
            <v>-154.81000000005588</v>
          </cell>
          <cell r="BY583">
            <v>-161</v>
          </cell>
          <cell r="BZ583">
            <v>-1156.1000000000931</v>
          </cell>
          <cell r="CA583">
            <v>-703.30000000004657</v>
          </cell>
          <cell r="CB583">
            <v>-283.69999999995343</v>
          </cell>
          <cell r="CC583">
            <v>0</v>
          </cell>
          <cell r="CD583">
            <v>-7.8999999999068677</v>
          </cell>
          <cell r="CE583">
            <v>-1857.8000000026077</v>
          </cell>
          <cell r="CF583">
            <v>-1.1999999999534339</v>
          </cell>
          <cell r="CG583">
            <v>0</v>
          </cell>
          <cell r="CH583">
            <v>0</v>
          </cell>
          <cell r="CI583">
            <v>3793.7999999998137</v>
          </cell>
          <cell r="CJ583">
            <v>0</v>
          </cell>
          <cell r="CK583">
            <v>0</v>
          </cell>
          <cell r="CL583">
            <v>-205.5</v>
          </cell>
          <cell r="CM583">
            <v>-620</v>
          </cell>
          <cell r="CN583">
            <v>-4204.5</v>
          </cell>
          <cell r="CO583">
            <v>-508.39999999990687</v>
          </cell>
          <cell r="CP583">
            <v>-87.899999999906868</v>
          </cell>
          <cell r="CQ583">
            <v>-24.100000000093132</v>
          </cell>
          <cell r="CR583">
            <v>-2425.6100000012666</v>
          </cell>
          <cell r="CS583">
            <v>-24</v>
          </cell>
          <cell r="CT583">
            <v>0</v>
          </cell>
          <cell r="CU583">
            <v>0</v>
          </cell>
          <cell r="CV583">
            <v>-97.5</v>
          </cell>
          <cell r="CW583">
            <v>0</v>
          </cell>
          <cell r="CX583">
            <v>-90.459999999962747</v>
          </cell>
          <cell r="CY583">
            <v>-124.20000000018626</v>
          </cell>
          <cell r="CZ583">
            <v>-733.20000000018626</v>
          </cell>
          <cell r="DA583">
            <v>-621.79999999981374</v>
          </cell>
          <cell r="DB583">
            <v>-607.10000000009313</v>
          </cell>
          <cell r="DC583">
            <v>-119.55000000004657</v>
          </cell>
          <cell r="DD583">
            <v>-7.8000000000465661</v>
          </cell>
          <cell r="DE583">
            <v>-1729.0299999974668</v>
          </cell>
          <cell r="DF583">
            <v>-87</v>
          </cell>
          <cell r="DG583">
            <v>0</v>
          </cell>
          <cell r="DH583">
            <v>-1.5</v>
          </cell>
          <cell r="DI583">
            <v>-115.5</v>
          </cell>
          <cell r="DJ583">
            <v>0</v>
          </cell>
          <cell r="DK583">
            <v>-143.12999999994645</v>
          </cell>
          <cell r="DL583">
            <v>-97</v>
          </cell>
          <cell r="DM583">
            <v>-480</v>
          </cell>
          <cell r="DN583">
            <v>-371.39999999990687</v>
          </cell>
          <cell r="DO583">
            <v>-407.20000000018626</v>
          </cell>
          <cell r="DP583">
            <v>0</v>
          </cell>
          <cell r="DQ583">
            <v>-26.300000000046566</v>
          </cell>
          <cell r="DR583">
            <v>-9828.5899999961257</v>
          </cell>
          <cell r="DS583">
            <v>-1399.4000000003725</v>
          </cell>
          <cell r="DT583">
            <v>-557.89999999990687</v>
          </cell>
          <cell r="DU583">
            <v>-1031.8999999999069</v>
          </cell>
          <cell r="DV583">
            <v>-1993.8999999999069</v>
          </cell>
          <cell r="DW583">
            <v>0</v>
          </cell>
          <cell r="DX583">
            <v>-377.68999999994412</v>
          </cell>
          <cell r="DY583">
            <v>-367.59999999962747</v>
          </cell>
          <cell r="DZ583">
            <v>-888.30000000004657</v>
          </cell>
          <cell r="EA583">
            <v>-1548</v>
          </cell>
          <cell r="EB583">
            <v>-716.5</v>
          </cell>
          <cell r="EC583">
            <v>-107.79999999981374</v>
          </cell>
          <cell r="ED583">
            <v>-839.60000000009313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-5.5</v>
          </cell>
          <cell r="G585">
            <v>-39.159999999988941</v>
          </cell>
          <cell r="H585">
            <v>0</v>
          </cell>
          <cell r="I585">
            <v>0</v>
          </cell>
          <cell r="J585">
            <v>0</v>
          </cell>
          <cell r="K585">
            <v>-197.20000000018626</v>
          </cell>
          <cell r="L585">
            <v>-102.29999999981374</v>
          </cell>
          <cell r="M585">
            <v>-32.430000000167638</v>
          </cell>
          <cell r="N585">
            <v>-128.41000000014901</v>
          </cell>
          <cell r="O585">
            <v>0</v>
          </cell>
          <cell r="P585">
            <v>0</v>
          </cell>
          <cell r="Q585">
            <v>0</v>
          </cell>
          <cell r="R585">
            <v>-1437.1609999984503</v>
          </cell>
          <cell r="S585">
            <v>0</v>
          </cell>
          <cell r="T585">
            <v>0</v>
          </cell>
          <cell r="U585">
            <v>-24.300999999977648</v>
          </cell>
          <cell r="V585">
            <v>-240.37000000005355</v>
          </cell>
          <cell r="W585">
            <v>-211.19999999995343</v>
          </cell>
          <cell r="X585">
            <v>-715.73999999999069</v>
          </cell>
          <cell r="Y585">
            <v>-91.689999999944121</v>
          </cell>
          <cell r="Z585">
            <v>-56.759999999776483</v>
          </cell>
          <cell r="AA585">
            <v>-97.099999999627471</v>
          </cell>
          <cell r="AB585">
            <v>0</v>
          </cell>
          <cell r="AC585">
            <v>0</v>
          </cell>
          <cell r="AD585">
            <v>0</v>
          </cell>
          <cell r="AE585">
            <v>-6768.172000002116</v>
          </cell>
          <cell r="AF585">
            <v>-1023.1000000000931</v>
          </cell>
          <cell r="AG585">
            <v>-830.67100000008941</v>
          </cell>
          <cell r="AH585">
            <v>-155.51599999982864</v>
          </cell>
          <cell r="AI585">
            <v>-1920.2599999997765</v>
          </cell>
          <cell r="AJ585">
            <v>-519.36999999987893</v>
          </cell>
          <cell r="AK585">
            <v>-1244.5</v>
          </cell>
          <cell r="AL585">
            <v>-309.33000000007451</v>
          </cell>
          <cell r="AM585">
            <v>-718.60999999986961</v>
          </cell>
          <cell r="AN585">
            <v>-46.814999999944121</v>
          </cell>
          <cell r="AO585">
            <v>0</v>
          </cell>
          <cell r="AP585">
            <v>0</v>
          </cell>
          <cell r="AQ585">
            <v>0</v>
          </cell>
          <cell r="AR585">
            <v>-6031.5699999965727</v>
          </cell>
          <cell r="AS585">
            <v>0</v>
          </cell>
          <cell r="AT585">
            <v>-908.4000000001397</v>
          </cell>
          <cell r="AU585">
            <v>-681.59700000006706</v>
          </cell>
          <cell r="AV585">
            <v>-1163.9399999999441</v>
          </cell>
          <cell r="AW585">
            <v>-1423.4200000003912</v>
          </cell>
          <cell r="AX585">
            <v>-775.50999999977648</v>
          </cell>
          <cell r="AY585">
            <v>-200</v>
          </cell>
          <cell r="AZ585">
            <v>-93.28000000026077</v>
          </cell>
          <cell r="BA585">
            <v>-9.7749999999068677</v>
          </cell>
          <cell r="BB585">
            <v>-11.050000000046566</v>
          </cell>
          <cell r="BC585">
            <v>-764.59799999999814</v>
          </cell>
          <cell r="BD585">
            <v>0</v>
          </cell>
          <cell r="BE585">
            <v>-7838.3749999962747</v>
          </cell>
          <cell r="BF585">
            <v>-879.29999999981374</v>
          </cell>
          <cell r="BG585">
            <v>-1342.5</v>
          </cell>
          <cell r="BH585">
            <v>-824.39999999990687</v>
          </cell>
          <cell r="BI585">
            <v>-579.29999999981374</v>
          </cell>
          <cell r="BJ585">
            <v>-324.27000000001863</v>
          </cell>
          <cell r="BK585">
            <v>-251.74600000027567</v>
          </cell>
          <cell r="BL585">
            <v>-87.919999999925494</v>
          </cell>
          <cell r="BM585">
            <v>-39.169999999925494</v>
          </cell>
          <cell r="BN585">
            <v>-73.794999999925494</v>
          </cell>
          <cell r="BO585">
            <v>0</v>
          </cell>
          <cell r="BP585">
            <v>-3369.5</v>
          </cell>
          <cell r="BQ585">
            <v>-66.474000000045635</v>
          </cell>
          <cell r="BR585">
            <v>-5851.8449999988079</v>
          </cell>
          <cell r="BS585">
            <v>-679.67999999970198</v>
          </cell>
          <cell r="BT585">
            <v>-1416.3800000001211</v>
          </cell>
          <cell r="BU585">
            <v>-1413</v>
          </cell>
          <cell r="BV585">
            <v>-416.70000000018626</v>
          </cell>
          <cell r="BW585">
            <v>-158.90000000037253</v>
          </cell>
          <cell r="BX585">
            <v>-224.68000000016764</v>
          </cell>
          <cell r="BY585">
            <v>4.0300000002607703</v>
          </cell>
          <cell r="BZ585">
            <v>-126.98999999975786</v>
          </cell>
          <cell r="CA585">
            <v>-114.39999999990687</v>
          </cell>
          <cell r="CB585">
            <v>-1019.4000000000233</v>
          </cell>
          <cell r="CC585">
            <v>-276.9000000001397</v>
          </cell>
          <cell r="CD585">
            <v>-8.8450000000011642</v>
          </cell>
          <cell r="CE585">
            <v>-1712.5750000011176</v>
          </cell>
          <cell r="CF585">
            <v>-577.29999999981374</v>
          </cell>
          <cell r="CG585">
            <v>-520.99399999994785</v>
          </cell>
          <cell r="CH585">
            <v>-140.89999999990687</v>
          </cell>
          <cell r="CI585">
            <v>1480.2000000001863</v>
          </cell>
          <cell r="CJ585">
            <v>-5.2000000000116415</v>
          </cell>
          <cell r="CK585">
            <v>-904</v>
          </cell>
          <cell r="CL585">
            <v>-425.91500000003725</v>
          </cell>
          <cell r="CM585">
            <v>-1518.8660000001546</v>
          </cell>
          <cell r="CN585">
            <v>1718.4000000001397</v>
          </cell>
          <cell r="CO585">
            <v>-578.29999999993015</v>
          </cell>
          <cell r="CP585">
            <v>-239.69999999995343</v>
          </cell>
          <cell r="CQ585">
            <v>0</v>
          </cell>
          <cell r="CR585">
            <v>-5699.2899999972433</v>
          </cell>
          <cell r="CS585">
            <v>0</v>
          </cell>
          <cell r="CT585">
            <v>-357.96000000019558</v>
          </cell>
          <cell r="CU585">
            <v>-268.75</v>
          </cell>
          <cell r="CV585">
            <v>0</v>
          </cell>
          <cell r="CW585">
            <v>0</v>
          </cell>
          <cell r="CX585">
            <v>-1360.9099999999162</v>
          </cell>
          <cell r="CY585">
            <v>-507.68000000016764</v>
          </cell>
          <cell r="CZ585">
            <v>-1285.7599999997765</v>
          </cell>
          <cell r="DA585">
            <v>-1215.8000000000466</v>
          </cell>
          <cell r="DB585">
            <v>-117.43000000005122</v>
          </cell>
          <cell r="DC585">
            <v>-585</v>
          </cell>
          <cell r="DD585">
            <v>0</v>
          </cell>
          <cell r="DE585">
            <v>-4432.3469999972731</v>
          </cell>
          <cell r="DF585">
            <v>-1.9650000000037835</v>
          </cell>
          <cell r="DG585">
            <v>-253.0999999998603</v>
          </cell>
          <cell r="DH585">
            <v>-353.36000000010245</v>
          </cell>
          <cell r="DI585">
            <v>0</v>
          </cell>
          <cell r="DJ585">
            <v>0</v>
          </cell>
          <cell r="DK585">
            <v>-683.60000000009313</v>
          </cell>
          <cell r="DL585">
            <v>-403.92500000004657</v>
          </cell>
          <cell r="DM585">
            <v>-772.24999999976717</v>
          </cell>
          <cell r="DN585">
            <v>-1006.8999999999069</v>
          </cell>
          <cell r="DO585">
            <v>-400.69700000004377</v>
          </cell>
          <cell r="DP585">
            <v>-494.5999999998603</v>
          </cell>
          <cell r="DQ585">
            <v>-61.949999999953434</v>
          </cell>
          <cell r="DR585">
            <v>-4633.9950000047684</v>
          </cell>
          <cell r="DS585">
            <v>-370.39999999990687</v>
          </cell>
          <cell r="DT585">
            <v>-615.86700000008568</v>
          </cell>
          <cell r="DU585">
            <v>-328</v>
          </cell>
          <cell r="DV585">
            <v>0</v>
          </cell>
          <cell r="DW585">
            <v>0</v>
          </cell>
          <cell r="DX585">
            <v>-505.39999999990687</v>
          </cell>
          <cell r="DY585">
            <v>-72.989999999757856</v>
          </cell>
          <cell r="DZ585">
            <v>-308.12999999988824</v>
          </cell>
          <cell r="EA585">
            <v>-437.30400000000373</v>
          </cell>
          <cell r="EB585">
            <v>-577.10399999993388</v>
          </cell>
          <cell r="EC585">
            <v>-1085.6999999999534</v>
          </cell>
          <cell r="ED585">
            <v>-333.10000000009313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-3.1799999997019768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-3.1799999999930151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119.12000000011176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119.11999999999534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161.4380000000092</v>
          </cell>
          <cell r="P587">
            <v>0</v>
          </cell>
          <cell r="Q587">
            <v>0</v>
          </cell>
          <cell r="R587">
            <v>-209.45200000004843</v>
          </cell>
          <cell r="S587">
            <v>0</v>
          </cell>
          <cell r="T587">
            <v>0</v>
          </cell>
          <cell r="U587">
            <v>161.43700000000536</v>
          </cell>
          <cell r="V587">
            <v>0</v>
          </cell>
          <cell r="W587">
            <v>1206.6600000000326</v>
          </cell>
          <cell r="X587">
            <v>-296.68900000001304</v>
          </cell>
          <cell r="Y587">
            <v>-268.85999999998603</v>
          </cell>
          <cell r="Z587">
            <v>0</v>
          </cell>
          <cell r="AA587">
            <v>-601.51999999990221</v>
          </cell>
          <cell r="AB587">
            <v>-410.47999999998137</v>
          </cell>
          <cell r="AC587">
            <v>0</v>
          </cell>
          <cell r="AD587">
            <v>0</v>
          </cell>
          <cell r="AE587">
            <v>-1327.043000000529</v>
          </cell>
          <cell r="AF587">
            <v>0</v>
          </cell>
          <cell r="AG587">
            <v>0</v>
          </cell>
          <cell r="AH587">
            <v>0</v>
          </cell>
          <cell r="AI587">
            <v>-368.58400000003166</v>
          </cell>
          <cell r="AJ587">
            <v>0</v>
          </cell>
          <cell r="AK587">
            <v>-6.1500000000232831</v>
          </cell>
          <cell r="AL587">
            <v>-71.099999999976717</v>
          </cell>
          <cell r="AM587">
            <v>-202.71999999997206</v>
          </cell>
          <cell r="AN587">
            <v>-618.80000000004657</v>
          </cell>
          <cell r="AO587">
            <v>-59.689000000013039</v>
          </cell>
          <cell r="AP587">
            <v>0</v>
          </cell>
          <cell r="AQ587">
            <v>0</v>
          </cell>
          <cell r="AR587">
            <v>-2537.4349999995902</v>
          </cell>
          <cell r="AS587">
            <v>0</v>
          </cell>
          <cell r="AT587">
            <v>0</v>
          </cell>
          <cell r="AU587">
            <v>0</v>
          </cell>
          <cell r="AV587">
            <v>-794.09000000002561</v>
          </cell>
          <cell r="AW587">
            <v>-213.84999999997672</v>
          </cell>
          <cell r="AX587">
            <v>-222.27999999996973</v>
          </cell>
          <cell r="AY587">
            <v>-80.249999999883585</v>
          </cell>
          <cell r="AZ587">
            <v>-567.69999999995343</v>
          </cell>
          <cell r="BA587">
            <v>-658.7850000000326</v>
          </cell>
          <cell r="BB587">
            <v>-0.47999999998137355</v>
          </cell>
          <cell r="BC587">
            <v>0</v>
          </cell>
          <cell r="BD587">
            <v>0</v>
          </cell>
          <cell r="BE587">
            <v>-3637.9149999995716</v>
          </cell>
          <cell r="BF587">
            <v>0</v>
          </cell>
          <cell r="BG587">
            <v>0</v>
          </cell>
          <cell r="BH587">
            <v>-1.4999999984866008E-2</v>
          </cell>
          <cell r="BI587">
            <v>-1349.0099999999511</v>
          </cell>
          <cell r="BJ587">
            <v>-350.88000000000466</v>
          </cell>
          <cell r="BK587">
            <v>-280.75</v>
          </cell>
          <cell r="BL587">
            <v>-458.68999999994412</v>
          </cell>
          <cell r="BM587">
            <v>-815.04000000003725</v>
          </cell>
          <cell r="BN587">
            <v>-383.3399999999674</v>
          </cell>
          <cell r="BO587">
            <v>-0.19000000000232831</v>
          </cell>
          <cell r="BP587">
            <v>0</v>
          </cell>
          <cell r="BQ587">
            <v>0</v>
          </cell>
          <cell r="BR587">
            <v>-2569.8539999998175</v>
          </cell>
          <cell r="BS587">
            <v>0</v>
          </cell>
          <cell r="BT587">
            <v>-0.5059999999939464</v>
          </cell>
          <cell r="BU587">
            <v>-0.73599999997531995</v>
          </cell>
          <cell r="BV587">
            <v>-908.47000000008848</v>
          </cell>
          <cell r="BW587">
            <v>-0.75600000002305023</v>
          </cell>
          <cell r="BX587">
            <v>-0.1269999999931315</v>
          </cell>
          <cell r="BY587">
            <v>-127.5350000000326</v>
          </cell>
          <cell r="BZ587">
            <v>-1098.8549999999814</v>
          </cell>
          <cell r="CA587">
            <v>-271.4189999999362</v>
          </cell>
          <cell r="CB587">
            <v>-161.45000000001164</v>
          </cell>
          <cell r="CC587">
            <v>0</v>
          </cell>
          <cell r="CD587">
            <v>0</v>
          </cell>
          <cell r="CE587">
            <v>-248.15899999951944</v>
          </cell>
          <cell r="CF587">
            <v>0</v>
          </cell>
          <cell r="CG587">
            <v>0</v>
          </cell>
          <cell r="CH587">
            <v>0</v>
          </cell>
          <cell r="CI587">
            <v>-0.35899999999674037</v>
          </cell>
          <cell r="CJ587">
            <v>0</v>
          </cell>
          <cell r="CK587">
            <v>0</v>
          </cell>
          <cell r="CL587">
            <v>-201.45999999999185</v>
          </cell>
          <cell r="CM587">
            <v>-4.3599999999278225</v>
          </cell>
          <cell r="CN587">
            <v>-41.980000000010477</v>
          </cell>
          <cell r="CO587">
            <v>0</v>
          </cell>
          <cell r="CP587">
            <v>0</v>
          </cell>
          <cell r="CQ587">
            <v>0</v>
          </cell>
          <cell r="CR587">
            <v>-377.07500000018626</v>
          </cell>
          <cell r="CS587">
            <v>0</v>
          </cell>
          <cell r="CT587">
            <v>0</v>
          </cell>
          <cell r="CU587">
            <v>-161.43799999999464</v>
          </cell>
          <cell r="CV587">
            <v>0</v>
          </cell>
          <cell r="CW587">
            <v>0</v>
          </cell>
          <cell r="CX587">
            <v>-161.43700000000536</v>
          </cell>
          <cell r="CY587">
            <v>-42.190999999991618</v>
          </cell>
          <cell r="CZ587">
            <v>-9.625</v>
          </cell>
          <cell r="DA587">
            <v>-2.3839999999909196</v>
          </cell>
          <cell r="DB587">
            <v>0</v>
          </cell>
          <cell r="DC587">
            <v>0</v>
          </cell>
          <cell r="DD587">
            <v>0</v>
          </cell>
          <cell r="DE587">
            <v>-62.79700000025332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103.71399999997811</v>
          </cell>
          <cell r="DM587">
            <v>-4.5360000000218861</v>
          </cell>
          <cell r="DN587">
            <v>-161.97499999997672</v>
          </cell>
          <cell r="DO587">
            <v>0</v>
          </cell>
          <cell r="DP587">
            <v>0</v>
          </cell>
          <cell r="DQ587">
            <v>0</v>
          </cell>
          <cell r="DR587">
            <v>-172.82400000002235</v>
          </cell>
          <cell r="DS587">
            <v>0</v>
          </cell>
          <cell r="DT587">
            <v>-322.875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11.331999999994878</v>
          </cell>
          <cell r="DZ587">
            <v>-21.085000000020955</v>
          </cell>
          <cell r="EA587">
            <v>-1.635999999998603</v>
          </cell>
          <cell r="EB587">
            <v>0</v>
          </cell>
          <cell r="EC587">
            <v>161.44000000000233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-13.5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-13.5</v>
          </cell>
          <cell r="AE588">
            <v>-54.25</v>
          </cell>
          <cell r="AF588">
            <v>-54.25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-255.28500000014901</v>
          </cell>
          <cell r="AS588">
            <v>-6.7300000000395812</v>
          </cell>
          <cell r="AT588">
            <v>-56.424999999988358</v>
          </cell>
          <cell r="AU588">
            <v>-74.449999999953434</v>
          </cell>
          <cell r="AV588">
            <v>-45.25</v>
          </cell>
          <cell r="AW588">
            <v>0</v>
          </cell>
          <cell r="AX588">
            <v>-23.480000000039581</v>
          </cell>
          <cell r="AY588">
            <v>0</v>
          </cell>
          <cell r="AZ588">
            <v>0</v>
          </cell>
          <cell r="BA588">
            <v>-48.949999999953434</v>
          </cell>
          <cell r="BB588">
            <v>0</v>
          </cell>
          <cell r="BC588">
            <v>0</v>
          </cell>
          <cell r="BD588">
            <v>0</v>
          </cell>
          <cell r="BE588">
            <v>-1156.019999999553</v>
          </cell>
          <cell r="BF588">
            <v>-42.025000000023283</v>
          </cell>
          <cell r="BG588">
            <v>-34.25</v>
          </cell>
          <cell r="BH588">
            <v>-41.349999999976717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-1031.5500000000466</v>
          </cell>
          <cell r="BQ588">
            <v>-6.8449999999720603</v>
          </cell>
          <cell r="BR588">
            <v>-378.9300000006333</v>
          </cell>
          <cell r="BS588">
            <v>-56.380000000004657</v>
          </cell>
          <cell r="BT588">
            <v>-32.950000000069849</v>
          </cell>
          <cell r="BU588">
            <v>-63.849999999976717</v>
          </cell>
          <cell r="BV588">
            <v>-114.10000000009313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-50.899999999906868</v>
          </cell>
          <cell r="CB588">
            <v>-60.75</v>
          </cell>
          <cell r="CC588">
            <v>0</v>
          </cell>
          <cell r="CD588">
            <v>0</v>
          </cell>
          <cell r="CE588">
            <v>-287.57500000018626</v>
          </cell>
          <cell r="CF588">
            <v>-8.2000000000116415</v>
          </cell>
          <cell r="CG588">
            <v>0</v>
          </cell>
          <cell r="CH588">
            <v>0</v>
          </cell>
          <cell r="CI588">
            <v>-12.150000000023283</v>
          </cell>
          <cell r="CJ588">
            <v>0</v>
          </cell>
          <cell r="CK588">
            <v>-48.680000000051223</v>
          </cell>
          <cell r="CL588">
            <v>-2.4249999999883585</v>
          </cell>
          <cell r="CM588">
            <v>-135</v>
          </cell>
          <cell r="CN588">
            <v>-80.75</v>
          </cell>
          <cell r="CO588">
            <v>0</v>
          </cell>
          <cell r="CP588">
            <v>-0.36999999999534339</v>
          </cell>
          <cell r="CQ588">
            <v>0</v>
          </cell>
          <cell r="CR588">
            <v>-458.66999999899417</v>
          </cell>
          <cell r="CS588">
            <v>-26.25</v>
          </cell>
          <cell r="CT588">
            <v>0</v>
          </cell>
          <cell r="CU588">
            <v>-19.619999999995343</v>
          </cell>
          <cell r="CV588">
            <v>-150.55000000004657</v>
          </cell>
          <cell r="CW588">
            <v>0</v>
          </cell>
          <cell r="CX588">
            <v>0</v>
          </cell>
          <cell r="CY588">
            <v>-27.849999999976717</v>
          </cell>
          <cell r="CZ588">
            <v>-147.70000000006985</v>
          </cell>
          <cell r="DA588">
            <v>-46.050000000046566</v>
          </cell>
          <cell r="DB588">
            <v>-40.650000000023283</v>
          </cell>
          <cell r="DC588">
            <v>0</v>
          </cell>
          <cell r="DD588">
            <v>0</v>
          </cell>
          <cell r="DE588">
            <v>-656.93499999959022</v>
          </cell>
          <cell r="DF588">
            <v>-12.380000000004657</v>
          </cell>
          <cell r="DG588">
            <v>-14.700000000011642</v>
          </cell>
          <cell r="DH588">
            <v>0</v>
          </cell>
          <cell r="DI588">
            <v>-155.75</v>
          </cell>
          <cell r="DJ588">
            <v>0</v>
          </cell>
          <cell r="DK588">
            <v>-55.830000000016298</v>
          </cell>
          <cell r="DL588">
            <v>-39.25</v>
          </cell>
          <cell r="DM588">
            <v>-182.09999999997672</v>
          </cell>
          <cell r="DN588">
            <v>-91.600000000093132</v>
          </cell>
          <cell r="DO588">
            <v>-92.349999999976717</v>
          </cell>
          <cell r="DP588">
            <v>-1.25</v>
          </cell>
          <cell r="DQ588">
            <v>-11.724999999976717</v>
          </cell>
          <cell r="DR588">
            <v>-501.58000000007451</v>
          </cell>
          <cell r="DS588">
            <v>-84.149999999965075</v>
          </cell>
          <cell r="DT588">
            <v>-147</v>
          </cell>
          <cell r="DU588">
            <v>-102.09999999997672</v>
          </cell>
          <cell r="DV588">
            <v>0</v>
          </cell>
          <cell r="DW588">
            <v>0</v>
          </cell>
          <cell r="DX588">
            <v>-48.130000000004657</v>
          </cell>
          <cell r="DY588">
            <v>0</v>
          </cell>
          <cell r="DZ588">
            <v>0</v>
          </cell>
          <cell r="EA588">
            <v>-17.849999999976717</v>
          </cell>
          <cell r="EB588">
            <v>0</v>
          </cell>
          <cell r="EC588">
            <v>-15.25</v>
          </cell>
          <cell r="ED588">
            <v>-87.099999999976717</v>
          </cell>
        </row>
        <row r="589">
          <cell r="F589">
            <v>-241.17000000001281</v>
          </cell>
          <cell r="G589">
            <v>0</v>
          </cell>
          <cell r="H589">
            <v>0</v>
          </cell>
          <cell r="I589">
            <v>0</v>
          </cell>
          <cell r="J589">
            <v>-102.79999999981374</v>
          </cell>
          <cell r="K589">
            <v>-286.20000000018626</v>
          </cell>
          <cell r="L589">
            <v>-36.799999999813735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-50.599999999627471</v>
          </cell>
          <cell r="R589">
            <v>-257.10000000149012</v>
          </cell>
          <cell r="S589">
            <v>-90.799999999813735</v>
          </cell>
          <cell r="T589">
            <v>0</v>
          </cell>
          <cell r="U589">
            <v>0</v>
          </cell>
          <cell r="V589">
            <v>0</v>
          </cell>
          <cell r="W589">
            <v>-1.2999999998137355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-165</v>
          </cell>
          <cell r="AE589">
            <v>-1668.3999999985099</v>
          </cell>
          <cell r="AF589">
            <v>-294.79999999981374</v>
          </cell>
          <cell r="AG589">
            <v>-691.79999999981374</v>
          </cell>
          <cell r="AH589">
            <v>-299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-382.79999999981374</v>
          </cell>
          <cell r="AR589">
            <v>-5837.7000000029802</v>
          </cell>
          <cell r="AS589">
            <v>-1107.8999999999069</v>
          </cell>
          <cell r="AT589">
            <v>-1285.2999999998137</v>
          </cell>
          <cell r="AU589">
            <v>-1007.8000000000466</v>
          </cell>
          <cell r="AV589">
            <v>-232.20000000018626</v>
          </cell>
          <cell r="AW589">
            <v>-221.79999999981374</v>
          </cell>
          <cell r="AX589">
            <v>-202.29999999981374</v>
          </cell>
          <cell r="AY589">
            <v>0</v>
          </cell>
          <cell r="AZ589">
            <v>0</v>
          </cell>
          <cell r="BA589">
            <v>-136.70000000018626</v>
          </cell>
          <cell r="BB589">
            <v>0</v>
          </cell>
          <cell r="BC589">
            <v>-1059.2999999998137</v>
          </cell>
          <cell r="BD589">
            <v>-584.40000000037253</v>
          </cell>
          <cell r="BE589">
            <v>-9742.6000000014901</v>
          </cell>
          <cell r="BF589">
            <v>-1519.7999999998137</v>
          </cell>
          <cell r="BG589">
            <v>-735.20000000018626</v>
          </cell>
          <cell r="BH589">
            <v>-550.70000000018626</v>
          </cell>
          <cell r="BI589">
            <v>-316.29999999981374</v>
          </cell>
          <cell r="BJ589">
            <v>-53.299999999813735</v>
          </cell>
          <cell r="BK589">
            <v>-160.5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-5617.2999999998137</v>
          </cell>
          <cell r="BQ589">
            <v>-789.5</v>
          </cell>
          <cell r="BR589">
            <v>-5765.6999999992549</v>
          </cell>
          <cell r="BS589">
            <v>-1515.4000000001397</v>
          </cell>
          <cell r="BT589">
            <v>-659.5</v>
          </cell>
          <cell r="BU589">
            <v>-376.5</v>
          </cell>
          <cell r="BV589">
            <v>-240.5</v>
          </cell>
          <cell r="BW589">
            <v>-109</v>
          </cell>
          <cell r="BX589">
            <v>-213</v>
          </cell>
          <cell r="BY589">
            <v>0</v>
          </cell>
          <cell r="BZ589">
            <v>0</v>
          </cell>
          <cell r="CA589">
            <v>-145.5</v>
          </cell>
          <cell r="CB589">
            <v>-910.79999999981374</v>
          </cell>
          <cell r="CC589">
            <v>-928.5</v>
          </cell>
          <cell r="CD589">
            <v>-667</v>
          </cell>
          <cell r="CE589">
            <v>1262.839999999851</v>
          </cell>
          <cell r="CF589">
            <v>-1298</v>
          </cell>
          <cell r="CG589">
            <v>-934.5</v>
          </cell>
          <cell r="CH589">
            <v>-646.89999999990687</v>
          </cell>
          <cell r="CI589">
            <v>-278.79999999981374</v>
          </cell>
          <cell r="CJ589">
            <v>-1097.1000000000931</v>
          </cell>
          <cell r="CK589">
            <v>-1204.2000000001863</v>
          </cell>
          <cell r="CL589">
            <v>345.79999999981374</v>
          </cell>
          <cell r="CM589">
            <v>-1246</v>
          </cell>
          <cell r="CN589">
            <v>9877.3000000002794</v>
          </cell>
          <cell r="CO589">
            <v>-715.26000000000931</v>
          </cell>
          <cell r="CP589">
            <v>-959.10000000009313</v>
          </cell>
          <cell r="CQ589">
            <v>-580.40000000037253</v>
          </cell>
          <cell r="CR589">
            <v>-8050.0399999991059</v>
          </cell>
          <cell r="CS589">
            <v>-523.5</v>
          </cell>
          <cell r="CT589">
            <v>-1051.5</v>
          </cell>
          <cell r="CU589">
            <v>-584.29999999981374</v>
          </cell>
          <cell r="CV589">
            <v>-1516.7999999998137</v>
          </cell>
          <cell r="CW589">
            <v>-489.39999999990687</v>
          </cell>
          <cell r="CX589">
            <v>1262.7000000001863</v>
          </cell>
          <cell r="CY589">
            <v>-599.70000000018626</v>
          </cell>
          <cell r="CZ589">
            <v>-1265</v>
          </cell>
          <cell r="DA589">
            <v>-456.59999999962747</v>
          </cell>
          <cell r="DB589">
            <v>-589.54000000003725</v>
          </cell>
          <cell r="DC589">
            <v>-1392.1000000000931</v>
          </cell>
          <cell r="DD589">
            <v>-844.29999999981374</v>
          </cell>
          <cell r="DE589">
            <v>-12899.510000001639</v>
          </cell>
          <cell r="DF589">
            <v>-874</v>
          </cell>
          <cell r="DG589">
            <v>-1047.5</v>
          </cell>
          <cell r="DH589">
            <v>-649.5999999998603</v>
          </cell>
          <cell r="DI589">
            <v>-1596.3000000000466</v>
          </cell>
          <cell r="DJ589">
            <v>-1128.3999999999069</v>
          </cell>
          <cell r="DK589">
            <v>-1345.3999999999069</v>
          </cell>
          <cell r="DL589">
            <v>-299.70000000018626</v>
          </cell>
          <cell r="DM589">
            <v>-1448</v>
          </cell>
          <cell r="DN589">
            <v>-1626.6000000000931</v>
          </cell>
          <cell r="DO589">
            <v>-556.31000000005588</v>
          </cell>
          <cell r="DP589">
            <v>-1393.3999999999069</v>
          </cell>
          <cell r="DQ589">
            <v>-934.29999999981374</v>
          </cell>
          <cell r="DR589">
            <v>-13486.500000003725</v>
          </cell>
          <cell r="DS589">
            <v>-720.70000000018626</v>
          </cell>
          <cell r="DT589">
            <v>-1257.4000000003725</v>
          </cell>
          <cell r="DU589">
            <v>-787.30000000004657</v>
          </cell>
          <cell r="DV589">
            <v>-6002.7999999998137</v>
          </cell>
          <cell r="DW589">
            <v>-297</v>
          </cell>
          <cell r="DX589">
            <v>-658.70000000018626</v>
          </cell>
          <cell r="DY589">
            <v>-72.700000000186265</v>
          </cell>
          <cell r="DZ589">
            <v>-352</v>
          </cell>
          <cell r="EA589">
            <v>-594</v>
          </cell>
          <cell r="EB589">
            <v>-327.9000000001397</v>
          </cell>
          <cell r="EC589">
            <v>-1662</v>
          </cell>
          <cell r="ED589">
            <v>-754</v>
          </cell>
        </row>
        <row r="590">
          <cell r="F590">
            <v>0</v>
          </cell>
          <cell r="G590">
            <v>0</v>
          </cell>
          <cell r="H590">
            <v>-8.6999999999534339</v>
          </cell>
          <cell r="I590">
            <v>0</v>
          </cell>
          <cell r="J590">
            <v>-249</v>
          </cell>
          <cell r="K590">
            <v>-490.79999999981374</v>
          </cell>
          <cell r="L590">
            <v>-150.56600000010803</v>
          </cell>
          <cell r="M590">
            <v>-148.37999999988824</v>
          </cell>
          <cell r="N590">
            <v>-153.07400000002235</v>
          </cell>
          <cell r="O590">
            <v>0</v>
          </cell>
          <cell r="P590">
            <v>0</v>
          </cell>
          <cell r="Q590">
            <v>-97.200000000186265</v>
          </cell>
          <cell r="R590">
            <v>-3450.4000000022352</v>
          </cell>
          <cell r="S590">
            <v>-79.300000000046566</v>
          </cell>
          <cell r="T590">
            <v>-371.20000000018626</v>
          </cell>
          <cell r="U590">
            <v>-273.79999999981374</v>
          </cell>
          <cell r="V590">
            <v>-72.71999999973923</v>
          </cell>
          <cell r="W590">
            <v>-274.79999999981374</v>
          </cell>
          <cell r="X590">
            <v>-564.5</v>
          </cell>
          <cell r="Y590">
            <v>-147.6800000006333</v>
          </cell>
          <cell r="Z590">
            <v>-1113.0200000000186</v>
          </cell>
          <cell r="AA590">
            <v>-439.33999999985099</v>
          </cell>
          <cell r="AB590">
            <v>-77.639999999664724</v>
          </cell>
          <cell r="AC590">
            <v>0</v>
          </cell>
          <cell r="AD590">
            <v>-36.400000000372529</v>
          </cell>
          <cell r="AE590">
            <v>-6783.3300000019372</v>
          </cell>
          <cell r="AF590">
            <v>-662.20000000018626</v>
          </cell>
          <cell r="AG590">
            <v>-979</v>
          </cell>
          <cell r="AH590">
            <v>-1679</v>
          </cell>
          <cell r="AI590">
            <v>-1046.0699999998324</v>
          </cell>
          <cell r="AJ590">
            <v>-233.86000000033528</v>
          </cell>
          <cell r="AK590">
            <v>-533.44000000040978</v>
          </cell>
          <cell r="AL590">
            <v>-234.54000000003725</v>
          </cell>
          <cell r="AM590">
            <v>-662.43999999947846</v>
          </cell>
          <cell r="AN590">
            <v>-744.60999999986961</v>
          </cell>
          <cell r="AO590">
            <v>-4.470000000204891</v>
          </cell>
          <cell r="AP590">
            <v>0</v>
          </cell>
          <cell r="AQ590">
            <v>-3.7000000001862645</v>
          </cell>
          <cell r="AR590">
            <v>-5934.0550000034273</v>
          </cell>
          <cell r="AS590">
            <v>-205.39999999990687</v>
          </cell>
          <cell r="AT590">
            <v>-11.199999999953434</v>
          </cell>
          <cell r="AU590">
            <v>-785.4000000001397</v>
          </cell>
          <cell r="AV590">
            <v>-1975.2799999997951</v>
          </cell>
          <cell r="AW590">
            <v>-1005.3499999996275</v>
          </cell>
          <cell r="AX590">
            <v>-661.86000000033528</v>
          </cell>
          <cell r="AY590">
            <v>-81.619999999646097</v>
          </cell>
          <cell r="AZ590">
            <v>-496.10999999940395</v>
          </cell>
          <cell r="BA590">
            <v>-307.63500000024214</v>
          </cell>
          <cell r="BB590">
            <v>-332</v>
          </cell>
          <cell r="BC590">
            <v>-70.099999999860302</v>
          </cell>
          <cell r="BD590">
            <v>-2.1000000000931323</v>
          </cell>
          <cell r="BE590">
            <v>37856.494000002742</v>
          </cell>
          <cell r="BF590">
            <v>-123.9000000001397</v>
          </cell>
          <cell r="BG590">
            <v>-824.5</v>
          </cell>
          <cell r="BH590">
            <v>-1105</v>
          </cell>
          <cell r="BI590">
            <v>-2815.5200000000186</v>
          </cell>
          <cell r="BJ590">
            <v>-676.36000000033528</v>
          </cell>
          <cell r="BK590">
            <v>-1043.9199999999255</v>
          </cell>
          <cell r="BL590">
            <v>-172.33999999985099</v>
          </cell>
          <cell r="BM590">
            <v>-138.43999999994412</v>
          </cell>
          <cell r="BN590">
            <v>-426.82600000035018</v>
          </cell>
          <cell r="BO590">
            <v>0</v>
          </cell>
          <cell r="BP590">
            <v>45235.40000000014</v>
          </cell>
          <cell r="BQ590">
            <v>-52.099999999860302</v>
          </cell>
          <cell r="BR590">
            <v>-5717.5500000007451</v>
          </cell>
          <cell r="BS590">
            <v>-105.36000000010245</v>
          </cell>
          <cell r="BT590">
            <v>-547.69999999995343</v>
          </cell>
          <cell r="BU590">
            <v>-1081.8000000000466</v>
          </cell>
          <cell r="BV590">
            <v>-1945.5</v>
          </cell>
          <cell r="BW590">
            <v>-412.5</v>
          </cell>
          <cell r="BX590">
            <v>-309.5</v>
          </cell>
          <cell r="BY590">
            <v>4.3999999999068677</v>
          </cell>
          <cell r="BZ590">
            <v>-171.78999999957159</v>
          </cell>
          <cell r="CA590">
            <v>-511.5500000002794</v>
          </cell>
          <cell r="CB590">
            <v>-372.30000000004657</v>
          </cell>
          <cell r="CC590">
            <v>-177.44999999995343</v>
          </cell>
          <cell r="CD590">
            <v>-86.5</v>
          </cell>
          <cell r="CE590">
            <v>-14065.400000002235</v>
          </cell>
          <cell r="CF590">
            <v>-220.80000000004657</v>
          </cell>
          <cell r="CG590">
            <v>-105</v>
          </cell>
          <cell r="CH590">
            <v>-253</v>
          </cell>
          <cell r="CI590">
            <v>8253.5</v>
          </cell>
          <cell r="CJ590">
            <v>-64</v>
          </cell>
          <cell r="CK590">
            <v>-186.80000000004657</v>
          </cell>
          <cell r="CL590">
            <v>275.20000000018626</v>
          </cell>
          <cell r="CM590">
            <v>-889.70000000018626</v>
          </cell>
          <cell r="CN590">
            <v>-20130</v>
          </cell>
          <cell r="CO590">
            <v>-569.29999999981374</v>
          </cell>
          <cell r="CP590">
            <v>-105.80000000004657</v>
          </cell>
          <cell r="CQ590">
            <v>-69.699999999953434</v>
          </cell>
          <cell r="CR590">
            <v>-46174.440000001341</v>
          </cell>
          <cell r="CS590">
            <v>-30.600000000093132</v>
          </cell>
          <cell r="CT590">
            <v>-54.5</v>
          </cell>
          <cell r="CU590">
            <v>-192.29999999981374</v>
          </cell>
          <cell r="CV590">
            <v>-29.200000000186265</v>
          </cell>
          <cell r="CW590">
            <v>-14.600000000093132</v>
          </cell>
          <cell r="CX590">
            <v>-39352.339999999967</v>
          </cell>
          <cell r="CY590">
            <v>-716.6999999997206</v>
          </cell>
          <cell r="CZ590">
            <v>-1734.3000000002794</v>
          </cell>
          <cell r="DA590">
            <v>-663.19999999995343</v>
          </cell>
          <cell r="DB590">
            <v>-3266.4000000001397</v>
          </cell>
          <cell r="DC590">
            <v>-3</v>
          </cell>
          <cell r="DD590">
            <v>-117.30000000004657</v>
          </cell>
          <cell r="DE590">
            <v>-4651.5499999970198</v>
          </cell>
          <cell r="DF590">
            <v>-122.79999999981374</v>
          </cell>
          <cell r="DG590">
            <v>-258.69999999995343</v>
          </cell>
          <cell r="DH590">
            <v>-144.5</v>
          </cell>
          <cell r="DI590">
            <v>-108.5999999998603</v>
          </cell>
          <cell r="DJ590">
            <v>-87.100000000093132</v>
          </cell>
          <cell r="DK590">
            <v>-340.31000000005588</v>
          </cell>
          <cell r="DL590">
            <v>-467.59999999962747</v>
          </cell>
          <cell r="DM590">
            <v>-1572.6000000000931</v>
          </cell>
          <cell r="DN590">
            <v>-426.5999999998603</v>
          </cell>
          <cell r="DO590">
            <v>-871.5</v>
          </cell>
          <cell r="DP590">
            <v>-185.8399999999674</v>
          </cell>
          <cell r="DQ590">
            <v>-65.399999999906868</v>
          </cell>
          <cell r="DR590">
            <v>-5660.6000000014901</v>
          </cell>
          <cell r="DS590">
            <v>-52</v>
          </cell>
          <cell r="DT590">
            <v>-224.80000000004657</v>
          </cell>
          <cell r="DU590">
            <v>-302.29999999981374</v>
          </cell>
          <cell r="DV590">
            <v>-271.5</v>
          </cell>
          <cell r="DW590">
            <v>-470</v>
          </cell>
          <cell r="DX590">
            <v>-939</v>
          </cell>
          <cell r="DY590">
            <v>-216</v>
          </cell>
          <cell r="DZ590">
            <v>-684.70000000018626</v>
          </cell>
          <cell r="EA590">
            <v>-1540.2000000001863</v>
          </cell>
          <cell r="EB590">
            <v>-725.79999999981374</v>
          </cell>
          <cell r="EC590">
            <v>-184.60000000009313</v>
          </cell>
          <cell r="ED590">
            <v>-49.699999999953434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2">
          <cell r="A602" t="str">
            <v>Burn Rate (MMBtu/MWh)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1E-3</v>
          </cell>
          <cell r="P603">
            <v>1E-3</v>
          </cell>
          <cell r="Q603">
            <v>1E-3</v>
          </cell>
          <cell r="R603">
            <v>0</v>
          </cell>
          <cell r="S603">
            <v>0</v>
          </cell>
          <cell r="T603">
            <v>1E-3</v>
          </cell>
          <cell r="U603">
            <v>1E-3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1E-3</v>
          </cell>
          <cell r="AE603">
            <v>0</v>
          </cell>
          <cell r="AF603">
            <v>1E-3</v>
          </cell>
          <cell r="AG603">
            <v>0</v>
          </cell>
          <cell r="AH603">
            <v>1E-3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1E-3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2E-3</v>
          </cell>
          <cell r="AW604">
            <v>2E-3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1E-3</v>
          </cell>
          <cell r="BJ604">
            <v>1E-3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3.0000000000000001E-3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1E-3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1E-3</v>
          </cell>
          <cell r="DV605">
            <v>1E-3</v>
          </cell>
          <cell r="DW605">
            <v>0</v>
          </cell>
          <cell r="DX605">
            <v>1E-3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</row>
        <row r="607">
          <cell r="F607">
            <v>1E-3</v>
          </cell>
          <cell r="G607">
            <v>0</v>
          </cell>
          <cell r="H607">
            <v>1E-3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1E-3</v>
          </cell>
          <cell r="O607">
            <v>1E-3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1E-3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1E-3</v>
          </cell>
          <cell r="AT607">
            <v>0</v>
          </cell>
          <cell r="AU607">
            <v>1E-3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1E-3</v>
          </cell>
          <cell r="BC607">
            <v>0</v>
          </cell>
          <cell r="BD607">
            <v>0</v>
          </cell>
          <cell r="BE607">
            <v>0</v>
          </cell>
          <cell r="BF607">
            <v>1E-3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1E-3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1E-3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1E-3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2E-3</v>
          </cell>
          <cell r="DK607">
            <v>0</v>
          </cell>
          <cell r="DL607">
            <v>1E-3</v>
          </cell>
          <cell r="DM607">
            <v>1E-3</v>
          </cell>
          <cell r="DN607">
            <v>1E-3</v>
          </cell>
          <cell r="DO607">
            <v>1E-3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1E-3</v>
          </cell>
          <cell r="DX607">
            <v>0</v>
          </cell>
          <cell r="DY607">
            <v>1E-3</v>
          </cell>
          <cell r="DZ607">
            <v>0</v>
          </cell>
          <cell r="EA607">
            <v>1E-3</v>
          </cell>
          <cell r="EB607">
            <v>1E-3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1E-3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1E-3</v>
          </cell>
          <cell r="W608">
            <v>1E-3</v>
          </cell>
          <cell r="X608">
            <v>1E-3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1E-3</v>
          </cell>
          <cell r="AJ608">
            <v>1E-3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1E-3</v>
          </cell>
          <cell r="AW608">
            <v>1E-3</v>
          </cell>
          <cell r="AX608">
            <v>1E-3</v>
          </cell>
          <cell r="AY608">
            <v>0</v>
          </cell>
          <cell r="AZ608">
            <v>0</v>
          </cell>
          <cell r="BA608">
            <v>1E-3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1E-3</v>
          </cell>
          <cell r="BI608">
            <v>1E-3</v>
          </cell>
          <cell r="BJ608">
            <v>1E-3</v>
          </cell>
          <cell r="BK608">
            <v>1E-3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1E-3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1E-3</v>
          </cell>
          <cell r="BV608">
            <v>0</v>
          </cell>
          <cell r="BW608">
            <v>1E-3</v>
          </cell>
          <cell r="BX608">
            <v>1E-3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3.0000000000000001E-3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1E-3</v>
          </cell>
          <cell r="DW608">
            <v>0</v>
          </cell>
          <cell r="DX608">
            <v>1E-3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1E-3</v>
          </cell>
          <cell r="J609">
            <v>2E-3</v>
          </cell>
          <cell r="K609">
            <v>2E-3</v>
          </cell>
          <cell r="L609">
            <v>1E-3</v>
          </cell>
          <cell r="M609">
            <v>1E-3</v>
          </cell>
          <cell r="N609">
            <v>1E-3</v>
          </cell>
          <cell r="O609">
            <v>1E-3</v>
          </cell>
          <cell r="P609">
            <v>0</v>
          </cell>
          <cell r="Q609">
            <v>0</v>
          </cell>
          <cell r="R609">
            <v>1E-3</v>
          </cell>
          <cell r="S609">
            <v>0</v>
          </cell>
          <cell r="T609">
            <v>0</v>
          </cell>
          <cell r="U609">
            <v>1E-3</v>
          </cell>
          <cell r="V609">
            <v>2E-3</v>
          </cell>
          <cell r="W609">
            <v>2E-3</v>
          </cell>
          <cell r="X609">
            <v>3.0000000000000001E-3</v>
          </cell>
          <cell r="Y609">
            <v>1E-3</v>
          </cell>
          <cell r="Z609">
            <v>1E-3</v>
          </cell>
          <cell r="AA609">
            <v>1E-3</v>
          </cell>
          <cell r="AB609">
            <v>1E-3</v>
          </cell>
          <cell r="AC609">
            <v>1E-3</v>
          </cell>
          <cell r="AD609">
            <v>0</v>
          </cell>
          <cell r="AE609">
            <v>1E-3</v>
          </cell>
          <cell r="AF609">
            <v>0</v>
          </cell>
          <cell r="AG609">
            <v>0</v>
          </cell>
          <cell r="AH609">
            <v>0</v>
          </cell>
          <cell r="AI609">
            <v>3.0000000000000001E-3</v>
          </cell>
          <cell r="AJ609">
            <v>2E-3</v>
          </cell>
          <cell r="AK609">
            <v>2E-3</v>
          </cell>
          <cell r="AL609">
            <v>0</v>
          </cell>
          <cell r="AM609">
            <v>0</v>
          </cell>
          <cell r="AN609">
            <v>1E-3</v>
          </cell>
          <cell r="AO609">
            <v>1E-3</v>
          </cell>
          <cell r="AP609">
            <v>0</v>
          </cell>
          <cell r="AQ609">
            <v>0</v>
          </cell>
          <cell r="AR609">
            <v>1E-3</v>
          </cell>
          <cell r="AS609">
            <v>0</v>
          </cell>
          <cell r="AT609">
            <v>1E-3</v>
          </cell>
          <cell r="AU609">
            <v>1E-3</v>
          </cell>
          <cell r="AV609">
            <v>4.0000000000000001E-3</v>
          </cell>
          <cell r="AW609">
            <v>2E-3</v>
          </cell>
          <cell r="AX609">
            <v>3.0000000000000001E-3</v>
          </cell>
          <cell r="AY609">
            <v>0</v>
          </cell>
          <cell r="AZ609">
            <v>1E-3</v>
          </cell>
          <cell r="BA609">
            <v>1E-3</v>
          </cell>
          <cell r="BB609">
            <v>1E-3</v>
          </cell>
          <cell r="BC609">
            <v>0</v>
          </cell>
          <cell r="BD609">
            <v>0</v>
          </cell>
          <cell r="BE609">
            <v>1E-3</v>
          </cell>
          <cell r="BF609">
            <v>0</v>
          </cell>
          <cell r="BG609">
            <v>0</v>
          </cell>
          <cell r="BH609">
            <v>2E-3</v>
          </cell>
          <cell r="BI609">
            <v>5.0000000000000001E-3</v>
          </cell>
          <cell r="BJ609">
            <v>3.0000000000000001E-3</v>
          </cell>
          <cell r="BK609">
            <v>2E-3</v>
          </cell>
          <cell r="BL609">
            <v>0</v>
          </cell>
          <cell r="BM609">
            <v>1E-3</v>
          </cell>
          <cell r="BN609">
            <v>2E-3</v>
          </cell>
          <cell r="BO609">
            <v>1E-3</v>
          </cell>
          <cell r="BP609">
            <v>2E-3</v>
          </cell>
          <cell r="BQ609">
            <v>0</v>
          </cell>
          <cell r="BR609">
            <v>1E-3</v>
          </cell>
          <cell r="BS609">
            <v>0</v>
          </cell>
          <cell r="BT609">
            <v>0</v>
          </cell>
          <cell r="BU609">
            <v>1E-3</v>
          </cell>
          <cell r="BV609">
            <v>4.0000000000000001E-3</v>
          </cell>
          <cell r="BW609">
            <v>2E-3</v>
          </cell>
          <cell r="BX609">
            <v>2E-3</v>
          </cell>
          <cell r="BY609">
            <v>0</v>
          </cell>
          <cell r="BZ609">
            <v>0</v>
          </cell>
          <cell r="CA609">
            <v>1E-3</v>
          </cell>
          <cell r="CB609">
            <v>1E-3</v>
          </cell>
          <cell r="CC609">
            <v>1E-3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1E-3</v>
          </cell>
          <cell r="CI609">
            <v>4.0000000000000001E-3</v>
          </cell>
          <cell r="CJ609">
            <v>1E-3</v>
          </cell>
          <cell r="CK609">
            <v>1E-3</v>
          </cell>
          <cell r="CL609">
            <v>0</v>
          </cell>
          <cell r="CM609">
            <v>0</v>
          </cell>
          <cell r="CN609">
            <v>-1E-3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1E-3</v>
          </cell>
          <cell r="CV609">
            <v>1E-3</v>
          </cell>
          <cell r="CW609">
            <v>0</v>
          </cell>
          <cell r="CX609">
            <v>1E-3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1E-3</v>
          </cell>
          <cell r="DI609">
            <v>1E-3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1E-3</v>
          </cell>
          <cell r="J610">
            <v>1E-3</v>
          </cell>
          <cell r="K610">
            <v>1E-3</v>
          </cell>
          <cell r="L610">
            <v>0</v>
          </cell>
          <cell r="M610">
            <v>0</v>
          </cell>
          <cell r="N610">
            <v>1E-3</v>
          </cell>
          <cell r="O610">
            <v>0</v>
          </cell>
          <cell r="P610">
            <v>0</v>
          </cell>
          <cell r="Q610">
            <v>0</v>
          </cell>
          <cell r="R610">
            <v>1E-3</v>
          </cell>
          <cell r="S610">
            <v>0</v>
          </cell>
          <cell r="T610">
            <v>1E-3</v>
          </cell>
          <cell r="U610">
            <v>1E-3</v>
          </cell>
          <cell r="V610">
            <v>0</v>
          </cell>
          <cell r="W610">
            <v>0</v>
          </cell>
          <cell r="X610">
            <v>1E-3</v>
          </cell>
          <cell r="Y610">
            <v>0</v>
          </cell>
          <cell r="Z610">
            <v>1E-3</v>
          </cell>
          <cell r="AA610">
            <v>1E-3</v>
          </cell>
          <cell r="AB610">
            <v>1E-3</v>
          </cell>
          <cell r="AC610">
            <v>1E-3</v>
          </cell>
          <cell r="AD610">
            <v>1E-3</v>
          </cell>
          <cell r="AE610">
            <v>0</v>
          </cell>
          <cell r="AF610">
            <v>0</v>
          </cell>
          <cell r="AG610">
            <v>0</v>
          </cell>
          <cell r="AH610">
            <v>1E-3</v>
          </cell>
          <cell r="AI610">
            <v>2E-3</v>
          </cell>
          <cell r="AJ610">
            <v>2E-3</v>
          </cell>
          <cell r="AK610">
            <v>1E-3</v>
          </cell>
          <cell r="AL610">
            <v>0</v>
          </cell>
          <cell r="AM610">
            <v>0</v>
          </cell>
          <cell r="AN610">
            <v>1E-3</v>
          </cell>
          <cell r="AO610">
            <v>0</v>
          </cell>
          <cell r="AP610">
            <v>1E-3</v>
          </cell>
          <cell r="AQ610">
            <v>0</v>
          </cell>
          <cell r="AR610">
            <v>1E-3</v>
          </cell>
          <cell r="AS610">
            <v>0</v>
          </cell>
          <cell r="AT610">
            <v>0</v>
          </cell>
          <cell r="AU610">
            <v>1E-3</v>
          </cell>
          <cell r="AV610">
            <v>1E-3</v>
          </cell>
          <cell r="AW610">
            <v>2E-3</v>
          </cell>
          <cell r="AX610">
            <v>2E-3</v>
          </cell>
          <cell r="AY610">
            <v>0</v>
          </cell>
          <cell r="AZ610">
            <v>1E-3</v>
          </cell>
          <cell r="BA610">
            <v>1E-3</v>
          </cell>
          <cell r="BB610">
            <v>1E-3</v>
          </cell>
          <cell r="BC610">
            <v>0</v>
          </cell>
          <cell r="BD610">
            <v>0</v>
          </cell>
          <cell r="BE610">
            <v>1E-3</v>
          </cell>
          <cell r="BF610">
            <v>0</v>
          </cell>
          <cell r="BG610">
            <v>0</v>
          </cell>
          <cell r="BH610">
            <v>1E-3</v>
          </cell>
          <cell r="BI610">
            <v>1E-3</v>
          </cell>
          <cell r="BJ610">
            <v>3.0000000000000001E-3</v>
          </cell>
          <cell r="BK610">
            <v>2E-3</v>
          </cell>
          <cell r="BL610">
            <v>0</v>
          </cell>
          <cell r="BM610">
            <v>0</v>
          </cell>
          <cell r="BN610">
            <v>1E-3</v>
          </cell>
          <cell r="BO610">
            <v>1E-3</v>
          </cell>
          <cell r="BP610">
            <v>4.0000000000000001E-3</v>
          </cell>
          <cell r="BQ610">
            <v>0</v>
          </cell>
          <cell r="BR610">
            <v>1E-3</v>
          </cell>
          <cell r="BS610">
            <v>0</v>
          </cell>
          <cell r="BT610">
            <v>0</v>
          </cell>
          <cell r="BU610">
            <v>1E-3</v>
          </cell>
          <cell r="BV610">
            <v>1E-3</v>
          </cell>
          <cell r="BW610">
            <v>2E-3</v>
          </cell>
          <cell r="BX610">
            <v>2E-3</v>
          </cell>
          <cell r="BY610">
            <v>0</v>
          </cell>
          <cell r="BZ610">
            <v>0</v>
          </cell>
          <cell r="CA610">
            <v>1E-3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7.0000000000000001E-3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1E-3</v>
          </cell>
          <cell r="CV610">
            <v>1E-3</v>
          </cell>
          <cell r="CW610">
            <v>0</v>
          </cell>
          <cell r="CX610">
            <v>-1E-3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1E-3</v>
          </cell>
          <cell r="DI610">
            <v>1E-3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1E-3</v>
          </cell>
          <cell r="DS610">
            <v>1E-3</v>
          </cell>
          <cell r="DT610">
            <v>1E-3</v>
          </cell>
          <cell r="DU610">
            <v>1E-3</v>
          </cell>
          <cell r="DV610">
            <v>1E-3</v>
          </cell>
          <cell r="DW610">
            <v>2E-3</v>
          </cell>
          <cell r="DX610">
            <v>2E-3</v>
          </cell>
          <cell r="DY610">
            <v>0</v>
          </cell>
          <cell r="DZ610">
            <v>1E-3</v>
          </cell>
          <cell r="EA610">
            <v>1E-3</v>
          </cell>
          <cell r="EB610">
            <v>1E-3</v>
          </cell>
          <cell r="EC610">
            <v>1E-3</v>
          </cell>
          <cell r="ED610">
            <v>1E-3</v>
          </cell>
          <cell r="EE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1E-3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2E-3</v>
          </cell>
          <cell r="X611">
            <v>1E-3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3.0000000000000001E-3</v>
          </cell>
          <cell r="AF611">
            <v>6.0000000000000001E-3</v>
          </cell>
          <cell r="AG611">
            <v>2E-3</v>
          </cell>
          <cell r="AH611">
            <v>3.0000000000000001E-3</v>
          </cell>
          <cell r="AI611">
            <v>1E-3</v>
          </cell>
          <cell r="AJ611">
            <v>1E-3</v>
          </cell>
          <cell r="AK611">
            <v>6.0000000000000001E-3</v>
          </cell>
          <cell r="AL611">
            <v>1E-3</v>
          </cell>
          <cell r="AM611">
            <v>3.0000000000000001E-3</v>
          </cell>
          <cell r="AN611">
            <v>2E-3</v>
          </cell>
          <cell r="AO611">
            <v>2E-3</v>
          </cell>
          <cell r="AP611">
            <v>3.0000000000000001E-3</v>
          </cell>
          <cell r="AQ611">
            <v>1E-3</v>
          </cell>
          <cell r="AR611">
            <v>3.0000000000000001E-3</v>
          </cell>
          <cell r="AS611">
            <v>5.0000000000000001E-3</v>
          </cell>
          <cell r="AT611">
            <v>5.0000000000000001E-3</v>
          </cell>
          <cell r="AU611">
            <v>4.0000000000000001E-3</v>
          </cell>
          <cell r="AV611">
            <v>1E-3</v>
          </cell>
          <cell r="AW611">
            <v>1E-3</v>
          </cell>
          <cell r="AX611">
            <v>1E-3</v>
          </cell>
          <cell r="AY611">
            <v>1E-3</v>
          </cell>
          <cell r="AZ611">
            <v>6.0000000000000001E-3</v>
          </cell>
          <cell r="BA611">
            <v>5.0000000000000001E-3</v>
          </cell>
          <cell r="BB611">
            <v>2E-3</v>
          </cell>
          <cell r="BC611">
            <v>2E-3</v>
          </cell>
          <cell r="BD611">
            <v>3.0000000000000001E-3</v>
          </cell>
          <cell r="BE611">
            <v>4.0000000000000001E-3</v>
          </cell>
          <cell r="BF611">
            <v>4.0000000000000001E-3</v>
          </cell>
          <cell r="BG611">
            <v>2E-3</v>
          </cell>
          <cell r="BH611">
            <v>2E-3</v>
          </cell>
          <cell r="BI611">
            <v>0</v>
          </cell>
          <cell r="BJ611">
            <v>1E-3</v>
          </cell>
          <cell r="BK611">
            <v>4.0000000000000001E-3</v>
          </cell>
          <cell r="BL611">
            <v>1E-3</v>
          </cell>
          <cell r="BM611">
            <v>4.0000000000000001E-3</v>
          </cell>
          <cell r="BN611">
            <v>3.0000000000000001E-3</v>
          </cell>
          <cell r="BO611">
            <v>4.0000000000000001E-3</v>
          </cell>
          <cell r="BP611">
            <v>1.4999999999999999E-2</v>
          </cell>
          <cell r="BQ611">
            <v>3.0000000000000001E-3</v>
          </cell>
          <cell r="BR611">
            <v>3.0000000000000001E-3</v>
          </cell>
          <cell r="BS611">
            <v>3.0000000000000001E-3</v>
          </cell>
          <cell r="BT611">
            <v>2E-3</v>
          </cell>
          <cell r="BU611">
            <v>0</v>
          </cell>
          <cell r="BV611">
            <v>1E-3</v>
          </cell>
          <cell r="BW611">
            <v>1E-3</v>
          </cell>
          <cell r="BX611">
            <v>4.0000000000000001E-3</v>
          </cell>
          <cell r="BY611">
            <v>2E-3</v>
          </cell>
          <cell r="BZ611">
            <v>7.0000000000000001E-3</v>
          </cell>
          <cell r="CA611">
            <v>3.0000000000000001E-3</v>
          </cell>
          <cell r="CB611">
            <v>7.0000000000000001E-3</v>
          </cell>
          <cell r="CC611">
            <v>3.0000000000000001E-3</v>
          </cell>
          <cell r="CD611">
            <v>2E-3</v>
          </cell>
          <cell r="CE611">
            <v>8.0000000000000002E-3</v>
          </cell>
          <cell r="CF611">
            <v>4.0000000000000001E-3</v>
          </cell>
          <cell r="CG611">
            <v>2E-3</v>
          </cell>
          <cell r="CH611">
            <v>4.0000000000000001E-3</v>
          </cell>
          <cell r="CI611">
            <v>1E-3</v>
          </cell>
          <cell r="CJ611">
            <v>5.0000000000000001E-3</v>
          </cell>
          <cell r="CK611">
            <v>1.2999999999999999E-2</v>
          </cell>
          <cell r="CL611">
            <v>7.0000000000000001E-3</v>
          </cell>
          <cell r="CM611">
            <v>7.0000000000000001E-3</v>
          </cell>
          <cell r="CN611">
            <v>3.7999999999999999E-2</v>
          </cell>
          <cell r="CO611">
            <v>6.0000000000000001E-3</v>
          </cell>
          <cell r="CP611">
            <v>4.0000000000000001E-3</v>
          </cell>
          <cell r="CQ611">
            <v>2E-3</v>
          </cell>
          <cell r="CR611">
            <v>2E-3</v>
          </cell>
          <cell r="CS611">
            <v>3.0000000000000001E-3</v>
          </cell>
          <cell r="CT611">
            <v>5.0000000000000001E-3</v>
          </cell>
          <cell r="CU611">
            <v>5.0000000000000001E-3</v>
          </cell>
          <cell r="CV611">
            <v>2E-3</v>
          </cell>
          <cell r="CW611">
            <v>7.0000000000000001E-3</v>
          </cell>
          <cell r="CX611">
            <v>-2.5000000000000001E-2</v>
          </cell>
          <cell r="CY611">
            <v>0</v>
          </cell>
          <cell r="CZ611">
            <v>5.0000000000000001E-3</v>
          </cell>
          <cell r="DA611">
            <v>5.0000000000000001E-3</v>
          </cell>
          <cell r="DB611">
            <v>3.0000000000000001E-3</v>
          </cell>
          <cell r="DC611">
            <v>4.0000000000000001E-3</v>
          </cell>
          <cell r="DD611">
            <v>3.0000000000000001E-3</v>
          </cell>
          <cell r="DE611">
            <v>4.0000000000000001E-3</v>
          </cell>
          <cell r="DF611">
            <v>4.0000000000000001E-3</v>
          </cell>
          <cell r="DG611">
            <v>4.0000000000000001E-3</v>
          </cell>
          <cell r="DH611">
            <v>4.0000000000000001E-3</v>
          </cell>
          <cell r="DI611">
            <v>2E-3</v>
          </cell>
          <cell r="DJ611">
            <v>0.01</v>
          </cell>
          <cell r="DK611">
            <v>0.01</v>
          </cell>
          <cell r="DL611">
            <v>2E-3</v>
          </cell>
          <cell r="DM611">
            <v>5.0000000000000001E-3</v>
          </cell>
          <cell r="DN611">
            <v>3.0000000000000001E-3</v>
          </cell>
          <cell r="DO611">
            <v>3.0000000000000001E-3</v>
          </cell>
          <cell r="DP611">
            <v>2E-3</v>
          </cell>
          <cell r="DQ611">
            <v>2E-3</v>
          </cell>
          <cell r="DR611">
            <v>3.0000000000000001E-3</v>
          </cell>
          <cell r="DS611">
            <v>2E-3</v>
          </cell>
          <cell r="DT611">
            <v>3.0000000000000001E-3</v>
          </cell>
          <cell r="DU611">
            <v>3.0000000000000001E-3</v>
          </cell>
          <cell r="DV611">
            <v>3.0000000000000001E-3</v>
          </cell>
          <cell r="DW611">
            <v>4.0000000000000001E-3</v>
          </cell>
          <cell r="DX611">
            <v>4.0000000000000001E-3</v>
          </cell>
          <cell r="DY611">
            <v>0</v>
          </cell>
          <cell r="DZ611">
            <v>3.0000000000000001E-3</v>
          </cell>
          <cell r="EA611">
            <v>2E-3</v>
          </cell>
          <cell r="EB611">
            <v>3.0000000000000001E-3</v>
          </cell>
          <cell r="EC611">
            <v>2E-3</v>
          </cell>
          <cell r="ED611">
            <v>4.0000000000000001E-3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1E-3</v>
          </cell>
          <cell r="AW612">
            <v>1E-3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1E-3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1E-3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1E-3</v>
          </cell>
          <cell r="U614">
            <v>1E-3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1E-3</v>
          </cell>
          <cell r="AH614">
            <v>1E-3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1E-3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1E-3</v>
          </cell>
          <cell r="BI614">
            <v>1E-3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1E-3</v>
          </cell>
          <cell r="BS614">
            <v>0</v>
          </cell>
          <cell r="BT614">
            <v>1E-3</v>
          </cell>
          <cell r="BU614">
            <v>1E-3</v>
          </cell>
          <cell r="BV614">
            <v>1E-3</v>
          </cell>
          <cell r="BW614">
            <v>0</v>
          </cell>
          <cell r="BX614">
            <v>0</v>
          </cell>
          <cell r="BY614">
            <v>0</v>
          </cell>
          <cell r="BZ614">
            <v>1E-3</v>
          </cell>
          <cell r="CA614">
            <v>1E-3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-2E-3</v>
          </cell>
          <cell r="CJ614">
            <v>0</v>
          </cell>
          <cell r="CK614">
            <v>0</v>
          </cell>
          <cell r="CL614">
            <v>0</v>
          </cell>
          <cell r="CM614">
            <v>1E-3</v>
          </cell>
          <cell r="CN614">
            <v>5.0000000000000001E-3</v>
          </cell>
          <cell r="CO614">
            <v>1E-3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1E-3</v>
          </cell>
          <cell r="CY614">
            <v>0</v>
          </cell>
          <cell r="CZ614">
            <v>1E-3</v>
          </cell>
          <cell r="DA614">
            <v>1E-3</v>
          </cell>
          <cell r="DB614">
            <v>1E-3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1E-3</v>
          </cell>
          <cell r="DL614">
            <v>0</v>
          </cell>
          <cell r="DM614">
            <v>1E-3</v>
          </cell>
          <cell r="DN614">
            <v>0</v>
          </cell>
          <cell r="DO614">
            <v>1E-3</v>
          </cell>
          <cell r="DP614">
            <v>0</v>
          </cell>
          <cell r="DQ614">
            <v>0</v>
          </cell>
          <cell r="DR614">
            <v>1E-3</v>
          </cell>
          <cell r="DS614">
            <v>1E-3</v>
          </cell>
          <cell r="DT614">
            <v>1E-3</v>
          </cell>
          <cell r="DU614">
            <v>1E-3</v>
          </cell>
          <cell r="DV614">
            <v>1E-3</v>
          </cell>
          <cell r="DW614">
            <v>0</v>
          </cell>
          <cell r="DX614">
            <v>1E-3</v>
          </cell>
          <cell r="DY614">
            <v>0</v>
          </cell>
          <cell r="DZ614">
            <v>1E-3</v>
          </cell>
          <cell r="EA614">
            <v>1E-3</v>
          </cell>
          <cell r="EB614">
            <v>1E-3</v>
          </cell>
          <cell r="EC614">
            <v>0</v>
          </cell>
          <cell r="ED614">
            <v>1E-3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0</v>
          </cell>
          <cell r="G616">
            <v>1E-3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-1E-3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1E-3</v>
          </cell>
          <cell r="AG616">
            <v>1E-3</v>
          </cell>
          <cell r="AH616">
            <v>0</v>
          </cell>
          <cell r="AI616">
            <v>-1E-3</v>
          </cell>
          <cell r="AJ616">
            <v>0</v>
          </cell>
          <cell r="AK616">
            <v>-1E-3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1E-3</v>
          </cell>
          <cell r="AU616">
            <v>1E-3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1E-3</v>
          </cell>
          <cell r="BD616">
            <v>0</v>
          </cell>
          <cell r="BE616">
            <v>0</v>
          </cell>
          <cell r="BF616">
            <v>1E-3</v>
          </cell>
          <cell r="BG616">
            <v>1E-3</v>
          </cell>
          <cell r="BH616">
            <v>1E-3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3.0000000000000001E-3</v>
          </cell>
          <cell r="BQ616">
            <v>0</v>
          </cell>
          <cell r="BR616">
            <v>0</v>
          </cell>
          <cell r="BS616">
            <v>1E-3</v>
          </cell>
          <cell r="BT616">
            <v>1E-3</v>
          </cell>
          <cell r="BU616">
            <v>1E-3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2E-3</v>
          </cell>
          <cell r="CC616">
            <v>0</v>
          </cell>
          <cell r="CD616">
            <v>0</v>
          </cell>
          <cell r="CE616">
            <v>0</v>
          </cell>
          <cell r="CF616">
            <v>1E-3</v>
          </cell>
          <cell r="CG616">
            <v>1E-3</v>
          </cell>
          <cell r="CH616">
            <v>0</v>
          </cell>
          <cell r="CI616">
            <v>-1E-3</v>
          </cell>
          <cell r="CJ616">
            <v>0</v>
          </cell>
          <cell r="CK616">
            <v>1E-3</v>
          </cell>
          <cell r="CL616">
            <v>0</v>
          </cell>
          <cell r="CM616">
            <v>1E-3</v>
          </cell>
          <cell r="CN616">
            <v>-2E-3</v>
          </cell>
          <cell r="CO616">
            <v>2E-3</v>
          </cell>
          <cell r="CP616">
            <v>0</v>
          </cell>
          <cell r="CQ616">
            <v>0</v>
          </cell>
          <cell r="CR616">
            <v>1E-3</v>
          </cell>
          <cell r="CS616">
            <v>0</v>
          </cell>
          <cell r="CT616">
            <v>1E-3</v>
          </cell>
          <cell r="CU616">
            <v>1E-3</v>
          </cell>
          <cell r="CV616">
            <v>0</v>
          </cell>
          <cell r="CW616">
            <v>0</v>
          </cell>
          <cell r="CX616">
            <v>2E-3</v>
          </cell>
          <cell r="CY616">
            <v>0</v>
          </cell>
          <cell r="CZ616">
            <v>1E-3</v>
          </cell>
          <cell r="DA616">
            <v>2E-3</v>
          </cell>
          <cell r="DB616">
            <v>0</v>
          </cell>
          <cell r="DC616">
            <v>1E-3</v>
          </cell>
          <cell r="DD616">
            <v>0</v>
          </cell>
          <cell r="DE616">
            <v>1E-3</v>
          </cell>
          <cell r="DF616">
            <v>0</v>
          </cell>
          <cell r="DG616">
            <v>0</v>
          </cell>
          <cell r="DH616">
            <v>1E-3</v>
          </cell>
          <cell r="DI616">
            <v>0</v>
          </cell>
          <cell r="DJ616">
            <v>0</v>
          </cell>
          <cell r="DK616">
            <v>1E-3</v>
          </cell>
          <cell r="DL616">
            <v>0</v>
          </cell>
          <cell r="DM616">
            <v>1E-3</v>
          </cell>
          <cell r="DN616">
            <v>1E-3</v>
          </cell>
          <cell r="DO616">
            <v>1E-3</v>
          </cell>
          <cell r="DP616">
            <v>1E-3</v>
          </cell>
          <cell r="DQ616">
            <v>0</v>
          </cell>
          <cell r="DR616">
            <v>0</v>
          </cell>
          <cell r="DS616">
            <v>0</v>
          </cell>
          <cell r="DT616">
            <v>1E-3</v>
          </cell>
          <cell r="DU616">
            <v>1E-3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1E-3</v>
          </cell>
          <cell r="EC616">
            <v>1E-3</v>
          </cell>
          <cell r="ED616">
            <v>0</v>
          </cell>
          <cell r="E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-1E-3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1E-3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3.0000000000000001E-3</v>
          </cell>
          <cell r="Y618">
            <v>1E-3</v>
          </cell>
          <cell r="Z618">
            <v>0</v>
          </cell>
          <cell r="AA618">
            <v>3.0000000000000001E-3</v>
          </cell>
          <cell r="AB618">
            <v>2E-3</v>
          </cell>
          <cell r="AC618">
            <v>0</v>
          </cell>
          <cell r="AD618">
            <v>0</v>
          </cell>
          <cell r="AE618">
            <v>2E-3</v>
          </cell>
          <cell r="AF618">
            <v>0</v>
          </cell>
          <cell r="AG618">
            <v>0</v>
          </cell>
          <cell r="AH618">
            <v>0</v>
          </cell>
          <cell r="AI618">
            <v>3.0000000000000001E-3</v>
          </cell>
          <cell r="AJ618">
            <v>0</v>
          </cell>
          <cell r="AK618">
            <v>0</v>
          </cell>
          <cell r="AL618">
            <v>0</v>
          </cell>
          <cell r="AM618">
            <v>1E-3</v>
          </cell>
          <cell r="AN618">
            <v>5.0000000000000001E-3</v>
          </cell>
          <cell r="AO618">
            <v>6.0000000000000001E-3</v>
          </cell>
          <cell r="AP618">
            <v>0</v>
          </cell>
          <cell r="AQ618">
            <v>0</v>
          </cell>
          <cell r="AR618">
            <v>3.0000000000000001E-3</v>
          </cell>
          <cell r="AS618">
            <v>0</v>
          </cell>
          <cell r="AT618">
            <v>0</v>
          </cell>
          <cell r="AU618">
            <v>0</v>
          </cell>
          <cell r="AV618">
            <v>7.0000000000000001E-3</v>
          </cell>
          <cell r="AW618">
            <v>1E-3</v>
          </cell>
          <cell r="AX618">
            <v>2E-3</v>
          </cell>
          <cell r="AY618">
            <v>0</v>
          </cell>
          <cell r="AZ618">
            <v>3.0000000000000001E-3</v>
          </cell>
          <cell r="BA618">
            <v>8.0000000000000002E-3</v>
          </cell>
          <cell r="BB618">
            <v>0</v>
          </cell>
          <cell r="BC618">
            <v>0</v>
          </cell>
          <cell r="BD618">
            <v>0</v>
          </cell>
          <cell r="BE618">
            <v>5.0000000000000001E-3</v>
          </cell>
          <cell r="BF618">
            <v>0</v>
          </cell>
          <cell r="BG618">
            <v>0</v>
          </cell>
          <cell r="BH618">
            <v>0</v>
          </cell>
          <cell r="BI618">
            <v>8.9999999999999993E-3</v>
          </cell>
          <cell r="BJ618">
            <v>2E-3</v>
          </cell>
          <cell r="BK618">
            <v>2E-3</v>
          </cell>
          <cell r="BL618">
            <v>3.0000000000000001E-3</v>
          </cell>
          <cell r="BM618">
            <v>6.0000000000000001E-3</v>
          </cell>
          <cell r="BN618">
            <v>7.0000000000000001E-3</v>
          </cell>
          <cell r="BO618">
            <v>0</v>
          </cell>
          <cell r="BP618">
            <v>0</v>
          </cell>
          <cell r="BQ618">
            <v>0</v>
          </cell>
          <cell r="BR618">
            <v>7.0000000000000001E-3</v>
          </cell>
          <cell r="BS618">
            <v>0</v>
          </cell>
          <cell r="BT618">
            <v>0</v>
          </cell>
          <cell r="BU618">
            <v>0</v>
          </cell>
          <cell r="BV618">
            <v>6.0000000000000001E-3</v>
          </cell>
          <cell r="BW618">
            <v>0</v>
          </cell>
          <cell r="BX618">
            <v>0</v>
          </cell>
          <cell r="BY618">
            <v>2E-3</v>
          </cell>
          <cell r="BZ618">
            <v>0.02</v>
          </cell>
          <cell r="CA618">
            <v>7.0000000000000001E-3</v>
          </cell>
          <cell r="CB618">
            <v>0</v>
          </cell>
          <cell r="CC618">
            <v>0</v>
          </cell>
          <cell r="CD618">
            <v>0</v>
          </cell>
          <cell r="CE618">
            <v>3.0000000000000001E-3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3.0000000000000001E-3</v>
          </cell>
          <cell r="CM618">
            <v>0</v>
          </cell>
          <cell r="CN618">
            <v>2.5999999999999999E-2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-1E-3</v>
          </cell>
          <cell r="CY618">
            <v>3.0000000000000001E-3</v>
          </cell>
          <cell r="CZ618">
            <v>1E-3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2E-3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4.0000000000000001E-3</v>
          </cell>
          <cell r="DM618">
            <v>0</v>
          </cell>
          <cell r="DN618">
            <v>5.0000000000000001E-3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1E-3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3.0000000000000001E-3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1E-3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1E-3</v>
          </cell>
          <cell r="DJ619">
            <v>0</v>
          </cell>
          <cell r="DK619">
            <v>0</v>
          </cell>
          <cell r="DL619">
            <v>0</v>
          </cell>
          <cell r="DM619">
            <v>1E-3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2E-3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1E-3</v>
          </cell>
          <cell r="AT620">
            <v>1E-3</v>
          </cell>
          <cell r="AU620">
            <v>1E-3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1E-3</v>
          </cell>
          <cell r="BD620">
            <v>0</v>
          </cell>
          <cell r="BE620">
            <v>1E-3</v>
          </cell>
          <cell r="BF620">
            <v>1E-3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4.0000000000000001E-3</v>
          </cell>
          <cell r="BQ620">
            <v>1E-3</v>
          </cell>
          <cell r="BR620">
            <v>0</v>
          </cell>
          <cell r="BS620">
            <v>1E-3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1E-3</v>
          </cell>
          <cell r="CC620">
            <v>1E-3</v>
          </cell>
          <cell r="CD620">
            <v>1E-3</v>
          </cell>
          <cell r="CE620">
            <v>1E-3</v>
          </cell>
          <cell r="CF620">
            <v>1E-3</v>
          </cell>
          <cell r="CG620">
            <v>1E-3</v>
          </cell>
          <cell r="CH620">
            <v>1E-3</v>
          </cell>
          <cell r="CI620">
            <v>0</v>
          </cell>
          <cell r="CJ620">
            <v>1E-3</v>
          </cell>
          <cell r="CK620">
            <v>1E-3</v>
          </cell>
          <cell r="CL620">
            <v>0</v>
          </cell>
          <cell r="CM620">
            <v>1E-3</v>
          </cell>
          <cell r="CN620">
            <v>-1E-3</v>
          </cell>
          <cell r="CO620">
            <v>2E-3</v>
          </cell>
          <cell r="CP620">
            <v>1E-3</v>
          </cell>
          <cell r="CQ620">
            <v>0</v>
          </cell>
          <cell r="CR620">
            <v>1E-3</v>
          </cell>
          <cell r="CS620">
            <v>0</v>
          </cell>
          <cell r="CT620">
            <v>1E-3</v>
          </cell>
          <cell r="CU620">
            <v>1E-3</v>
          </cell>
          <cell r="CV620">
            <v>2E-3</v>
          </cell>
          <cell r="CW620">
            <v>1E-3</v>
          </cell>
          <cell r="CX620">
            <v>-1E-3</v>
          </cell>
          <cell r="CY620">
            <v>0</v>
          </cell>
          <cell r="CZ620">
            <v>1E-3</v>
          </cell>
          <cell r="DA620">
            <v>0</v>
          </cell>
          <cell r="DB620">
            <v>1E-3</v>
          </cell>
          <cell r="DC620">
            <v>1E-3</v>
          </cell>
          <cell r="DD620">
            <v>1E-3</v>
          </cell>
          <cell r="DE620">
            <v>1E-3</v>
          </cell>
          <cell r="DF620">
            <v>1E-3</v>
          </cell>
          <cell r="DG620">
            <v>1E-3</v>
          </cell>
          <cell r="DH620">
            <v>1E-3</v>
          </cell>
          <cell r="DI620">
            <v>1E-3</v>
          </cell>
          <cell r="DJ620">
            <v>1E-3</v>
          </cell>
          <cell r="DK620">
            <v>1E-3</v>
          </cell>
          <cell r="DL620">
            <v>0</v>
          </cell>
          <cell r="DM620">
            <v>1E-3</v>
          </cell>
          <cell r="DN620">
            <v>2E-3</v>
          </cell>
          <cell r="DO620">
            <v>1E-3</v>
          </cell>
          <cell r="DP620">
            <v>1E-3</v>
          </cell>
          <cell r="DQ620">
            <v>1E-3</v>
          </cell>
          <cell r="DR620">
            <v>0</v>
          </cell>
          <cell r="DS620">
            <v>0</v>
          </cell>
          <cell r="DT620">
            <v>1E-3</v>
          </cell>
          <cell r="DU620">
            <v>1E-3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1E-3</v>
          </cell>
          <cell r="EC620">
            <v>1E-3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-1E-3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1E-3</v>
          </cell>
          <cell r="AG621">
            <v>1E-3</v>
          </cell>
          <cell r="AH621">
            <v>1E-3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1E-3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1E-3</v>
          </cell>
          <cell r="BH621">
            <v>1E-3</v>
          </cell>
          <cell r="BI621">
            <v>-1E-3</v>
          </cell>
          <cell r="BJ621">
            <v>0</v>
          </cell>
          <cell r="BK621">
            <v>-1E-3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3.0000000000000001E-3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1E-3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-1E-3</v>
          </cell>
          <cell r="CF621">
            <v>0</v>
          </cell>
          <cell r="CG621">
            <v>0</v>
          </cell>
          <cell r="CH621">
            <v>0</v>
          </cell>
          <cell r="CI621">
            <v>-2E-3</v>
          </cell>
          <cell r="CJ621">
            <v>0</v>
          </cell>
          <cell r="CK621">
            <v>0</v>
          </cell>
          <cell r="CL621">
            <v>0</v>
          </cell>
          <cell r="CM621">
            <v>1E-3</v>
          </cell>
          <cell r="CN621">
            <v>-7.0000000000000001E-3</v>
          </cell>
          <cell r="CO621">
            <v>1E-3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3.0000000000000001E-3</v>
          </cell>
          <cell r="CY621">
            <v>0</v>
          </cell>
          <cell r="CZ621">
            <v>1E-3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1E-3</v>
          </cell>
          <cell r="DN621">
            <v>0</v>
          </cell>
          <cell r="DO621">
            <v>1E-3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1E-3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3">
          <cell r="A633" t="str">
            <v>Average Fuel Cost ($/MMBtu)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3">
          <cell r="A663" t="str">
            <v>Peak Capacity (Nameplate)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5">
          <cell r="A705" t="str">
            <v>Capacity Factor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-1E-3</v>
          </cell>
          <cell r="AW709">
            <v>-1E-3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-1E-3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-1E-3</v>
          </cell>
          <cell r="DS710">
            <v>0</v>
          </cell>
          <cell r="DT710">
            <v>-1E-3</v>
          </cell>
          <cell r="DU710">
            <v>-1E-3</v>
          </cell>
          <cell r="DV710">
            <v>-1E-3</v>
          </cell>
          <cell r="DW710">
            <v>0</v>
          </cell>
          <cell r="DX710">
            <v>-2E-3</v>
          </cell>
          <cell r="DY710">
            <v>0</v>
          </cell>
          <cell r="DZ710">
            <v>0</v>
          </cell>
          <cell r="EA710">
            <v>-1E-3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-1E-3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-1E-3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-1E-3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-1E-3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-1E-3</v>
          </cell>
          <cell r="U712">
            <v>-1E-3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-1E-3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-1E-3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-1E-3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-1E-3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-1E-3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-1E-3</v>
          </cell>
          <cell r="L713">
            <v>0</v>
          </cell>
          <cell r="M713">
            <v>0</v>
          </cell>
          <cell r="N713">
            <v>-1E-3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-1E-3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-1E-3</v>
          </cell>
          <cell r="AJ713">
            <v>-1E-3</v>
          </cell>
          <cell r="AK713">
            <v>0</v>
          </cell>
          <cell r="AL713">
            <v>0</v>
          </cell>
          <cell r="AM713">
            <v>0</v>
          </cell>
          <cell r="AN713">
            <v>-1E-3</v>
          </cell>
          <cell r="AO713">
            <v>0</v>
          </cell>
          <cell r="AP713">
            <v>-1E-3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-1E-3</v>
          </cell>
          <cell r="AV713">
            <v>0</v>
          </cell>
          <cell r="AW713">
            <v>-1E-3</v>
          </cell>
          <cell r="AX713">
            <v>-1E-3</v>
          </cell>
          <cell r="AY713">
            <v>0</v>
          </cell>
          <cell r="AZ713">
            <v>-1E-3</v>
          </cell>
          <cell r="BA713">
            <v>-1E-3</v>
          </cell>
          <cell r="BB713">
            <v>-1E-3</v>
          </cell>
          <cell r="BC713">
            <v>-1E-3</v>
          </cell>
          <cell r="BD713">
            <v>0</v>
          </cell>
          <cell r="BE713">
            <v>-1E-3</v>
          </cell>
          <cell r="BF713">
            <v>0</v>
          </cell>
          <cell r="BG713">
            <v>0</v>
          </cell>
          <cell r="BH713">
            <v>-1E-3</v>
          </cell>
          <cell r="BI713">
            <v>0</v>
          </cell>
          <cell r="BJ713">
            <v>-1E-3</v>
          </cell>
          <cell r="BK713">
            <v>-1E-3</v>
          </cell>
          <cell r="BL713">
            <v>0</v>
          </cell>
          <cell r="BM713">
            <v>0</v>
          </cell>
          <cell r="BN713">
            <v>-1E-3</v>
          </cell>
          <cell r="BO713">
            <v>-1E-3</v>
          </cell>
          <cell r="BP713">
            <v>-2E-3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-1E-3</v>
          </cell>
          <cell r="BV713">
            <v>0</v>
          </cell>
          <cell r="BW713">
            <v>-1E-3</v>
          </cell>
          <cell r="BX713">
            <v>-1E-3</v>
          </cell>
          <cell r="BY713">
            <v>0</v>
          </cell>
          <cell r="BZ713">
            <v>-1E-3</v>
          </cell>
          <cell r="CA713">
            <v>-1E-3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-2E-3</v>
          </cell>
          <cell r="CJ713">
            <v>-1E-3</v>
          </cell>
          <cell r="CK713">
            <v>-1E-3</v>
          </cell>
          <cell r="CL713">
            <v>0</v>
          </cell>
          <cell r="CM713">
            <v>0</v>
          </cell>
          <cell r="CN713">
            <v>1E-3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-1E-3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-1E-3</v>
          </cell>
          <cell r="DI713">
            <v>-1E-3</v>
          </cell>
          <cell r="DJ713">
            <v>-1E-3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-1E-3</v>
          </cell>
          <cell r="DV713">
            <v>-1E-3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-1E-3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-1E-3</v>
          </cell>
          <cell r="L714">
            <v>-1E-3</v>
          </cell>
          <cell r="M714">
            <v>-1E-3</v>
          </cell>
          <cell r="N714">
            <v>-1E-3</v>
          </cell>
          <cell r="O714">
            <v>-1E-3</v>
          </cell>
          <cell r="P714">
            <v>0</v>
          </cell>
          <cell r="Q714">
            <v>0</v>
          </cell>
          <cell r="R714">
            <v>-1E-3</v>
          </cell>
          <cell r="S714">
            <v>0</v>
          </cell>
          <cell r="T714">
            <v>0</v>
          </cell>
          <cell r="U714">
            <v>-1E-3</v>
          </cell>
          <cell r="V714">
            <v>-1E-3</v>
          </cell>
          <cell r="W714">
            <v>0</v>
          </cell>
          <cell r="X714">
            <v>-1E-3</v>
          </cell>
          <cell r="Y714">
            <v>0</v>
          </cell>
          <cell r="Z714">
            <v>-1E-3</v>
          </cell>
          <cell r="AA714">
            <v>-1E-3</v>
          </cell>
          <cell r="AB714">
            <v>-1E-3</v>
          </cell>
          <cell r="AC714">
            <v>-1E-3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-1E-3</v>
          </cell>
          <cell r="AJ714">
            <v>-1E-3</v>
          </cell>
          <cell r="AK714">
            <v>-1E-3</v>
          </cell>
          <cell r="AL714">
            <v>0</v>
          </cell>
          <cell r="AM714">
            <v>-1E-3</v>
          </cell>
          <cell r="AN714">
            <v>-1E-3</v>
          </cell>
          <cell r="AO714">
            <v>0</v>
          </cell>
          <cell r="AP714">
            <v>0</v>
          </cell>
          <cell r="AQ714">
            <v>0</v>
          </cell>
          <cell r="AR714">
            <v>-1E-3</v>
          </cell>
          <cell r="AS714">
            <v>0</v>
          </cell>
          <cell r="AT714">
            <v>0</v>
          </cell>
          <cell r="AU714">
            <v>-1E-3</v>
          </cell>
          <cell r="AV714">
            <v>-1E-3</v>
          </cell>
          <cell r="AW714">
            <v>0</v>
          </cell>
          <cell r="AX714">
            <v>-1E-3</v>
          </cell>
          <cell r="AY714">
            <v>0</v>
          </cell>
          <cell r="AZ714">
            <v>-1E-3</v>
          </cell>
          <cell r="BA714">
            <v>-1E-3</v>
          </cell>
          <cell r="BB714">
            <v>0</v>
          </cell>
          <cell r="BC714">
            <v>0</v>
          </cell>
          <cell r="BD714">
            <v>0</v>
          </cell>
          <cell r="BE714">
            <v>-1E-3</v>
          </cell>
          <cell r="BF714">
            <v>0</v>
          </cell>
          <cell r="BG714">
            <v>0</v>
          </cell>
          <cell r="BH714">
            <v>-1E-3</v>
          </cell>
          <cell r="BI714">
            <v>-1E-3</v>
          </cell>
          <cell r="BJ714">
            <v>-1E-3</v>
          </cell>
          <cell r="BK714">
            <v>-1E-3</v>
          </cell>
          <cell r="BL714">
            <v>0</v>
          </cell>
          <cell r="BM714">
            <v>-1E-3</v>
          </cell>
          <cell r="BN714">
            <v>-1E-3</v>
          </cell>
          <cell r="BO714">
            <v>0</v>
          </cell>
          <cell r="BP714">
            <v>-2E-3</v>
          </cell>
          <cell r="BQ714">
            <v>0</v>
          </cell>
          <cell r="BR714">
            <v>-1E-3</v>
          </cell>
          <cell r="BS714">
            <v>0</v>
          </cell>
          <cell r="BT714">
            <v>0</v>
          </cell>
          <cell r="BU714">
            <v>-1E-3</v>
          </cell>
          <cell r="BV714">
            <v>-1E-3</v>
          </cell>
          <cell r="BW714">
            <v>-1E-3</v>
          </cell>
          <cell r="BX714">
            <v>-1E-3</v>
          </cell>
          <cell r="BY714">
            <v>0</v>
          </cell>
          <cell r="BZ714">
            <v>-1E-3</v>
          </cell>
          <cell r="CA714">
            <v>-1E-3</v>
          </cell>
          <cell r="CB714">
            <v>-1E-3</v>
          </cell>
          <cell r="CC714">
            <v>-1E-3</v>
          </cell>
          <cell r="CD714">
            <v>0</v>
          </cell>
          <cell r="CE714">
            <v>0</v>
          </cell>
          <cell r="CF714">
            <v>-1E-3</v>
          </cell>
          <cell r="CG714">
            <v>-1E-3</v>
          </cell>
          <cell r="CH714">
            <v>-1E-3</v>
          </cell>
          <cell r="CI714">
            <v>-1E-3</v>
          </cell>
          <cell r="CJ714">
            <v>-1E-3</v>
          </cell>
          <cell r="CK714">
            <v>-1E-3</v>
          </cell>
          <cell r="CL714">
            <v>0</v>
          </cell>
          <cell r="CM714">
            <v>0</v>
          </cell>
          <cell r="CN714">
            <v>1E-3</v>
          </cell>
          <cell r="CO714">
            <v>-1E-3</v>
          </cell>
          <cell r="CP714">
            <v>-1E-3</v>
          </cell>
          <cell r="CQ714">
            <v>0</v>
          </cell>
          <cell r="CR714">
            <v>-1E-3</v>
          </cell>
          <cell r="CS714">
            <v>0</v>
          </cell>
          <cell r="CT714">
            <v>-1E-3</v>
          </cell>
          <cell r="CU714">
            <v>-1E-3</v>
          </cell>
          <cell r="CV714">
            <v>-1E-3</v>
          </cell>
          <cell r="CW714">
            <v>-1E-3</v>
          </cell>
          <cell r="CX714">
            <v>-1E-3</v>
          </cell>
          <cell r="CY714">
            <v>0</v>
          </cell>
          <cell r="CZ714">
            <v>0</v>
          </cell>
          <cell r="DA714">
            <v>-1E-3</v>
          </cell>
          <cell r="DB714">
            <v>0</v>
          </cell>
          <cell r="DC714">
            <v>-1E-3</v>
          </cell>
          <cell r="DD714">
            <v>0</v>
          </cell>
          <cell r="DE714">
            <v>-1E-3</v>
          </cell>
          <cell r="DF714">
            <v>0</v>
          </cell>
          <cell r="DG714">
            <v>-1E-3</v>
          </cell>
          <cell r="DH714">
            <v>-1E-3</v>
          </cell>
          <cell r="DI714">
            <v>-1E-3</v>
          </cell>
          <cell r="DJ714">
            <v>-1E-3</v>
          </cell>
          <cell r="DK714">
            <v>-1E-3</v>
          </cell>
          <cell r="DL714">
            <v>0</v>
          </cell>
          <cell r="DM714">
            <v>0</v>
          </cell>
          <cell r="DN714">
            <v>-1E-3</v>
          </cell>
          <cell r="DO714">
            <v>-1E-3</v>
          </cell>
          <cell r="DP714">
            <v>-1E-3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-1E-3</v>
          </cell>
          <cell r="L715">
            <v>0</v>
          </cell>
          <cell r="M715">
            <v>-1E-3</v>
          </cell>
          <cell r="N715">
            <v>-1E-3</v>
          </cell>
          <cell r="O715">
            <v>-1E-3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-1E-3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-1E-3</v>
          </cell>
          <cell r="AA715">
            <v>-1E-3</v>
          </cell>
          <cell r="AB715">
            <v>-1E-3</v>
          </cell>
          <cell r="AC715">
            <v>0</v>
          </cell>
          <cell r="AD715">
            <v>0</v>
          </cell>
          <cell r="AE715">
            <v>-1E-3</v>
          </cell>
          <cell r="AF715">
            <v>0</v>
          </cell>
          <cell r="AG715">
            <v>0</v>
          </cell>
          <cell r="AH715">
            <v>-1E-3</v>
          </cell>
          <cell r="AI715">
            <v>-1E-3</v>
          </cell>
          <cell r="AJ715">
            <v>-1E-3</v>
          </cell>
          <cell r="AK715">
            <v>-1E-3</v>
          </cell>
          <cell r="AL715">
            <v>0</v>
          </cell>
          <cell r="AM715">
            <v>-1E-3</v>
          </cell>
          <cell r="AN715">
            <v>-1E-3</v>
          </cell>
          <cell r="AO715">
            <v>-1E-3</v>
          </cell>
          <cell r="AP715">
            <v>-1E-3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-1E-3</v>
          </cell>
          <cell r="AV715">
            <v>0</v>
          </cell>
          <cell r="AW715">
            <v>-1E-3</v>
          </cell>
          <cell r="AX715">
            <v>-1E-3</v>
          </cell>
          <cell r="AY715">
            <v>0</v>
          </cell>
          <cell r="AZ715">
            <v>-1E-3</v>
          </cell>
          <cell r="BA715">
            <v>-1E-3</v>
          </cell>
          <cell r="BB715">
            <v>-1E-3</v>
          </cell>
          <cell r="BC715">
            <v>0</v>
          </cell>
          <cell r="BD715">
            <v>0</v>
          </cell>
          <cell r="BE715">
            <v>-1E-3</v>
          </cell>
          <cell r="BF715">
            <v>0</v>
          </cell>
          <cell r="BG715">
            <v>0</v>
          </cell>
          <cell r="BH715">
            <v>-1E-3</v>
          </cell>
          <cell r="BI715">
            <v>0</v>
          </cell>
          <cell r="BJ715">
            <v>-1E-3</v>
          </cell>
          <cell r="BK715">
            <v>-1E-3</v>
          </cell>
          <cell r="BL715">
            <v>0</v>
          </cell>
          <cell r="BM715">
            <v>-1E-3</v>
          </cell>
          <cell r="BN715">
            <v>-1E-3</v>
          </cell>
          <cell r="BO715">
            <v>-1E-3</v>
          </cell>
          <cell r="BP715">
            <v>-3.0000000000000001E-3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-1E-3</v>
          </cell>
          <cell r="BX715">
            <v>-1E-3</v>
          </cell>
          <cell r="BY715">
            <v>0</v>
          </cell>
          <cell r="BZ715">
            <v>-1E-3</v>
          </cell>
          <cell r="CA715">
            <v>-1E-3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-1E-3</v>
          </cell>
          <cell r="CI715">
            <v>-2E-3</v>
          </cell>
          <cell r="CJ715">
            <v>0</v>
          </cell>
          <cell r="CK715">
            <v>-1E-3</v>
          </cell>
          <cell r="CL715">
            <v>0</v>
          </cell>
          <cell r="CM715">
            <v>0</v>
          </cell>
          <cell r="CN715">
            <v>1E-3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-1E-3</v>
          </cell>
          <cell r="CV715">
            <v>-1E-3</v>
          </cell>
          <cell r="CW715">
            <v>-1E-3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-1E-3</v>
          </cell>
          <cell r="DI715">
            <v>-1E-3</v>
          </cell>
          <cell r="DJ715">
            <v>0</v>
          </cell>
          <cell r="DK715">
            <v>-1E-3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-1E-3</v>
          </cell>
          <cell r="DX715">
            <v>-1E-3</v>
          </cell>
          <cell r="DY715">
            <v>0</v>
          </cell>
          <cell r="DZ715">
            <v>-1E-3</v>
          </cell>
          <cell r="EA715">
            <v>0</v>
          </cell>
          <cell r="EB715">
            <v>-1E-3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-1E-3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-1E-3</v>
          </cell>
          <cell r="X716">
            <v>-1E-3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-1E-3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-1E-3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-1E-3</v>
          </cell>
          <cell r="CA716">
            <v>0</v>
          </cell>
          <cell r="CB716">
            <v>-1E-3</v>
          </cell>
          <cell r="CC716">
            <v>0</v>
          </cell>
          <cell r="CD716">
            <v>0</v>
          </cell>
          <cell r="CE716">
            <v>-1E-3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-1E-3</v>
          </cell>
          <cell r="CL716">
            <v>-1E-3</v>
          </cell>
          <cell r="CM716">
            <v>-1E-3</v>
          </cell>
          <cell r="CN716">
            <v>-5.0000000000000001E-3</v>
          </cell>
          <cell r="CO716">
            <v>-1E-3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2E-3</v>
          </cell>
          <cell r="CY716">
            <v>0</v>
          </cell>
          <cell r="CZ716">
            <v>-1E-3</v>
          </cell>
          <cell r="DA716">
            <v>-1E-3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-1E-3</v>
          </cell>
          <cell r="DG716">
            <v>0</v>
          </cell>
          <cell r="DH716">
            <v>0</v>
          </cell>
          <cell r="DI716">
            <v>0</v>
          </cell>
          <cell r="DJ716">
            <v>-1E-3</v>
          </cell>
          <cell r="DK716">
            <v>-1E-3</v>
          </cell>
          <cell r="DL716">
            <v>0</v>
          </cell>
          <cell r="DM716">
            <v>-1E-3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-1E-3</v>
          </cell>
          <cell r="EA716">
            <v>0</v>
          </cell>
          <cell r="EB716">
            <v>-1E-3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-1E-3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-1E-3</v>
          </cell>
          <cell r="U719">
            <v>-1E-3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-1E-3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-1E-3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-1E-3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-1E-3</v>
          </cell>
          <cell r="BW719">
            <v>0</v>
          </cell>
          <cell r="BX719">
            <v>0</v>
          </cell>
          <cell r="BY719">
            <v>0</v>
          </cell>
          <cell r="BZ719">
            <v>-1E-3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2E-3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-2E-3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-1E-3</v>
          </cell>
          <cell r="DT719">
            <v>0</v>
          </cell>
          <cell r="DU719">
            <v>0</v>
          </cell>
          <cell r="DV719">
            <v>-1E-3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-1E-3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-1E-3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-1E-3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-1E-3</v>
          </cell>
          <cell r="BQ721">
            <v>0</v>
          </cell>
          <cell r="BR721">
            <v>0</v>
          </cell>
          <cell r="BS721">
            <v>0</v>
          </cell>
          <cell r="BT721">
            <v>-1E-3</v>
          </cell>
          <cell r="BU721">
            <v>-1E-3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1E-3</v>
          </cell>
          <cell r="CJ721">
            <v>0</v>
          </cell>
          <cell r="CK721">
            <v>0</v>
          </cell>
          <cell r="CL721">
            <v>0</v>
          </cell>
          <cell r="CM721">
            <v>-1E-3</v>
          </cell>
          <cell r="CN721">
            <v>1E-3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-1E-3</v>
          </cell>
          <cell r="CY721">
            <v>0</v>
          </cell>
          <cell r="CZ721">
            <v>-1E-3</v>
          </cell>
          <cell r="DA721">
            <v>-1E-3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1E-3</v>
          </cell>
          <cell r="X723">
            <v>0</v>
          </cell>
          <cell r="Y723">
            <v>0</v>
          </cell>
          <cell r="Z723">
            <v>0</v>
          </cell>
          <cell r="AA723">
            <v>-1E-3</v>
          </cell>
          <cell r="AB723">
            <v>-1E-3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-1E-3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-1E-3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-1E-3</v>
          </cell>
          <cell r="AW723">
            <v>0</v>
          </cell>
          <cell r="AX723">
            <v>0</v>
          </cell>
          <cell r="AY723">
            <v>0</v>
          </cell>
          <cell r="AZ723">
            <v>-1E-3</v>
          </cell>
          <cell r="BA723">
            <v>-1E-3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-2E-3</v>
          </cell>
          <cell r="BJ723">
            <v>0</v>
          </cell>
          <cell r="BK723">
            <v>0</v>
          </cell>
          <cell r="BL723">
            <v>-1E-3</v>
          </cell>
          <cell r="BM723">
            <v>-1E-3</v>
          </cell>
          <cell r="BN723">
            <v>-1E-3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-1E-3</v>
          </cell>
          <cell r="BW723">
            <v>0</v>
          </cell>
          <cell r="BX723">
            <v>0</v>
          </cell>
          <cell r="BY723">
            <v>0</v>
          </cell>
          <cell r="BZ723">
            <v>-2E-3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-2E-3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-1E-3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-1E-3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-2E-3</v>
          </cell>
          <cell r="BQ725">
            <v>0</v>
          </cell>
          <cell r="BR725">
            <v>0</v>
          </cell>
          <cell r="BS725">
            <v>-1E-3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-1E-3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-1E-3</v>
          </cell>
          <cell r="CL725">
            <v>0</v>
          </cell>
          <cell r="CM725">
            <v>-1E-3</v>
          </cell>
          <cell r="CN725">
            <v>4.0000000000000001E-3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-1E-3</v>
          </cell>
          <cell r="CW725">
            <v>0</v>
          </cell>
          <cell r="CX725">
            <v>1E-3</v>
          </cell>
          <cell r="CY725">
            <v>0</v>
          </cell>
          <cell r="CZ725">
            <v>-1E-3</v>
          </cell>
          <cell r="DA725">
            <v>0</v>
          </cell>
          <cell r="DB725">
            <v>0</v>
          </cell>
          <cell r="DC725">
            <v>-1E-3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-1E-3</v>
          </cell>
          <cell r="DJ725">
            <v>0</v>
          </cell>
          <cell r="DK725">
            <v>-1E-3</v>
          </cell>
          <cell r="DL725">
            <v>0</v>
          </cell>
          <cell r="DM725">
            <v>-1E-3</v>
          </cell>
          <cell r="DN725">
            <v>-1E-3</v>
          </cell>
          <cell r="DO725">
            <v>0</v>
          </cell>
          <cell r="DP725">
            <v>-1E-3</v>
          </cell>
          <cell r="DQ725">
            <v>0</v>
          </cell>
          <cell r="DR725">
            <v>0</v>
          </cell>
          <cell r="DS725">
            <v>0</v>
          </cell>
          <cell r="DT725">
            <v>-1E-3</v>
          </cell>
          <cell r="DU725">
            <v>0</v>
          </cell>
          <cell r="DV725">
            <v>-2E-3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-1E-3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-1E-3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-1E-3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1E-3</v>
          </cell>
          <cell r="BF726">
            <v>0</v>
          </cell>
          <cell r="BG726">
            <v>0</v>
          </cell>
          <cell r="BH726">
            <v>0</v>
          </cell>
          <cell r="BI726">
            <v>-1E-3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1.4E-2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-1E-3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3.0000000000000001E-3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-6.0000000000000001E-3</v>
          </cell>
          <cell r="CO726">
            <v>0</v>
          </cell>
          <cell r="CP726">
            <v>0</v>
          </cell>
          <cell r="CQ726">
            <v>0</v>
          </cell>
          <cell r="CR726">
            <v>-1E-3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-1.2E-2</v>
          </cell>
          <cell r="CY726">
            <v>0</v>
          </cell>
          <cell r="CZ726">
            <v>-1E-3</v>
          </cell>
          <cell r="DA726">
            <v>0</v>
          </cell>
          <cell r="DB726">
            <v>-1E-3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-1E-3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-1E-3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1">
          <cell r="A751" t="str">
            <v>Integration Charge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2">
          <cell r="F832">
            <v>1316.787</v>
          </cell>
          <cell r="G832">
            <v>1473.64</v>
          </cell>
          <cell r="H832">
            <v>2295.116</v>
          </cell>
          <cell r="I832">
            <v>2650.89</v>
          </cell>
          <cell r="J832">
            <v>3068.5970000000002</v>
          </cell>
          <cell r="K832">
            <v>3260.07</v>
          </cell>
          <cell r="L832">
            <v>2950.7660000000001</v>
          </cell>
          <cell r="M832">
            <v>2955.5709999999999</v>
          </cell>
          <cell r="N832">
            <v>2605.3200000000002</v>
          </cell>
          <cell r="O832">
            <v>2112.2469999999998</v>
          </cell>
          <cell r="P832">
            <v>1422.6</v>
          </cell>
          <cell r="Q832">
            <v>1097.5550000000001</v>
          </cell>
          <cell r="R832">
            <v>27073.124</v>
          </cell>
          <cell r="S832">
            <v>1310.2149999999999</v>
          </cell>
          <cell r="T832">
            <v>1466.3040000000001</v>
          </cell>
          <cell r="U832">
            <v>2283.7080000000001</v>
          </cell>
          <cell r="V832">
            <v>2637.63</v>
          </cell>
          <cell r="W832">
            <v>3053.252</v>
          </cell>
          <cell r="X832">
            <v>3243.72</v>
          </cell>
          <cell r="Y832">
            <v>2936.01</v>
          </cell>
          <cell r="Z832">
            <v>2940.8150000000001</v>
          </cell>
          <cell r="AA832">
            <v>2592.3000000000002</v>
          </cell>
          <cell r="AB832">
            <v>2101.614</v>
          </cell>
          <cell r="AC832">
            <v>1415.55</v>
          </cell>
          <cell r="AD832">
            <v>1092.0060000000001</v>
          </cell>
          <cell r="AE832">
            <v>26989.835999999996</v>
          </cell>
          <cell r="AF832">
            <v>1303.6120000000001</v>
          </cell>
          <cell r="AG832">
            <v>1511.0740000000001</v>
          </cell>
          <cell r="AH832">
            <v>2272.2069999999999</v>
          </cell>
          <cell r="AI832">
            <v>2624.52</v>
          </cell>
          <cell r="AJ832">
            <v>3038</v>
          </cell>
          <cell r="AK832">
            <v>3227.55</v>
          </cell>
          <cell r="AL832">
            <v>2921.3159999999998</v>
          </cell>
          <cell r="AM832">
            <v>2926.09</v>
          </cell>
          <cell r="AN832">
            <v>2579.31</v>
          </cell>
          <cell r="AO832">
            <v>2091.136</v>
          </cell>
          <cell r="AP832">
            <v>1408.44</v>
          </cell>
          <cell r="AQ832">
            <v>1086.5809999999999</v>
          </cell>
          <cell r="AR832">
            <v>26803.155999999999</v>
          </cell>
          <cell r="AS832">
            <v>1297.133</v>
          </cell>
          <cell r="AT832">
            <v>1451.7439999999999</v>
          </cell>
          <cell r="AU832">
            <v>2260.8919999999998</v>
          </cell>
          <cell r="AV832">
            <v>2611.38</v>
          </cell>
          <cell r="AW832">
            <v>3022.8409999999999</v>
          </cell>
          <cell r="AX832">
            <v>3211.41</v>
          </cell>
          <cell r="AY832">
            <v>2906.7150000000001</v>
          </cell>
          <cell r="AZ832">
            <v>2911.4580000000001</v>
          </cell>
          <cell r="BA832">
            <v>2566.38</v>
          </cell>
          <cell r="BB832">
            <v>2080.627</v>
          </cell>
          <cell r="BC832">
            <v>1401.42</v>
          </cell>
          <cell r="BD832">
            <v>1081.1559999999999</v>
          </cell>
          <cell r="BE832">
            <v>26668.893</v>
          </cell>
          <cell r="BF832">
            <v>1290.5609999999999</v>
          </cell>
          <cell r="BG832">
            <v>1444.4359999999999</v>
          </cell>
          <cell r="BH832">
            <v>2249.5149999999999</v>
          </cell>
          <cell r="BI832">
            <v>2598.27</v>
          </cell>
          <cell r="BJ832">
            <v>3007.6819999999998</v>
          </cell>
          <cell r="BK832">
            <v>3195.36</v>
          </cell>
          <cell r="BL832">
            <v>2892.2379999999998</v>
          </cell>
          <cell r="BM832">
            <v>2896.9189999999999</v>
          </cell>
          <cell r="BN832">
            <v>2553.5700000000002</v>
          </cell>
          <cell r="BO832">
            <v>2070.2109999999998</v>
          </cell>
          <cell r="BP832">
            <v>1394.4</v>
          </cell>
          <cell r="BQ832">
            <v>1075.731</v>
          </cell>
          <cell r="BR832">
            <v>26535.45</v>
          </cell>
          <cell r="BS832">
            <v>1284.175</v>
          </cell>
          <cell r="BT832">
            <v>1437.212</v>
          </cell>
          <cell r="BU832">
            <v>2238.3240000000001</v>
          </cell>
          <cell r="BV832">
            <v>2585.2800000000002</v>
          </cell>
          <cell r="BW832">
            <v>2992.616</v>
          </cell>
          <cell r="BX832">
            <v>3179.37</v>
          </cell>
          <cell r="BY832">
            <v>2877.6990000000001</v>
          </cell>
          <cell r="BZ832">
            <v>2882.4110000000001</v>
          </cell>
          <cell r="CA832">
            <v>2540.79</v>
          </cell>
          <cell r="CB832">
            <v>2059.857</v>
          </cell>
          <cell r="CC832">
            <v>1387.41</v>
          </cell>
          <cell r="CD832">
            <v>1070.306</v>
          </cell>
          <cell r="CE832">
            <v>26453.876</v>
          </cell>
          <cell r="CF832">
            <v>1277.6959999999999</v>
          </cell>
          <cell r="CG832">
            <v>1481.03</v>
          </cell>
          <cell r="CH832">
            <v>2227.1329999999998</v>
          </cell>
          <cell r="CI832">
            <v>2572.35</v>
          </cell>
          <cell r="CJ832">
            <v>2977.674</v>
          </cell>
          <cell r="CK832">
            <v>3163.47</v>
          </cell>
          <cell r="CL832">
            <v>2863.3150000000001</v>
          </cell>
          <cell r="CM832">
            <v>2868.027</v>
          </cell>
          <cell r="CN832">
            <v>2528.13</v>
          </cell>
          <cell r="CO832">
            <v>2049.627</v>
          </cell>
          <cell r="CP832">
            <v>1380.45</v>
          </cell>
          <cell r="CQ832">
            <v>1064.9739999999999</v>
          </cell>
          <cell r="CR832">
            <v>26271.129000000001</v>
          </cell>
          <cell r="CS832">
            <v>1271.3720000000001</v>
          </cell>
          <cell r="CT832">
            <v>1422.876</v>
          </cell>
          <cell r="CU832">
            <v>2216.0659999999998</v>
          </cell>
          <cell r="CV832">
            <v>2559.48</v>
          </cell>
          <cell r="CW832">
            <v>2962.7939999999999</v>
          </cell>
          <cell r="CX832">
            <v>3147.63</v>
          </cell>
          <cell r="CY832">
            <v>2849.0239999999999</v>
          </cell>
          <cell r="CZ832">
            <v>2853.7049999999999</v>
          </cell>
          <cell r="DA832">
            <v>2515.44</v>
          </cell>
          <cell r="DB832">
            <v>2039.3969999999999</v>
          </cell>
          <cell r="DC832">
            <v>1373.61</v>
          </cell>
          <cell r="DD832">
            <v>1059.7349999999999</v>
          </cell>
          <cell r="DE832">
            <v>26139.537999999997</v>
          </cell>
          <cell r="DF832">
            <v>1265.0170000000001</v>
          </cell>
          <cell r="DG832">
            <v>1415.7639999999999</v>
          </cell>
          <cell r="DH832">
            <v>2204.9369999999999</v>
          </cell>
          <cell r="DI832">
            <v>2546.6999999999998</v>
          </cell>
          <cell r="DJ832">
            <v>2948.0070000000001</v>
          </cell>
          <cell r="DK832">
            <v>3131.88</v>
          </cell>
          <cell r="DL832">
            <v>2834.7640000000001</v>
          </cell>
          <cell r="DM832">
            <v>2839.3519999999999</v>
          </cell>
          <cell r="DN832">
            <v>2502.9299999999998</v>
          </cell>
          <cell r="DO832">
            <v>2029.105</v>
          </cell>
          <cell r="DP832">
            <v>1366.71</v>
          </cell>
          <cell r="DQ832">
            <v>1054.3720000000001</v>
          </cell>
          <cell r="DR832">
            <v>26008.988000000001</v>
          </cell>
          <cell r="DS832">
            <v>1258.662</v>
          </cell>
          <cell r="DT832">
            <v>1408.68</v>
          </cell>
          <cell r="DU832">
            <v>2193.87</v>
          </cell>
          <cell r="DV832">
            <v>2533.98</v>
          </cell>
          <cell r="DW832">
            <v>2933.2510000000002</v>
          </cell>
          <cell r="DX832">
            <v>3116.28</v>
          </cell>
          <cell r="DY832">
            <v>2820.5659999999998</v>
          </cell>
          <cell r="DZ832">
            <v>2825.2159999999999</v>
          </cell>
          <cell r="EA832">
            <v>2490.39</v>
          </cell>
          <cell r="EB832">
            <v>2019.03</v>
          </cell>
          <cell r="EC832">
            <v>1359.93</v>
          </cell>
          <cell r="ED832">
            <v>1049.133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1316.787</v>
          </cell>
          <cell r="G834">
            <v>1473.64</v>
          </cell>
          <cell r="H834">
            <v>2295.116</v>
          </cell>
          <cell r="I834">
            <v>2650.89</v>
          </cell>
          <cell r="J834">
            <v>3068.5970000000002</v>
          </cell>
          <cell r="K834">
            <v>3260.07</v>
          </cell>
          <cell r="L834">
            <v>2950.7660000000001</v>
          </cell>
          <cell r="M834">
            <v>2955.5709999999999</v>
          </cell>
          <cell r="N834">
            <v>2605.3200000000002</v>
          </cell>
          <cell r="O834">
            <v>2112.2469999999998</v>
          </cell>
          <cell r="P834">
            <v>1422.6</v>
          </cell>
          <cell r="Q834">
            <v>1097.5550000000001</v>
          </cell>
          <cell r="R834">
            <v>27073.124</v>
          </cell>
          <cell r="S834">
            <v>1310.2149999999999</v>
          </cell>
          <cell r="T834">
            <v>1466.3040000000001</v>
          </cell>
          <cell r="U834">
            <v>2283.7080000000001</v>
          </cell>
          <cell r="V834">
            <v>2637.63</v>
          </cell>
          <cell r="W834">
            <v>3053.252</v>
          </cell>
          <cell r="X834">
            <v>3243.72</v>
          </cell>
          <cell r="Y834">
            <v>2936.01</v>
          </cell>
          <cell r="Z834">
            <v>2940.8150000000001</v>
          </cell>
          <cell r="AA834">
            <v>2592.3000000000002</v>
          </cell>
          <cell r="AB834">
            <v>2101.614</v>
          </cell>
          <cell r="AC834">
            <v>1415.55</v>
          </cell>
          <cell r="AD834">
            <v>1092.0060000000001</v>
          </cell>
          <cell r="AE834">
            <v>26989.835999999996</v>
          </cell>
          <cell r="AF834">
            <v>1303.6120000000001</v>
          </cell>
          <cell r="AG834">
            <v>1511.0740000000001</v>
          </cell>
          <cell r="AH834">
            <v>2272.2069999999999</v>
          </cell>
          <cell r="AI834">
            <v>2624.52</v>
          </cell>
          <cell r="AJ834">
            <v>3038</v>
          </cell>
          <cell r="AK834">
            <v>3227.55</v>
          </cell>
          <cell r="AL834">
            <v>2921.3159999999998</v>
          </cell>
          <cell r="AM834">
            <v>2926.09</v>
          </cell>
          <cell r="AN834">
            <v>2579.31</v>
          </cell>
          <cell r="AO834">
            <v>2091.136</v>
          </cell>
          <cell r="AP834">
            <v>1408.44</v>
          </cell>
          <cell r="AQ834">
            <v>1086.5809999999999</v>
          </cell>
          <cell r="AR834">
            <v>26803.155999999999</v>
          </cell>
          <cell r="AS834">
            <v>1297.133</v>
          </cell>
          <cell r="AT834">
            <v>1451.7439999999999</v>
          </cell>
          <cell r="AU834">
            <v>2260.8919999999998</v>
          </cell>
          <cell r="AV834">
            <v>2611.38</v>
          </cell>
          <cell r="AW834">
            <v>3022.8409999999999</v>
          </cell>
          <cell r="AX834">
            <v>3211.41</v>
          </cell>
          <cell r="AY834">
            <v>2906.7150000000001</v>
          </cell>
          <cell r="AZ834">
            <v>2911.4580000000001</v>
          </cell>
          <cell r="BA834">
            <v>2566.38</v>
          </cell>
          <cell r="BB834">
            <v>2080.627</v>
          </cell>
          <cell r="BC834">
            <v>1401.42</v>
          </cell>
          <cell r="BD834">
            <v>1081.1559999999999</v>
          </cell>
          <cell r="BE834">
            <v>26668.893</v>
          </cell>
          <cell r="BF834">
            <v>1290.5609999999999</v>
          </cell>
          <cell r="BG834">
            <v>1444.4359999999999</v>
          </cell>
          <cell r="BH834">
            <v>2249.5149999999999</v>
          </cell>
          <cell r="BI834">
            <v>2598.27</v>
          </cell>
          <cell r="BJ834">
            <v>3007.6819999999998</v>
          </cell>
          <cell r="BK834">
            <v>3195.36</v>
          </cell>
          <cell r="BL834">
            <v>2892.2379999999998</v>
          </cell>
          <cell r="BM834">
            <v>2896.9189999999999</v>
          </cell>
          <cell r="BN834">
            <v>2553.5700000000002</v>
          </cell>
          <cell r="BO834">
            <v>2070.2109999999998</v>
          </cell>
          <cell r="BP834">
            <v>1394.4</v>
          </cell>
          <cell r="BQ834">
            <v>1075.731</v>
          </cell>
          <cell r="BR834">
            <v>26535.45</v>
          </cell>
          <cell r="BS834">
            <v>1284.175</v>
          </cell>
          <cell r="BT834">
            <v>1437.212</v>
          </cell>
          <cell r="BU834">
            <v>2238.3240000000001</v>
          </cell>
          <cell r="BV834">
            <v>2585.2800000000002</v>
          </cell>
          <cell r="BW834">
            <v>2992.616</v>
          </cell>
          <cell r="BX834">
            <v>3179.37</v>
          </cell>
          <cell r="BY834">
            <v>2877.6990000000001</v>
          </cell>
          <cell r="BZ834">
            <v>2882.4110000000001</v>
          </cell>
          <cell r="CA834">
            <v>2540.79</v>
          </cell>
          <cell r="CB834">
            <v>2059.857</v>
          </cell>
          <cell r="CC834">
            <v>1387.41</v>
          </cell>
          <cell r="CD834">
            <v>1070.306</v>
          </cell>
          <cell r="CE834">
            <v>26453.876</v>
          </cell>
          <cell r="CF834">
            <v>1277.6959999999999</v>
          </cell>
          <cell r="CG834">
            <v>1481.03</v>
          </cell>
          <cell r="CH834">
            <v>2227.1329999999998</v>
          </cell>
          <cell r="CI834">
            <v>2572.35</v>
          </cell>
          <cell r="CJ834">
            <v>2977.674</v>
          </cell>
          <cell r="CK834">
            <v>3163.47</v>
          </cell>
          <cell r="CL834">
            <v>2863.3150000000001</v>
          </cell>
          <cell r="CM834">
            <v>2868.027</v>
          </cell>
          <cell r="CN834">
            <v>2528.13</v>
          </cell>
          <cell r="CO834">
            <v>2049.627</v>
          </cell>
          <cell r="CP834">
            <v>1380.45</v>
          </cell>
          <cell r="CQ834">
            <v>1064.9739999999999</v>
          </cell>
          <cell r="CR834">
            <v>26271.129000000001</v>
          </cell>
          <cell r="CS834">
            <v>1271.3720000000001</v>
          </cell>
          <cell r="CT834">
            <v>1422.876</v>
          </cell>
          <cell r="CU834">
            <v>2216.0659999999998</v>
          </cell>
          <cell r="CV834">
            <v>2559.48</v>
          </cell>
          <cell r="CW834">
            <v>2962.7939999999999</v>
          </cell>
          <cell r="CX834">
            <v>3147.63</v>
          </cell>
          <cell r="CY834">
            <v>2849.0239999999999</v>
          </cell>
          <cell r="CZ834">
            <v>2853.7049999999999</v>
          </cell>
          <cell r="DA834">
            <v>2515.44</v>
          </cell>
          <cell r="DB834">
            <v>2039.3969999999999</v>
          </cell>
          <cell r="DC834">
            <v>1373.61</v>
          </cell>
          <cell r="DD834">
            <v>1059.7349999999999</v>
          </cell>
          <cell r="DE834">
            <v>26139.537999999997</v>
          </cell>
          <cell r="DF834">
            <v>1265.0170000000001</v>
          </cell>
          <cell r="DG834">
            <v>1415.7639999999999</v>
          </cell>
          <cell r="DH834">
            <v>2204.9369999999999</v>
          </cell>
          <cell r="DI834">
            <v>2546.6999999999998</v>
          </cell>
          <cell r="DJ834">
            <v>2948.0070000000001</v>
          </cell>
          <cell r="DK834">
            <v>3131.88</v>
          </cell>
          <cell r="DL834">
            <v>2834.7640000000001</v>
          </cell>
          <cell r="DM834">
            <v>2839.3519999999999</v>
          </cell>
          <cell r="DN834">
            <v>2502.9299999999998</v>
          </cell>
          <cell r="DO834">
            <v>2029.105</v>
          </cell>
          <cell r="DP834">
            <v>1366.71</v>
          </cell>
          <cell r="DQ834">
            <v>1054.3720000000001</v>
          </cell>
          <cell r="DR834">
            <v>26008.988000000001</v>
          </cell>
          <cell r="DS834">
            <v>1258.662</v>
          </cell>
          <cell r="DT834">
            <v>1408.68</v>
          </cell>
          <cell r="DU834">
            <v>2193.87</v>
          </cell>
          <cell r="DV834">
            <v>2533.98</v>
          </cell>
          <cell r="DW834">
            <v>2933.2510000000002</v>
          </cell>
          <cell r="DX834">
            <v>3116.28</v>
          </cell>
          <cell r="DY834">
            <v>2820.5659999999998</v>
          </cell>
          <cell r="DZ834">
            <v>2825.2159999999999</v>
          </cell>
          <cell r="EA834">
            <v>2490.39</v>
          </cell>
          <cell r="EB834">
            <v>2019.03</v>
          </cell>
          <cell r="EC834">
            <v>1359.93</v>
          </cell>
          <cell r="ED834">
            <v>1049.133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829.57581000000005</v>
          </cell>
          <cell r="G836">
            <v>928.39320000000009</v>
          </cell>
          <cell r="H836">
            <v>1445.92308</v>
          </cell>
          <cell r="I836">
            <v>1670.0607</v>
          </cell>
          <cell r="J836">
            <v>1933.2161100000001</v>
          </cell>
          <cell r="K836">
            <v>2053.8441000000003</v>
          </cell>
          <cell r="L836">
            <v>1858.9825800000001</v>
          </cell>
          <cell r="M836">
            <v>1862.00973</v>
          </cell>
          <cell r="N836">
            <v>1641.3516000000002</v>
          </cell>
          <cell r="O836">
            <v>1330.71561</v>
          </cell>
          <cell r="P836">
            <v>896.23799999999994</v>
          </cell>
          <cell r="Q836">
            <v>691.45965000000001</v>
          </cell>
          <cell r="R836">
            <v>17326.799360000001</v>
          </cell>
          <cell r="S836">
            <v>838.5376</v>
          </cell>
          <cell r="T836">
            <v>938.43456000000003</v>
          </cell>
          <cell r="U836">
            <v>1461.57312</v>
          </cell>
          <cell r="V836">
            <v>1688.0832</v>
          </cell>
          <cell r="W836">
            <v>1954.0812800000001</v>
          </cell>
          <cell r="X836">
            <v>2075.9807999999998</v>
          </cell>
          <cell r="Y836">
            <v>1879.0464000000002</v>
          </cell>
          <cell r="Z836">
            <v>1882.1216000000002</v>
          </cell>
          <cell r="AA836">
            <v>1659.0720000000001</v>
          </cell>
          <cell r="AB836">
            <v>1345.03296</v>
          </cell>
          <cell r="AC836">
            <v>905.952</v>
          </cell>
          <cell r="AD836">
            <v>698.88384000000008</v>
          </cell>
          <cell r="AE836">
            <v>17813.29176</v>
          </cell>
          <cell r="AF836">
            <v>860.3839200000001</v>
          </cell>
          <cell r="AG836">
            <v>997.30884000000003</v>
          </cell>
          <cell r="AH836">
            <v>1499.65662</v>
          </cell>
          <cell r="AI836">
            <v>1732.1832000000002</v>
          </cell>
          <cell r="AJ836">
            <v>2005.0800000000002</v>
          </cell>
          <cell r="AK836">
            <v>2130.1830000000004</v>
          </cell>
          <cell r="AL836">
            <v>1928.0685599999999</v>
          </cell>
          <cell r="AM836">
            <v>1931.2194000000002</v>
          </cell>
          <cell r="AN836">
            <v>1702.3446000000001</v>
          </cell>
          <cell r="AO836">
            <v>1380.14976</v>
          </cell>
          <cell r="AP836">
            <v>929.57040000000006</v>
          </cell>
          <cell r="AQ836">
            <v>717.14346</v>
          </cell>
          <cell r="AR836">
            <v>17958.114520000003</v>
          </cell>
          <cell r="AS836">
            <v>869.07911000000013</v>
          </cell>
          <cell r="AT836">
            <v>972.66848000000005</v>
          </cell>
          <cell r="AU836">
            <v>1514.79764</v>
          </cell>
          <cell r="AV836">
            <v>1749.6246000000001</v>
          </cell>
          <cell r="AW836">
            <v>2025.3034700000001</v>
          </cell>
          <cell r="AX836">
            <v>2151.6446999999998</v>
          </cell>
          <cell r="AY836">
            <v>1947.4990500000001</v>
          </cell>
          <cell r="AZ836">
            <v>1950.6768600000003</v>
          </cell>
          <cell r="BA836">
            <v>1719.4746000000002</v>
          </cell>
          <cell r="BB836">
            <v>1394.02009</v>
          </cell>
          <cell r="BC836">
            <v>938.95140000000015</v>
          </cell>
          <cell r="BD836">
            <v>724.37451999999996</v>
          </cell>
          <cell r="BE836">
            <v>18134.847240000003</v>
          </cell>
          <cell r="BF836">
            <v>877.58148000000006</v>
          </cell>
          <cell r="BG836">
            <v>982.21648000000005</v>
          </cell>
          <cell r="BH836">
            <v>1529.6702</v>
          </cell>
          <cell r="BI836">
            <v>1766.8236000000002</v>
          </cell>
          <cell r="BJ836">
            <v>2045.2237600000001</v>
          </cell>
          <cell r="BK836">
            <v>2172.8448000000003</v>
          </cell>
          <cell r="BL836">
            <v>1966.7218399999999</v>
          </cell>
          <cell r="BM836">
            <v>1969.9049199999999</v>
          </cell>
          <cell r="BN836">
            <v>1736.4276000000002</v>
          </cell>
          <cell r="BO836">
            <v>1407.7434799999999</v>
          </cell>
          <cell r="BP836">
            <v>948.19200000000012</v>
          </cell>
          <cell r="BQ836">
            <v>731.4970800000001</v>
          </cell>
          <cell r="BR836">
            <v>18574.815000000002</v>
          </cell>
          <cell r="BS836">
            <v>898.92250000000001</v>
          </cell>
          <cell r="BT836">
            <v>1006.0484000000001</v>
          </cell>
          <cell r="BU836">
            <v>1566.8268000000003</v>
          </cell>
          <cell r="BV836">
            <v>1809.6960000000004</v>
          </cell>
          <cell r="BW836">
            <v>2094.8312000000001</v>
          </cell>
          <cell r="BX836">
            <v>2225.5590000000002</v>
          </cell>
          <cell r="BY836">
            <v>2014.3893000000003</v>
          </cell>
          <cell r="BZ836">
            <v>2017.6877000000002</v>
          </cell>
          <cell r="CA836">
            <v>1778.5530000000001</v>
          </cell>
          <cell r="CB836">
            <v>1441.8999000000001</v>
          </cell>
          <cell r="CC836">
            <v>971.18700000000013</v>
          </cell>
          <cell r="CD836">
            <v>749.21420000000012</v>
          </cell>
          <cell r="CE836">
            <v>19046.790720000001</v>
          </cell>
          <cell r="CF836">
            <v>919.94112000000007</v>
          </cell>
          <cell r="CG836">
            <v>1066.3416000000002</v>
          </cell>
          <cell r="CH836">
            <v>1603.53576</v>
          </cell>
          <cell r="CI836">
            <v>1852.0920000000001</v>
          </cell>
          <cell r="CJ836">
            <v>2143.9252800000004</v>
          </cell>
          <cell r="CK836">
            <v>2277.6984000000002</v>
          </cell>
          <cell r="CL836">
            <v>2061.5868000000005</v>
          </cell>
          <cell r="CM836">
            <v>2064.9794400000001</v>
          </cell>
          <cell r="CN836">
            <v>1820.2536000000002</v>
          </cell>
          <cell r="CO836">
            <v>1475.7314400000002</v>
          </cell>
          <cell r="CP836">
            <v>993.92400000000021</v>
          </cell>
          <cell r="CQ836">
            <v>766.78128000000004</v>
          </cell>
          <cell r="CR836">
            <v>19440.635460000001</v>
          </cell>
          <cell r="CS836">
            <v>940.81528000000003</v>
          </cell>
          <cell r="CT836">
            <v>1052.92824</v>
          </cell>
          <cell r="CU836">
            <v>1639.8888399999998</v>
          </cell>
          <cell r="CV836">
            <v>1894.0152</v>
          </cell>
          <cell r="CW836">
            <v>2192.46756</v>
          </cell>
          <cell r="CX836">
            <v>2329.2462</v>
          </cell>
          <cell r="CY836">
            <v>2108.2777599999999</v>
          </cell>
          <cell r="CZ836">
            <v>2111.7417</v>
          </cell>
          <cell r="DA836">
            <v>1861.4256</v>
          </cell>
          <cell r="DB836">
            <v>1509.1537799999999</v>
          </cell>
          <cell r="DC836">
            <v>1016.4713999999999</v>
          </cell>
          <cell r="DD836">
            <v>784.20389999999986</v>
          </cell>
          <cell r="DE836">
            <v>19604.653499999997</v>
          </cell>
          <cell r="DF836">
            <v>948.7627500000001</v>
          </cell>
          <cell r="DG836">
            <v>1061.8229999999999</v>
          </cell>
          <cell r="DH836">
            <v>1653.7027499999999</v>
          </cell>
          <cell r="DI836">
            <v>1910.0249999999999</v>
          </cell>
          <cell r="DJ836">
            <v>2211.0052500000002</v>
          </cell>
          <cell r="DK836">
            <v>2348.91</v>
          </cell>
          <cell r="DL836">
            <v>2126.0730000000003</v>
          </cell>
          <cell r="DM836">
            <v>2129.5140000000001</v>
          </cell>
          <cell r="DN836">
            <v>1877.1974999999998</v>
          </cell>
          <cell r="DO836">
            <v>1521.8287500000001</v>
          </cell>
          <cell r="DP836">
            <v>1025.0325</v>
          </cell>
          <cell r="DQ836">
            <v>790.779</v>
          </cell>
          <cell r="DR836">
            <v>19766.830880000001</v>
          </cell>
          <cell r="DS836">
            <v>956.58312000000001</v>
          </cell>
          <cell r="DT836">
            <v>1070.5968</v>
          </cell>
          <cell r="DU836">
            <v>1667.3411999999998</v>
          </cell>
          <cell r="DV836">
            <v>1925.8248000000001</v>
          </cell>
          <cell r="DW836">
            <v>2229.2707600000003</v>
          </cell>
          <cell r="DX836">
            <v>2368.3728000000001</v>
          </cell>
          <cell r="DY836">
            <v>2143.6301599999997</v>
          </cell>
          <cell r="DZ836">
            <v>2147.1641599999998</v>
          </cell>
          <cell r="EA836">
            <v>1892.6963999999998</v>
          </cell>
          <cell r="EB836">
            <v>1534.4628</v>
          </cell>
          <cell r="EC836">
            <v>1033.5468000000001</v>
          </cell>
          <cell r="ED836">
            <v>797.34108000000003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2.1055086838934756E-3</v>
          </cell>
          <cell r="G845">
            <v>2.7735333979101995E-3</v>
          </cell>
          <cell r="H845">
            <v>5.6233526373077325E-3</v>
          </cell>
          <cell r="I845">
            <v>0</v>
          </cell>
          <cell r="J845">
            <v>0</v>
          </cell>
          <cell r="K845">
            <v>0</v>
          </cell>
          <cell r="L845">
            <v>-1.7199564666224632E-2</v>
          </cell>
          <cell r="M845">
            <v>-1.1372625314916007E-2</v>
          </cell>
          <cell r="N845">
            <v>0</v>
          </cell>
          <cell r="O845">
            <v>1.4155957181749557E-3</v>
          </cell>
          <cell r="P845">
            <v>3.1427580391891752E-3</v>
          </cell>
          <cell r="Q845">
            <v>5.9378691680223028E-3</v>
          </cell>
          <cell r="R845">
            <v>5.4509536669300473E-4</v>
          </cell>
          <cell r="S845">
            <v>8.5499389471408449E-3</v>
          </cell>
          <cell r="T845">
            <v>2.2270902502334877E-2</v>
          </cell>
          <cell r="U845">
            <v>9.123403386848139E-3</v>
          </cell>
          <cell r="V845">
            <v>0</v>
          </cell>
          <cell r="W845">
            <v>0</v>
          </cell>
          <cell r="X845">
            <v>0</v>
          </cell>
          <cell r="Y845">
            <v>-2.796917984433378E-2</v>
          </cell>
          <cell r="Z845">
            <v>-2.586556876334356E-3</v>
          </cell>
          <cell r="AA845">
            <v>0</v>
          </cell>
          <cell r="AB845">
            <v>-1.2172346927417976E-2</v>
          </cell>
          <cell r="AC845">
            <v>-1.392777468979034E-3</v>
          </cell>
          <cell r="AD845">
            <v>1.0717760681060895E-2</v>
          </cell>
          <cell r="AE845">
            <v>6.2251917509748012E-5</v>
          </cell>
          <cell r="AF845">
            <v>1.1156434737831233E-2</v>
          </cell>
          <cell r="AG845">
            <v>1.4454773742887284E-2</v>
          </cell>
          <cell r="AH845">
            <v>-1.1651570969739566E-2</v>
          </cell>
          <cell r="AI845">
            <v>0</v>
          </cell>
          <cell r="AJ845">
            <v>0</v>
          </cell>
          <cell r="AK845">
            <v>0</v>
          </cell>
          <cell r="AL845">
            <v>-1.5855278588865929E-2</v>
          </cell>
          <cell r="AM845">
            <v>-2.3862724526857448E-3</v>
          </cell>
          <cell r="AN845">
            <v>0</v>
          </cell>
          <cell r="AO845">
            <v>-2.6719475954024574E-3</v>
          </cell>
          <cell r="AP845">
            <v>3.3083426952238426E-3</v>
          </cell>
          <cell r="AQ845">
            <v>4.3925414408647612E-3</v>
          </cell>
          <cell r="AR845">
            <v>2.9339826171890238E-3</v>
          </cell>
          <cell r="AS845">
            <v>1.8935410551840448E-2</v>
          </cell>
          <cell r="AT845">
            <v>-7.4400884987113614E-4</v>
          </cell>
          <cell r="AU845">
            <v>7.0774015394050593E-3</v>
          </cell>
          <cell r="AV845">
            <v>0</v>
          </cell>
          <cell r="AW845">
            <v>0</v>
          </cell>
          <cell r="AX845">
            <v>0</v>
          </cell>
          <cell r="AY845">
            <v>-1.2310254786171981E-3</v>
          </cell>
          <cell r="AZ845">
            <v>-2.7282129195747018E-3</v>
          </cell>
          <cell r="BA845">
            <v>0</v>
          </cell>
          <cell r="BB845">
            <v>-4.4313855989273065E-3</v>
          </cell>
          <cell r="BC845">
            <v>6.9594499014158373E-3</v>
          </cell>
          <cell r="BD845">
            <v>1.1370162260615047E-2</v>
          </cell>
          <cell r="BE845">
            <v>3.3055974172055969E-3</v>
          </cell>
          <cell r="BF845">
            <v>1.3390989680207355E-2</v>
          </cell>
          <cell r="BG845">
            <v>9.6445934102753483E-3</v>
          </cell>
          <cell r="BH845">
            <v>-4.593407560193441E-3</v>
          </cell>
          <cell r="BI845">
            <v>0</v>
          </cell>
          <cell r="BJ845">
            <v>0</v>
          </cell>
          <cell r="BK845">
            <v>0</v>
          </cell>
          <cell r="BL845">
            <v>3.6115092904402957E-3</v>
          </cell>
          <cell r="BM845">
            <v>5.3499895867545888E-3</v>
          </cell>
          <cell r="BN845">
            <v>0</v>
          </cell>
          <cell r="BO845">
            <v>2.382105816231217E-3</v>
          </cell>
          <cell r="BP845">
            <v>-4.5164408789624133E-3</v>
          </cell>
          <cell r="BQ845">
            <v>1.4397829661675132E-2</v>
          </cell>
          <cell r="BR845">
            <v>-4.2012284248826859E-5</v>
          </cell>
          <cell r="BS845">
            <v>1.5882194076620948E-2</v>
          </cell>
          <cell r="BT845">
            <v>7.9568541975199025E-3</v>
          </cell>
          <cell r="BU845">
            <v>-8.5719971074382784E-4</v>
          </cell>
          <cell r="BV845">
            <v>1.245530147642171E-4</v>
          </cell>
          <cell r="BW845">
            <v>0</v>
          </cell>
          <cell r="BX845">
            <v>0</v>
          </cell>
          <cell r="BY845">
            <v>-1.1881853999241798E-2</v>
          </cell>
          <cell r="BZ845">
            <v>-4.5610469960273292E-3</v>
          </cell>
          <cell r="CA845">
            <v>-3.2340838654310033E-2</v>
          </cell>
          <cell r="CB845">
            <v>1.8105468639362243E-3</v>
          </cell>
          <cell r="CC845">
            <v>1.2217052369791759E-2</v>
          </cell>
          <cell r="CD845">
            <v>1.1145591426707568E-2</v>
          </cell>
          <cell r="CE845">
            <v>-2.3171080486843465E-3</v>
          </cell>
          <cell r="CF845">
            <v>1.8626259940699441E-2</v>
          </cell>
          <cell r="CG845">
            <v>6.8791221281010451E-3</v>
          </cell>
          <cell r="CH845">
            <v>5.8264657278641607E-3</v>
          </cell>
          <cell r="CI845">
            <v>-2.2991951452624448E-2</v>
          </cell>
          <cell r="CJ845">
            <v>1.0436065106134151E-4</v>
          </cell>
          <cell r="CK845">
            <v>-4.9318633142423352E-2</v>
          </cell>
          <cell r="CL845">
            <v>-2.821892330267417E-3</v>
          </cell>
          <cell r="CM845">
            <v>-8.6059804073457258E-4</v>
          </cell>
          <cell r="CN845">
            <v>-3.3396518788215701E-3</v>
          </cell>
          <cell r="CO845">
            <v>-2.8784777544714757E-3</v>
          </cell>
          <cell r="CP845">
            <v>6.6428561754712234E-3</v>
          </cell>
          <cell r="CQ845">
            <v>1.6326843391944124E-2</v>
          </cell>
          <cell r="CR845">
            <v>7.5518141996333554E-3</v>
          </cell>
          <cell r="CS845">
            <v>1.4286529594798481E-2</v>
          </cell>
          <cell r="CT845">
            <v>2.8531060332991132E-2</v>
          </cell>
          <cell r="CU845">
            <v>3.9717297635917248E-3</v>
          </cell>
          <cell r="CV845">
            <v>-5.8387051875889995E-3</v>
          </cell>
          <cell r="CW845">
            <v>9.7076109792482157E-3</v>
          </cell>
          <cell r="CX845">
            <v>4.7727172329601331E-2</v>
          </cell>
          <cell r="CY845">
            <v>4.915126900854716E-3</v>
          </cell>
          <cell r="CZ845">
            <v>-9.6479836606881975E-3</v>
          </cell>
          <cell r="DA845">
            <v>-1.7594503663293182E-2</v>
          </cell>
          <cell r="DB845">
            <v>-9.0749203507272114E-3</v>
          </cell>
          <cell r="DC845">
            <v>7.4547848185488874E-3</v>
          </cell>
          <cell r="DD845">
            <v>1.6183868538274027E-2</v>
          </cell>
          <cell r="DE845">
            <v>4.5840656125726298E-3</v>
          </cell>
          <cell r="DF845">
            <v>1.6962642459443344E-2</v>
          </cell>
          <cell r="DG845">
            <v>2.1777764305944913E-2</v>
          </cell>
          <cell r="DH845">
            <v>1.3554274997037652E-2</v>
          </cell>
          <cell r="DI845">
            <v>3.6096953567863466E-3</v>
          </cell>
          <cell r="DJ845">
            <v>2.6881524355385267E-2</v>
          </cell>
          <cell r="DK845">
            <v>-2.7437124561195958E-3</v>
          </cell>
          <cell r="DL845">
            <v>1.7132878654173567E-3</v>
          </cell>
          <cell r="DM845">
            <v>-7.8588420848788587E-3</v>
          </cell>
          <cell r="DN845">
            <v>-3.3604341740197441E-2</v>
          </cell>
          <cell r="DO845">
            <v>-2.9863687705180553E-3</v>
          </cell>
          <cell r="DP845">
            <v>4.7668377584102473E-3</v>
          </cell>
          <cell r="DQ845">
            <v>1.293602530414617E-2</v>
          </cell>
          <cell r="DR845">
            <v>-5.3914444889358037E-3</v>
          </cell>
          <cell r="DS845">
            <v>8.2413314190894482E-3</v>
          </cell>
          <cell r="DT845">
            <v>7.8864416853257069E-3</v>
          </cell>
          <cell r="DU845">
            <v>1.0237337128163659E-2</v>
          </cell>
          <cell r="DV845">
            <v>3.1484208934102753E-3</v>
          </cell>
          <cell r="DW845">
            <v>-9.5286244259398245E-3</v>
          </cell>
          <cell r="DX845">
            <v>-2.6958968303297581E-2</v>
          </cell>
          <cell r="DY845">
            <v>4.0185160685339838E-3</v>
          </cell>
          <cell r="DZ845">
            <v>-2.7849332280201367E-2</v>
          </cell>
          <cell r="EA845">
            <v>-4.243473005299947E-2</v>
          </cell>
          <cell r="EB845">
            <v>-1.0934767943922452E-2</v>
          </cell>
          <cell r="EC845">
            <v>5.4145107248153579E-3</v>
          </cell>
          <cell r="ED845">
            <v>1.406253121979617E-2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1.5862880599684104E-3</v>
          </cell>
          <cell r="G849">
            <v>2.4369935211865368E-4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-8.397257728326224E-3</v>
          </cell>
          <cell r="N849">
            <v>-1.0518469641553452E-2</v>
          </cell>
          <cell r="O849">
            <v>0</v>
          </cell>
          <cell r="P849">
            <v>-4.8197148843840409E-3</v>
          </cell>
          <cell r="Q849">
            <v>6.158483807787718E-4</v>
          </cell>
          <cell r="R849">
            <v>-8.0502698929790784E-4</v>
          </cell>
          <cell r="S849">
            <v>-6.7023129353991351E-3</v>
          </cell>
          <cell r="T849">
            <v>-5.1560448798326775E-3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2.1980339436566965E-3</v>
          </cell>
          <cell r="AE849">
            <v>-4.0039350832805631E-3</v>
          </cell>
          <cell r="AF849">
            <v>-2.5339571154887608E-3</v>
          </cell>
          <cell r="AG849">
            <v>-1.7193792258716201E-3</v>
          </cell>
          <cell r="AH849">
            <v>-9.193843973374527E-3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-7.4718417605978971E-3</v>
          </cell>
          <cell r="AN849">
            <v>-1.2031577097083357E-2</v>
          </cell>
          <cell r="AO849">
            <v>-8.2330556826981649E-3</v>
          </cell>
          <cell r="AP849">
            <v>-8.1697520710157789E-3</v>
          </cell>
          <cell r="AQ849">
            <v>1.3061859267651243E-3</v>
          </cell>
          <cell r="AR849">
            <v>-3.6856722040887746E-3</v>
          </cell>
          <cell r="AS849">
            <v>-1.7923888390214415E-3</v>
          </cell>
          <cell r="AT849">
            <v>-5.9432445626050878E-3</v>
          </cell>
          <cell r="AU849">
            <v>-1.5612076138062037E-2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-1.1830417829678197E-2</v>
          </cell>
          <cell r="BA849">
            <v>-1.2371211136546378E-2</v>
          </cell>
          <cell r="BB849">
            <v>-1.2119551615871416E-2</v>
          </cell>
          <cell r="BC849">
            <v>-7.2668355116611849E-3</v>
          </cell>
          <cell r="BD849">
            <v>-3.6856722040887746E-3</v>
          </cell>
          <cell r="BE849">
            <v>-4.2568054624845253E-3</v>
          </cell>
          <cell r="BF849">
            <v>-4.1133125843728635E-4</v>
          </cell>
          <cell r="BG849">
            <v>-2.7303420747486484E-3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6.5672706232955846E-2</v>
          </cell>
          <cell r="BM849">
            <v>-1.4613749613193505E-2</v>
          </cell>
          <cell r="BN849">
            <v>-1.1969555469583781E-2</v>
          </cell>
          <cell r="BO849">
            <v>-1.2963872132630172E-2</v>
          </cell>
          <cell r="BP849">
            <v>-5.5101720785746267E-2</v>
          </cell>
          <cell r="BQ849">
            <v>-1.8963800448432266E-2</v>
          </cell>
          <cell r="BR849">
            <v>-6.3711889724560322E-3</v>
          </cell>
          <cell r="BS849">
            <v>-2.9044255354619963E-3</v>
          </cell>
          <cell r="BT849">
            <v>-5.1576963726631675E-3</v>
          </cell>
          <cell r="BU849">
            <v>-2.6411986970121148E-2</v>
          </cell>
          <cell r="BV849">
            <v>0</v>
          </cell>
          <cell r="BW849">
            <v>0</v>
          </cell>
          <cell r="BX849">
            <v>0</v>
          </cell>
          <cell r="BY849">
            <v>7.1948211051839905E-3</v>
          </cell>
          <cell r="BZ849">
            <v>-2.0040364651087827E-2</v>
          </cell>
          <cell r="CA849">
            <v>-1.3339832384929196E-2</v>
          </cell>
          <cell r="CB849">
            <v>-4.9898109661192791E-3</v>
          </cell>
          <cell r="CC849">
            <v>-5.1242733419663011E-3</v>
          </cell>
          <cell r="CD849">
            <v>-5.6806985523252251E-3</v>
          </cell>
          <cell r="CE849">
            <v>5.066571737115666E-3</v>
          </cell>
          <cell r="CF849">
            <v>-1.8683259859173518E-3</v>
          </cell>
          <cell r="CG849">
            <v>-2.9481560914668137E-3</v>
          </cell>
          <cell r="CH849">
            <v>-1.0394869030985632E-2</v>
          </cell>
          <cell r="CI849">
            <v>0</v>
          </cell>
          <cell r="CJ849">
            <v>0</v>
          </cell>
          <cell r="CK849">
            <v>0</v>
          </cell>
          <cell r="CL849">
            <v>3.7029714010099468E-2</v>
          </cell>
          <cell r="CM849">
            <v>-7.1849125864957841E-3</v>
          </cell>
          <cell r="CN849">
            <v>5.7019645811354991E-2</v>
          </cell>
          <cell r="CO849">
            <v>-2.9047633249490445E-4</v>
          </cell>
          <cell r="CP849">
            <v>-3.8886925097258995E-3</v>
          </cell>
          <cell r="CQ849">
            <v>-6.6750664389552128E-3</v>
          </cell>
          <cell r="CR849">
            <v>-3.4168612048190994E-5</v>
          </cell>
          <cell r="CS849">
            <v>2.8485467030492373E-5</v>
          </cell>
          <cell r="CT849">
            <v>-2.0301975583478793E-3</v>
          </cell>
          <cell r="CU849">
            <v>-8.0824265534360507E-3</v>
          </cell>
          <cell r="CV849">
            <v>0</v>
          </cell>
          <cell r="CW849">
            <v>0</v>
          </cell>
          <cell r="CX849">
            <v>0</v>
          </cell>
          <cell r="CY849">
            <v>2.0927765523023112E-2</v>
          </cell>
          <cell r="CZ849">
            <v>-2.9171901106401776E-3</v>
          </cell>
          <cell r="DA849">
            <v>-3.3379903027785929E-3</v>
          </cell>
          <cell r="DB849">
            <v>-2.0189880408558736E-3</v>
          </cell>
          <cell r="DC849">
            <v>-2.7392875657632487E-3</v>
          </cell>
          <cell r="DD849">
            <v>-2.4019420280652071E-4</v>
          </cell>
          <cell r="DE849">
            <v>5.3370613287615498E-3</v>
          </cell>
          <cell r="DF849">
            <v>1.065676562806317E-3</v>
          </cell>
          <cell r="DG849">
            <v>5.25783077010189E-3</v>
          </cell>
          <cell r="DH849">
            <v>-7.3026778935592063E-3</v>
          </cell>
          <cell r="DI849">
            <v>0</v>
          </cell>
          <cell r="DJ849">
            <v>0</v>
          </cell>
          <cell r="DK849">
            <v>0</v>
          </cell>
          <cell r="DL849">
            <v>6.1084242237193109E-2</v>
          </cell>
          <cell r="DM849">
            <v>-2.226496533907607E-3</v>
          </cell>
          <cell r="DN849">
            <v>-2.6558489292760612E-3</v>
          </cell>
          <cell r="DO849">
            <v>4.8239932732840884E-4</v>
          </cell>
          <cell r="DP849">
            <v>-2.7430926411682321E-3</v>
          </cell>
          <cell r="DQ849">
            <v>1.108270304563419E-2</v>
          </cell>
          <cell r="DR849">
            <v>1.2584955526211417E-3</v>
          </cell>
          <cell r="DS849">
            <v>-8.7368850413582777E-3</v>
          </cell>
          <cell r="DT849">
            <v>8.2388756908358118E-4</v>
          </cell>
          <cell r="DU849">
            <v>-1.0684864700863272E-2</v>
          </cell>
          <cell r="DV849">
            <v>0</v>
          </cell>
          <cell r="DW849">
            <v>0</v>
          </cell>
          <cell r="DX849">
            <v>0</v>
          </cell>
          <cell r="DY849">
            <v>7.8548836282315904E-2</v>
          </cell>
          <cell r="DZ849">
            <v>-1.4238831524743034E-2</v>
          </cell>
          <cell r="EA849">
            <v>-7.6091782866569702E-3</v>
          </cell>
          <cell r="EB849">
            <v>-1.103445953742721E-2</v>
          </cell>
          <cell r="EC849">
            <v>-8.908058917107553E-3</v>
          </cell>
          <cell r="ED849">
            <v>-3.0584992117752563E-3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-9.4677337495312486E-3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-9.4677337495312486E-3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-9.4677337495312486E-3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-9.4677337495312486E-3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829.57580999999482</v>
          </cell>
          <cell r="G860">
            <v>928.39320000000589</v>
          </cell>
          <cell r="H860">
            <v>1445.9230799999787</v>
          </cell>
          <cell r="I860">
            <v>1670.0607000000018</v>
          </cell>
          <cell r="J860">
            <v>1933.2161099999939</v>
          </cell>
          <cell r="K860">
            <v>2053.8441000000021</v>
          </cell>
          <cell r="L860">
            <v>1858.9825799999962</v>
          </cell>
          <cell r="M860">
            <v>1862.0097300000052</v>
          </cell>
          <cell r="N860">
            <v>1641.3515999999945</v>
          </cell>
          <cell r="O860">
            <v>1330.7156099999993</v>
          </cell>
          <cell r="P860">
            <v>896.23799999999756</v>
          </cell>
          <cell r="Q860">
            <v>691.45965000000433</v>
          </cell>
          <cell r="R860">
            <v>17326.799360000063</v>
          </cell>
          <cell r="S860">
            <v>838.53759999999602</v>
          </cell>
          <cell r="T860">
            <v>938.43455999999424</v>
          </cell>
          <cell r="U860">
            <v>1461.5731199999864</v>
          </cell>
          <cell r="V860">
            <v>1688.0831999999937</v>
          </cell>
          <cell r="W860">
            <v>1954.0812799999985</v>
          </cell>
          <cell r="X860">
            <v>2075.9808000000048</v>
          </cell>
          <cell r="Y860">
            <v>1879.0464000000065</v>
          </cell>
          <cell r="Z860">
            <v>1882.1215999999986</v>
          </cell>
          <cell r="AA860">
            <v>1659.0720000000001</v>
          </cell>
          <cell r="AB860">
            <v>1345.0329599999823</v>
          </cell>
          <cell r="AC860">
            <v>905.95200000001932</v>
          </cell>
          <cell r="AD860">
            <v>698.88383999996586</v>
          </cell>
          <cell r="AE860">
            <v>17813.291759999935</v>
          </cell>
          <cell r="AF860">
            <v>860.38391999999294</v>
          </cell>
          <cell r="AG860">
            <v>997.30883999998332</v>
          </cell>
          <cell r="AH860">
            <v>1499.6566199999943</v>
          </cell>
          <cell r="AI860">
            <v>1732.1831999999995</v>
          </cell>
          <cell r="AJ860">
            <v>2005.0799999999872</v>
          </cell>
          <cell r="AK860">
            <v>2130.18299999999</v>
          </cell>
          <cell r="AL860">
            <v>1928.0685600000143</v>
          </cell>
          <cell r="AM860">
            <v>1931.2194000000018</v>
          </cell>
          <cell r="AN860">
            <v>1702.3446000000113</v>
          </cell>
          <cell r="AO860">
            <v>1380.1497600000002</v>
          </cell>
          <cell r="AP860">
            <v>929.57039999999688</v>
          </cell>
          <cell r="AQ860">
            <v>717.14346000005025</v>
          </cell>
          <cell r="AR860">
            <v>17958.10505226627</v>
          </cell>
          <cell r="AS860">
            <v>869.0791100000497</v>
          </cell>
          <cell r="AT860">
            <v>972.668479999993</v>
          </cell>
          <cell r="AU860">
            <v>1514.7976400000043</v>
          </cell>
          <cell r="AV860">
            <v>1749.6246000000101</v>
          </cell>
          <cell r="AW860">
            <v>2025.3034700000135</v>
          </cell>
          <cell r="AX860">
            <v>2151.6447000000044</v>
          </cell>
          <cell r="AY860">
            <v>1947.4990500000131</v>
          </cell>
          <cell r="AZ860">
            <v>1950.6768600000069</v>
          </cell>
          <cell r="BA860">
            <v>1719.4745999999868</v>
          </cell>
          <cell r="BB860">
            <v>1394.0200900000054</v>
          </cell>
          <cell r="BC860">
            <v>938.95140000001993</v>
          </cell>
          <cell r="BD860">
            <v>724.36505226627924</v>
          </cell>
          <cell r="BE860">
            <v>18134.847240000032</v>
          </cell>
          <cell r="BF860">
            <v>877.58148000005167</v>
          </cell>
          <cell r="BG860">
            <v>982.21648000000278</v>
          </cell>
          <cell r="BH860">
            <v>1529.6701999999932</v>
          </cell>
          <cell r="BI860">
            <v>1766.8236000000034</v>
          </cell>
          <cell r="BJ860">
            <v>2045.2237599999935</v>
          </cell>
          <cell r="BK860">
            <v>2172.8447999999917</v>
          </cell>
          <cell r="BL860">
            <v>1966.7218400000129</v>
          </cell>
          <cell r="BM860">
            <v>1969.9049200000009</v>
          </cell>
          <cell r="BN860">
            <v>1736.4275999999954</v>
          </cell>
          <cell r="BO860">
            <v>1407.7434800000046</v>
          </cell>
          <cell r="BP860">
            <v>948.19200000001001</v>
          </cell>
          <cell r="BQ860">
            <v>731.49708000000101</v>
          </cell>
          <cell r="BR860">
            <v>18574.814999999944</v>
          </cell>
          <cell r="BS860">
            <v>898.92249999998603</v>
          </cell>
          <cell r="BT860">
            <v>1006.0483999999706</v>
          </cell>
          <cell r="BU860">
            <v>1566.8268000000389</v>
          </cell>
          <cell r="BV860">
            <v>1809.6959999999963</v>
          </cell>
          <cell r="BW860">
            <v>2094.831199999986</v>
          </cell>
          <cell r="BX860">
            <v>2225.5590000000084</v>
          </cell>
          <cell r="BY860">
            <v>2014.3893000000098</v>
          </cell>
          <cell r="BZ860">
            <v>2017.6877000000095</v>
          </cell>
          <cell r="CA860">
            <v>1778.5530000000144</v>
          </cell>
          <cell r="CB860">
            <v>1441.8999000000185</v>
          </cell>
          <cell r="CC860">
            <v>971.18700000000536</v>
          </cell>
          <cell r="CD860">
            <v>749.21420000004582</v>
          </cell>
          <cell r="CE860">
            <v>19046.790719999932</v>
          </cell>
          <cell r="CF860">
            <v>919.94111999997403</v>
          </cell>
          <cell r="CG860">
            <v>1066.3415999999852</v>
          </cell>
          <cell r="CH860">
            <v>1603.5357599999988</v>
          </cell>
          <cell r="CI860">
            <v>1852.0920000000042</v>
          </cell>
          <cell r="CJ860">
            <v>2143.9252799999958</v>
          </cell>
          <cell r="CK860">
            <v>2277.6983999999939</v>
          </cell>
          <cell r="CL860">
            <v>2061.58679999999</v>
          </cell>
          <cell r="CM860">
            <v>2064.9794399999955</v>
          </cell>
          <cell r="CN860">
            <v>1820.2535999999964</v>
          </cell>
          <cell r="CO860">
            <v>1475.7314400000032</v>
          </cell>
          <cell r="CP860">
            <v>993.92399999999907</v>
          </cell>
          <cell r="CQ860">
            <v>766.7812799999956</v>
          </cell>
          <cell r="CR860">
            <v>19440.63546000002</v>
          </cell>
          <cell r="CS860">
            <v>940.8152799999807</v>
          </cell>
          <cell r="CT860">
            <v>1052.9282399999793</v>
          </cell>
          <cell r="CU860">
            <v>1639.8888400000287</v>
          </cell>
          <cell r="CV860">
            <v>1894.0151999999944</v>
          </cell>
          <cell r="CW860">
            <v>2192.46755999999</v>
          </cell>
          <cell r="CX860">
            <v>2329.2461999999941</v>
          </cell>
          <cell r="CY860">
            <v>2108.2777599999972</v>
          </cell>
          <cell r="CZ860">
            <v>2111.7417000000132</v>
          </cell>
          <cell r="DA860">
            <v>1861.4255999999878</v>
          </cell>
          <cell r="DB860">
            <v>1509.1537799999351</v>
          </cell>
          <cell r="DC860">
            <v>1016.4713999999803</v>
          </cell>
          <cell r="DD860">
            <v>784.20390000008047</v>
          </cell>
          <cell r="DE860">
            <v>19604.653500000015</v>
          </cell>
          <cell r="DF860">
            <v>948.76274999999441</v>
          </cell>
          <cell r="DG860">
            <v>1061.8229999999749</v>
          </cell>
          <cell r="DH860">
            <v>1653.7027499999967</v>
          </cell>
          <cell r="DI860">
            <v>1910.0249999999942</v>
          </cell>
          <cell r="DJ860">
            <v>2211.0052499999874</v>
          </cell>
          <cell r="DK860">
            <v>2348.9100000000035</v>
          </cell>
          <cell r="DL860">
            <v>2126.073000000004</v>
          </cell>
          <cell r="DM860">
            <v>2129.5139999999956</v>
          </cell>
          <cell r="DN860">
            <v>1877.1975000000093</v>
          </cell>
          <cell r="DO860">
            <v>1521.828749999986</v>
          </cell>
          <cell r="DP860">
            <v>1025.0325000000303</v>
          </cell>
          <cell r="DQ860">
            <v>790.77900000009686</v>
          </cell>
          <cell r="DR860">
            <v>19766.83087999979</v>
          </cell>
          <cell r="DS860">
            <v>956.58312000002479</v>
          </cell>
          <cell r="DT860">
            <v>1070.5968000000576</v>
          </cell>
          <cell r="DU860">
            <v>1667.3411999999662</v>
          </cell>
          <cell r="DV860">
            <v>1925.8248000000021</v>
          </cell>
          <cell r="DW860">
            <v>2229.270760000014</v>
          </cell>
          <cell r="DX860">
            <v>2368.3728000000119</v>
          </cell>
          <cell r="DY860">
            <v>2143.6301600000006</v>
          </cell>
          <cell r="DZ860">
            <v>2147.1641599999857</v>
          </cell>
          <cell r="EA860">
            <v>1892.6963999999862</v>
          </cell>
          <cell r="EB860">
            <v>1534.4627999999793</v>
          </cell>
          <cell r="EC860">
            <v>1033.546800000011</v>
          </cell>
          <cell r="ED860">
            <v>797.34108000004198</v>
          </cell>
        </row>
        <row r="862">
          <cell r="A862" t="str">
            <v>Additional Fixed Costs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6">
          <cell r="A876" t="str">
            <v>Special Sales For Resale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0.01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0.01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-0.01</v>
          </cell>
          <cell r="DM901">
            <v>0.01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-0.01</v>
          </cell>
          <cell r="DZ901">
            <v>0.02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-0.02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-0.01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0.01</v>
          </cell>
          <cell r="I903">
            <v>0</v>
          </cell>
          <cell r="J903">
            <v>0</v>
          </cell>
          <cell r="K903">
            <v>0.03</v>
          </cell>
          <cell r="L903">
            <v>0.01</v>
          </cell>
          <cell r="M903">
            <v>0.01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-0.01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0.01</v>
          </cell>
          <cell r="X903">
            <v>0</v>
          </cell>
          <cell r="Y903">
            <v>0</v>
          </cell>
          <cell r="Z903">
            <v>0.01</v>
          </cell>
          <cell r="AA903">
            <v>0</v>
          </cell>
          <cell r="AB903">
            <v>0</v>
          </cell>
          <cell r="AC903">
            <v>0</v>
          </cell>
          <cell r="AD903">
            <v>-0.02</v>
          </cell>
          <cell r="AE903">
            <v>-0.01</v>
          </cell>
          <cell r="AF903">
            <v>0</v>
          </cell>
          <cell r="AG903">
            <v>0</v>
          </cell>
          <cell r="AH903">
            <v>0</v>
          </cell>
          <cell r="AI903">
            <v>-0.01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-0.03</v>
          </cell>
          <cell r="AR903">
            <v>-0.01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-0.01</v>
          </cell>
          <cell r="AX903">
            <v>0</v>
          </cell>
          <cell r="AY903">
            <v>-0.01</v>
          </cell>
          <cell r="AZ903">
            <v>0.01</v>
          </cell>
          <cell r="BA903">
            <v>0</v>
          </cell>
          <cell r="BB903">
            <v>0</v>
          </cell>
          <cell r="BC903">
            <v>0</v>
          </cell>
          <cell r="BD903">
            <v>-0.02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0.01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-0.01</v>
          </cell>
          <cell r="BR903">
            <v>-0.01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0.01</v>
          </cell>
          <cell r="CA903">
            <v>0</v>
          </cell>
          <cell r="CB903">
            <v>0</v>
          </cell>
          <cell r="CC903">
            <v>0</v>
          </cell>
          <cell r="CD903">
            <v>-0.02</v>
          </cell>
          <cell r="CE903">
            <v>-0.01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</v>
          </cell>
          <cell r="CL903">
            <v>-0.01</v>
          </cell>
          <cell r="CM903">
            <v>0.01</v>
          </cell>
          <cell r="CN903">
            <v>0.01</v>
          </cell>
          <cell r="CO903">
            <v>0</v>
          </cell>
          <cell r="CP903">
            <v>0</v>
          </cell>
          <cell r="CQ903">
            <v>-0.04</v>
          </cell>
          <cell r="CR903">
            <v>-0.01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-0.01</v>
          </cell>
          <cell r="CX903">
            <v>0.05</v>
          </cell>
          <cell r="CY903">
            <v>-0.01</v>
          </cell>
          <cell r="CZ903">
            <v>0.01</v>
          </cell>
          <cell r="DA903">
            <v>0</v>
          </cell>
          <cell r="DB903">
            <v>0</v>
          </cell>
          <cell r="DC903">
            <v>0</v>
          </cell>
          <cell r="DD903">
            <v>-0.03</v>
          </cell>
          <cell r="DE903">
            <v>-0.01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-0.01</v>
          </cell>
          <cell r="DK903">
            <v>-0.01</v>
          </cell>
          <cell r="DL903">
            <v>0</v>
          </cell>
          <cell r="DM903">
            <v>0.01</v>
          </cell>
          <cell r="DN903">
            <v>0</v>
          </cell>
          <cell r="DO903">
            <v>0</v>
          </cell>
          <cell r="DP903">
            <v>0</v>
          </cell>
          <cell r="DQ903">
            <v>-0.03</v>
          </cell>
          <cell r="DR903">
            <v>-0.01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-0.01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-0.03</v>
          </cell>
        </row>
        <row r="904">
          <cell r="F904">
            <v>-0.01</v>
          </cell>
          <cell r="G904">
            <v>0</v>
          </cell>
          <cell r="H904">
            <v>0</v>
          </cell>
          <cell r="I904">
            <v>-0.01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-0.01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-0.01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-0.01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0.01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-0.01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0.01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0.02</v>
          </cell>
          <cell r="CN905">
            <v>0.01</v>
          </cell>
          <cell r="CO905">
            <v>0</v>
          </cell>
          <cell r="CP905">
            <v>0</v>
          </cell>
          <cell r="CQ905">
            <v>-0.01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0.01</v>
          </cell>
          <cell r="CZ905">
            <v>0.01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0.01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0.01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0.01</v>
          </cell>
          <cell r="AS907">
            <v>0</v>
          </cell>
          <cell r="AT907">
            <v>0</v>
          </cell>
          <cell r="AU907">
            <v>0.04</v>
          </cell>
          <cell r="AV907">
            <v>0.31</v>
          </cell>
          <cell r="AW907">
            <v>0</v>
          </cell>
          <cell r="AX907">
            <v>0.08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0.01</v>
          </cell>
          <cell r="BI907">
            <v>0.05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0.02</v>
          </cell>
          <cell r="BS907">
            <v>0</v>
          </cell>
          <cell r="BT907">
            <v>0</v>
          </cell>
          <cell r="BU907">
            <v>7.0000000000000007E-2</v>
          </cell>
          <cell r="BV907">
            <v>0.51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0.02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0.02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0.01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-0.01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-0.01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-0.02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-0.02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0.01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-0.02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-0.03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-0.02</v>
          </cell>
        </row>
        <row r="911">
          <cell r="A911" t="str">
            <v>Total Special Sales For Resale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-0.01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-0.01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-0.02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-0.02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0.01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-0.02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-0.03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-0.02</v>
          </cell>
        </row>
        <row r="913">
          <cell r="A913" t="str">
            <v>Purchased Power &amp; Net Interchange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</sheetData>
      <sheetData sheetId="5">
        <row r="3">
          <cell r="F3">
            <v>43101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serves (MWh)"/>
      <sheetName val="MacroBuilder"/>
      <sheetName val="NPC Version Log"/>
    </sheetNames>
    <sheetDataSet>
      <sheetData sheetId="0"/>
      <sheetData sheetId="1"/>
      <sheetData sheetId="2"/>
      <sheetData sheetId="3"/>
      <sheetData sheetId="4">
        <row r="3">
          <cell r="F3">
            <v>46753</v>
          </cell>
          <cell r="G3">
            <v>46784</v>
          </cell>
          <cell r="H3">
            <v>46813</v>
          </cell>
          <cell r="I3">
            <v>46844</v>
          </cell>
          <cell r="J3">
            <v>46874</v>
          </cell>
          <cell r="K3">
            <v>46905</v>
          </cell>
          <cell r="L3">
            <v>46935</v>
          </cell>
          <cell r="M3">
            <v>46966</v>
          </cell>
          <cell r="N3">
            <v>46997</v>
          </cell>
          <cell r="O3">
            <v>47027</v>
          </cell>
          <cell r="P3">
            <v>47058</v>
          </cell>
          <cell r="Q3">
            <v>47088</v>
          </cell>
          <cell r="R3">
            <v>2029</v>
          </cell>
          <cell r="S3">
            <v>47119</v>
          </cell>
          <cell r="T3">
            <v>47150</v>
          </cell>
          <cell r="U3">
            <v>47178</v>
          </cell>
          <cell r="V3">
            <v>47209</v>
          </cell>
          <cell r="W3">
            <v>47239</v>
          </cell>
          <cell r="X3">
            <v>47270</v>
          </cell>
          <cell r="Y3">
            <v>47300</v>
          </cell>
          <cell r="Z3">
            <v>47331</v>
          </cell>
          <cell r="AA3">
            <v>47362</v>
          </cell>
          <cell r="AB3">
            <v>47392</v>
          </cell>
          <cell r="AC3">
            <v>47423</v>
          </cell>
          <cell r="AD3">
            <v>47453</v>
          </cell>
          <cell r="AE3">
            <v>2030</v>
          </cell>
          <cell r="AF3">
            <v>47484</v>
          </cell>
          <cell r="AG3">
            <v>47515</v>
          </cell>
          <cell r="AH3">
            <v>47543</v>
          </cell>
          <cell r="AI3">
            <v>47574</v>
          </cell>
          <cell r="AJ3">
            <v>47604</v>
          </cell>
          <cell r="AK3">
            <v>47635</v>
          </cell>
          <cell r="AL3">
            <v>47665</v>
          </cell>
          <cell r="AM3">
            <v>47696</v>
          </cell>
          <cell r="AN3">
            <v>47727</v>
          </cell>
          <cell r="AO3">
            <v>47757</v>
          </cell>
          <cell r="AP3">
            <v>47788</v>
          </cell>
          <cell r="AQ3">
            <v>47818</v>
          </cell>
          <cell r="AR3">
            <v>2031</v>
          </cell>
          <cell r="AS3">
            <v>47849</v>
          </cell>
          <cell r="AT3">
            <v>47880</v>
          </cell>
          <cell r="AU3">
            <v>47908</v>
          </cell>
          <cell r="AV3">
            <v>47939</v>
          </cell>
          <cell r="AW3">
            <v>47969</v>
          </cell>
          <cell r="AX3">
            <v>48000</v>
          </cell>
          <cell r="AY3">
            <v>48030</v>
          </cell>
          <cell r="AZ3">
            <v>48061</v>
          </cell>
          <cell r="BA3">
            <v>48092</v>
          </cell>
          <cell r="BB3">
            <v>48122</v>
          </cell>
          <cell r="BC3">
            <v>48153</v>
          </cell>
          <cell r="BD3">
            <v>48183</v>
          </cell>
          <cell r="BE3">
            <v>2032</v>
          </cell>
          <cell r="BF3">
            <v>48214</v>
          </cell>
          <cell r="BG3">
            <v>48245</v>
          </cell>
          <cell r="BH3">
            <v>48274</v>
          </cell>
          <cell r="BI3">
            <v>48305</v>
          </cell>
          <cell r="BJ3">
            <v>48335</v>
          </cell>
          <cell r="BK3">
            <v>48366</v>
          </cell>
          <cell r="BL3">
            <v>48396</v>
          </cell>
          <cell r="BM3">
            <v>48427</v>
          </cell>
          <cell r="BN3">
            <v>48458</v>
          </cell>
          <cell r="BO3">
            <v>48488</v>
          </cell>
          <cell r="BP3">
            <v>48519</v>
          </cell>
          <cell r="BQ3">
            <v>48549</v>
          </cell>
          <cell r="BR3">
            <v>2033</v>
          </cell>
          <cell r="BS3">
            <v>48580</v>
          </cell>
          <cell r="BT3">
            <v>48611</v>
          </cell>
          <cell r="BU3">
            <v>48639</v>
          </cell>
          <cell r="BV3">
            <v>48670</v>
          </cell>
          <cell r="BW3">
            <v>48700</v>
          </cell>
          <cell r="BX3">
            <v>48731</v>
          </cell>
          <cell r="BY3">
            <v>48761</v>
          </cell>
          <cell r="BZ3">
            <v>48792</v>
          </cell>
          <cell r="CA3">
            <v>48823</v>
          </cell>
          <cell r="CB3">
            <v>48853</v>
          </cell>
          <cell r="CC3">
            <v>48884</v>
          </cell>
          <cell r="CD3">
            <v>48914</v>
          </cell>
          <cell r="CE3">
            <v>2034</v>
          </cell>
          <cell r="CF3">
            <v>48945</v>
          </cell>
          <cell r="CG3">
            <v>48976</v>
          </cell>
          <cell r="CH3">
            <v>49004</v>
          </cell>
          <cell r="CI3">
            <v>49035</v>
          </cell>
          <cell r="CJ3">
            <v>49065</v>
          </cell>
          <cell r="CK3">
            <v>49096</v>
          </cell>
          <cell r="CL3">
            <v>49126</v>
          </cell>
          <cell r="CM3">
            <v>49157</v>
          </cell>
          <cell r="CN3">
            <v>49188</v>
          </cell>
          <cell r="CO3">
            <v>49218</v>
          </cell>
          <cell r="CP3">
            <v>49249</v>
          </cell>
          <cell r="CQ3">
            <v>49279</v>
          </cell>
          <cell r="CR3">
            <v>2035</v>
          </cell>
          <cell r="CS3">
            <v>49310</v>
          </cell>
          <cell r="CT3">
            <v>49341</v>
          </cell>
          <cell r="CU3">
            <v>49369</v>
          </cell>
          <cell r="CV3">
            <v>49400</v>
          </cell>
          <cell r="CW3">
            <v>49430</v>
          </cell>
          <cell r="CX3">
            <v>49461</v>
          </cell>
          <cell r="CY3">
            <v>49491</v>
          </cell>
          <cell r="CZ3">
            <v>49522</v>
          </cell>
          <cell r="DA3">
            <v>49553</v>
          </cell>
          <cell r="DB3">
            <v>49583</v>
          </cell>
          <cell r="DC3">
            <v>49614</v>
          </cell>
          <cell r="DD3">
            <v>49644</v>
          </cell>
          <cell r="DE3">
            <v>2036</v>
          </cell>
          <cell r="DF3">
            <v>49675</v>
          </cell>
          <cell r="DG3">
            <v>49706</v>
          </cell>
          <cell r="DH3">
            <v>49735</v>
          </cell>
          <cell r="DI3">
            <v>49766</v>
          </cell>
          <cell r="DJ3">
            <v>49796</v>
          </cell>
          <cell r="DK3">
            <v>49827</v>
          </cell>
          <cell r="DL3">
            <v>49857</v>
          </cell>
          <cell r="DM3">
            <v>49888</v>
          </cell>
          <cell r="DN3">
            <v>49919</v>
          </cell>
          <cell r="DO3">
            <v>49949</v>
          </cell>
          <cell r="DP3">
            <v>49980</v>
          </cell>
          <cell r="DQ3">
            <v>50010</v>
          </cell>
          <cell r="DR3">
            <v>2037</v>
          </cell>
          <cell r="DS3">
            <v>50041</v>
          </cell>
          <cell r="DT3">
            <v>50072</v>
          </cell>
          <cell r="DU3">
            <v>50100</v>
          </cell>
          <cell r="DV3">
            <v>50131</v>
          </cell>
          <cell r="DW3">
            <v>50161</v>
          </cell>
          <cell r="DX3">
            <v>50192</v>
          </cell>
          <cell r="DY3">
            <v>50222</v>
          </cell>
          <cell r="DZ3">
            <v>50253</v>
          </cell>
          <cell r="EA3">
            <v>50284</v>
          </cell>
          <cell r="EB3">
            <v>50314</v>
          </cell>
          <cell r="EC3">
            <v>50345</v>
          </cell>
          <cell r="ED3">
            <v>50375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110.39999999990687</v>
          </cell>
          <cell r="G32">
            <v>1871.2000000001863</v>
          </cell>
          <cell r="H32">
            <v>3662</v>
          </cell>
          <cell r="I32">
            <v>290</v>
          </cell>
          <cell r="J32">
            <v>884.20000000018626</v>
          </cell>
          <cell r="K32">
            <v>42.799999999813735</v>
          </cell>
          <cell r="L32">
            <v>0</v>
          </cell>
          <cell r="M32">
            <v>9773.4000000003725</v>
          </cell>
          <cell r="N32">
            <v>4509.7999999998137</v>
          </cell>
          <cell r="O32">
            <v>2009.4000000001397</v>
          </cell>
          <cell r="P32">
            <v>35</v>
          </cell>
          <cell r="Q32">
            <v>-4286.4000000003725</v>
          </cell>
          <cell r="R32">
            <v>16289.800000000745</v>
          </cell>
          <cell r="S32">
            <v>275.89999999990687</v>
          </cell>
          <cell r="T32">
            <v>3542.5</v>
          </cell>
          <cell r="U32">
            <v>2152.4000000003725</v>
          </cell>
          <cell r="V32">
            <v>693</v>
          </cell>
          <cell r="W32">
            <v>996.89999999990687</v>
          </cell>
          <cell r="X32">
            <v>2858</v>
          </cell>
          <cell r="Y32">
            <v>355</v>
          </cell>
          <cell r="Z32">
            <v>4184</v>
          </cell>
          <cell r="AA32">
            <v>3205.2999999998137</v>
          </cell>
          <cell r="AB32">
            <v>3292</v>
          </cell>
          <cell r="AC32">
            <v>397.5</v>
          </cell>
          <cell r="AD32">
            <v>-5662.7000000001863</v>
          </cell>
          <cell r="AE32">
            <v>21514.699999999255</v>
          </cell>
          <cell r="AF32">
            <v>738.20000000018626</v>
          </cell>
          <cell r="AG32">
            <v>4334.5</v>
          </cell>
          <cell r="AH32">
            <v>3070</v>
          </cell>
          <cell r="AI32">
            <v>556.5</v>
          </cell>
          <cell r="AJ32">
            <v>813.79999999981374</v>
          </cell>
          <cell r="AK32">
            <v>1401.4000000001397</v>
          </cell>
          <cell r="AL32">
            <v>0</v>
          </cell>
          <cell r="AM32">
            <v>4413</v>
          </cell>
          <cell r="AN32">
            <v>6755.7000000001863</v>
          </cell>
          <cell r="AO32">
            <v>2192.5999999998603</v>
          </cell>
          <cell r="AP32">
            <v>935.70000000018626</v>
          </cell>
          <cell r="AQ32">
            <v>-3696.7000000001863</v>
          </cell>
          <cell r="AR32">
            <v>764.19999999552965</v>
          </cell>
          <cell r="AS32">
            <v>-1</v>
          </cell>
          <cell r="AT32">
            <v>72</v>
          </cell>
          <cell r="AU32">
            <v>-0.70000000018626451</v>
          </cell>
          <cell r="AV32">
            <v>-0.40000000037252903</v>
          </cell>
          <cell r="AW32">
            <v>-0.5</v>
          </cell>
          <cell r="AX32">
            <v>362.30000000004657</v>
          </cell>
          <cell r="AY32">
            <v>0</v>
          </cell>
          <cell r="AZ32">
            <v>-2</v>
          </cell>
          <cell r="BA32">
            <v>337</v>
          </cell>
          <cell r="BB32">
            <v>-1</v>
          </cell>
          <cell r="BC32">
            <v>0</v>
          </cell>
          <cell r="BD32">
            <v>-1.5</v>
          </cell>
          <cell r="BE32">
            <v>5094.7999999970198</v>
          </cell>
          <cell r="BF32">
            <v>-5.5</v>
          </cell>
          <cell r="BG32">
            <v>-8.2999999998137355</v>
          </cell>
          <cell r="BH32">
            <v>225</v>
          </cell>
          <cell r="BI32">
            <v>-2.7999999998137355</v>
          </cell>
          <cell r="BJ32">
            <v>-4.4000000001396984</v>
          </cell>
          <cell r="BK32">
            <v>3263.5</v>
          </cell>
          <cell r="BL32">
            <v>0</v>
          </cell>
          <cell r="BM32">
            <v>-6.599999999627471</v>
          </cell>
          <cell r="BN32">
            <v>433</v>
          </cell>
          <cell r="BO32">
            <v>953.79999999981374</v>
          </cell>
          <cell r="BP32">
            <v>256.40000000037253</v>
          </cell>
          <cell r="BQ32">
            <v>-9.2999999998137355</v>
          </cell>
          <cell r="BR32">
            <v>9306.3000000044703</v>
          </cell>
          <cell r="BS32">
            <v>-1.7999999998137355</v>
          </cell>
          <cell r="BT32">
            <v>1151.7000000001863</v>
          </cell>
          <cell r="BU32">
            <v>2538.5</v>
          </cell>
          <cell r="BV32">
            <v>-3.400000000372529</v>
          </cell>
          <cell r="BW32">
            <v>382.19999999995343</v>
          </cell>
          <cell r="BX32">
            <v>2882.2999999998137</v>
          </cell>
          <cell r="BY32">
            <v>0</v>
          </cell>
          <cell r="BZ32">
            <v>-6.599999999627471</v>
          </cell>
          <cell r="CA32">
            <v>457.79999999981374</v>
          </cell>
          <cell r="CB32">
            <v>1184</v>
          </cell>
          <cell r="CC32">
            <v>255.40000000037253</v>
          </cell>
          <cell r="CD32">
            <v>466.20000000018626</v>
          </cell>
          <cell r="CE32">
            <v>7381.5000000074506</v>
          </cell>
          <cell r="CF32">
            <v>767.20000000018626</v>
          </cell>
          <cell r="CG32">
            <v>346</v>
          </cell>
          <cell r="CH32">
            <v>779</v>
          </cell>
          <cell r="CI32">
            <v>1312.7000000001863</v>
          </cell>
          <cell r="CJ32">
            <v>566.5</v>
          </cell>
          <cell r="CK32">
            <v>857.79999999981374</v>
          </cell>
          <cell r="CL32">
            <v>0</v>
          </cell>
          <cell r="CM32">
            <v>-11.700000000186265</v>
          </cell>
          <cell r="CN32">
            <v>1897.5</v>
          </cell>
          <cell r="CO32">
            <v>339.79999999981374</v>
          </cell>
          <cell r="CP32">
            <v>542.70000000018626</v>
          </cell>
          <cell r="CQ32">
            <v>-16</v>
          </cell>
          <cell r="CR32">
            <v>10189.20000000298</v>
          </cell>
          <cell r="CS32">
            <v>906.20000000018626</v>
          </cell>
          <cell r="CT32">
            <v>567</v>
          </cell>
          <cell r="CU32">
            <v>1355.5999999996275</v>
          </cell>
          <cell r="CV32">
            <v>2372.7999999998137</v>
          </cell>
          <cell r="CW32">
            <v>343.70000000018626</v>
          </cell>
          <cell r="CX32">
            <v>-8.599999999627471</v>
          </cell>
          <cell r="CY32">
            <v>0</v>
          </cell>
          <cell r="CZ32">
            <v>-36.200000000186265</v>
          </cell>
          <cell r="DA32">
            <v>1632</v>
          </cell>
          <cell r="DB32">
            <v>1310</v>
          </cell>
          <cell r="DC32">
            <v>885.70000000018626</v>
          </cell>
          <cell r="DD32">
            <v>861</v>
          </cell>
          <cell r="DE32">
            <v>2688.2999999895692</v>
          </cell>
          <cell r="DF32">
            <v>-24.200000000186265</v>
          </cell>
          <cell r="DG32">
            <v>346.5</v>
          </cell>
          <cell r="DH32">
            <v>-6</v>
          </cell>
          <cell r="DI32">
            <v>910.20000000018626</v>
          </cell>
          <cell r="DJ32">
            <v>-6</v>
          </cell>
          <cell r="DK32">
            <v>1224</v>
          </cell>
          <cell r="DL32">
            <v>0</v>
          </cell>
          <cell r="DM32">
            <v>-21.299999999813735</v>
          </cell>
          <cell r="DN32">
            <v>-57</v>
          </cell>
          <cell r="DO32">
            <v>364.5</v>
          </cell>
          <cell r="DP32">
            <v>-12.200000000186265</v>
          </cell>
          <cell r="DQ32">
            <v>-30.200000000186265</v>
          </cell>
          <cell r="DR32">
            <v>-423.8999999910593</v>
          </cell>
          <cell r="DS32">
            <v>-6.2999999998137355</v>
          </cell>
          <cell r="DT32">
            <v>-15</v>
          </cell>
          <cell r="DU32">
            <v>-33.599999999627471</v>
          </cell>
          <cell r="DV32">
            <v>-69.200000000186265</v>
          </cell>
          <cell r="DW32">
            <v>-36.199999999953434</v>
          </cell>
          <cell r="DX32">
            <v>-63.299999999813735</v>
          </cell>
          <cell r="DY32">
            <v>-8</v>
          </cell>
          <cell r="DZ32">
            <v>0</v>
          </cell>
          <cell r="EA32">
            <v>-62</v>
          </cell>
          <cell r="EB32">
            <v>-54</v>
          </cell>
          <cell r="EC32">
            <v>-32</v>
          </cell>
          <cell r="ED32">
            <v>-44.299999999813735</v>
          </cell>
        </row>
        <row r="33">
          <cell r="F33">
            <v>3769.5</v>
          </cell>
          <cell r="G33">
            <v>1938.5</v>
          </cell>
          <cell r="H33">
            <v>6991</v>
          </cell>
          <cell r="I33">
            <v>5095.7000000001863</v>
          </cell>
          <cell r="J33">
            <v>2646.8000000000466</v>
          </cell>
          <cell r="K33">
            <v>2935</v>
          </cell>
          <cell r="L33">
            <v>6087.5</v>
          </cell>
          <cell r="M33">
            <v>-1034</v>
          </cell>
          <cell r="N33">
            <v>10959.5</v>
          </cell>
          <cell r="O33">
            <v>5593.5</v>
          </cell>
          <cell r="P33">
            <v>2264</v>
          </cell>
          <cell r="Q33">
            <v>-6749</v>
          </cell>
          <cell r="R33">
            <v>52491.89999999851</v>
          </cell>
          <cell r="S33">
            <v>4993.5</v>
          </cell>
          <cell r="T33">
            <v>2829</v>
          </cell>
          <cell r="U33">
            <v>4959</v>
          </cell>
          <cell r="V33">
            <v>7253.5</v>
          </cell>
          <cell r="W33">
            <v>4026.6000000000931</v>
          </cell>
          <cell r="X33">
            <v>5475.5</v>
          </cell>
          <cell r="Y33">
            <v>4311</v>
          </cell>
          <cell r="Z33">
            <v>3008</v>
          </cell>
          <cell r="AA33">
            <v>4571</v>
          </cell>
          <cell r="AB33">
            <v>5429.5</v>
          </cell>
          <cell r="AC33">
            <v>6207.5</v>
          </cell>
          <cell r="AD33">
            <v>-572.20000000018626</v>
          </cell>
          <cell r="AE33">
            <v>66256.59999999404</v>
          </cell>
          <cell r="AF33">
            <v>3648</v>
          </cell>
          <cell r="AG33">
            <v>5159.5</v>
          </cell>
          <cell r="AH33">
            <v>4813.5</v>
          </cell>
          <cell r="AI33">
            <v>7115</v>
          </cell>
          <cell r="AJ33">
            <v>6944.8000000000466</v>
          </cell>
          <cell r="AK33">
            <v>5651.2999999998137</v>
          </cell>
          <cell r="AL33">
            <v>4076</v>
          </cell>
          <cell r="AM33">
            <v>8881</v>
          </cell>
          <cell r="AN33">
            <v>5871</v>
          </cell>
          <cell r="AO33">
            <v>4802</v>
          </cell>
          <cell r="AP33">
            <v>5444.5</v>
          </cell>
          <cell r="AQ33">
            <v>3850</v>
          </cell>
          <cell r="AR33">
            <v>-33.300000004470348</v>
          </cell>
          <cell r="AS33">
            <v>-1.5</v>
          </cell>
          <cell r="AT33">
            <v>-2</v>
          </cell>
          <cell r="AU33">
            <v>-2.5</v>
          </cell>
          <cell r="AV33">
            <v>-1.7999999998137355</v>
          </cell>
          <cell r="AW33">
            <v>-2</v>
          </cell>
          <cell r="AX33">
            <v>-2</v>
          </cell>
          <cell r="AY33">
            <v>-4.5</v>
          </cell>
          <cell r="AZ33">
            <v>-7</v>
          </cell>
          <cell r="BA33">
            <v>-2</v>
          </cell>
          <cell r="BB33">
            <v>-2.5</v>
          </cell>
          <cell r="BC33">
            <v>-2.5</v>
          </cell>
          <cell r="BD33">
            <v>-3</v>
          </cell>
          <cell r="BE33">
            <v>-287.70000000298023</v>
          </cell>
          <cell r="BF33">
            <v>-17</v>
          </cell>
          <cell r="BG33">
            <v>-19.5</v>
          </cell>
          <cell r="BH33">
            <v>-24</v>
          </cell>
          <cell r="BI33">
            <v>-17.599999999627471</v>
          </cell>
          <cell r="BJ33">
            <v>-16.399999999906868</v>
          </cell>
          <cell r="BK33">
            <v>-14.700000000186265</v>
          </cell>
          <cell r="BL33">
            <v>-24</v>
          </cell>
          <cell r="BM33">
            <v>-55</v>
          </cell>
          <cell r="BN33">
            <v>-26.5</v>
          </cell>
          <cell r="BO33">
            <v>-37.5</v>
          </cell>
          <cell r="BP33">
            <v>-23</v>
          </cell>
          <cell r="BQ33">
            <v>-12.5</v>
          </cell>
          <cell r="BR33">
            <v>-9182.4000000059605</v>
          </cell>
          <cell r="BS33">
            <v>-33</v>
          </cell>
          <cell r="BT33">
            <v>-38.5</v>
          </cell>
          <cell r="BU33">
            <v>-32</v>
          </cell>
          <cell r="BV33">
            <v>-42</v>
          </cell>
          <cell r="BW33">
            <v>-2916</v>
          </cell>
          <cell r="BX33">
            <v>-2804.2000000001863</v>
          </cell>
          <cell r="BY33">
            <v>-56</v>
          </cell>
          <cell r="BZ33">
            <v>-3057</v>
          </cell>
          <cell r="CA33">
            <v>-59</v>
          </cell>
          <cell r="CB33">
            <v>-76.5</v>
          </cell>
          <cell r="CC33">
            <v>-33</v>
          </cell>
          <cell r="CD33">
            <v>-35.200000000186265</v>
          </cell>
          <cell r="CE33">
            <v>-9442.7000000029802</v>
          </cell>
          <cell r="CF33">
            <v>-40.5</v>
          </cell>
          <cell r="CG33">
            <v>-59</v>
          </cell>
          <cell r="CH33">
            <v>-570</v>
          </cell>
          <cell r="CI33">
            <v>-39</v>
          </cell>
          <cell r="CJ33">
            <v>-5988.7000000001863</v>
          </cell>
          <cell r="CK33">
            <v>-2394</v>
          </cell>
          <cell r="CL33">
            <v>-31.5</v>
          </cell>
          <cell r="CM33">
            <v>-99</v>
          </cell>
          <cell r="CN33">
            <v>-86</v>
          </cell>
          <cell r="CO33">
            <v>-48.5</v>
          </cell>
          <cell r="CP33">
            <v>-62.5</v>
          </cell>
          <cell r="CQ33">
            <v>-24</v>
          </cell>
          <cell r="CR33">
            <v>-17331</v>
          </cell>
          <cell r="CS33">
            <v>-91</v>
          </cell>
          <cell r="CT33">
            <v>-79.400000000372529</v>
          </cell>
          <cell r="CU33">
            <v>-71</v>
          </cell>
          <cell r="CV33">
            <v>-460.40000000037253</v>
          </cell>
          <cell r="CW33">
            <v>-2995.7999999998137</v>
          </cell>
          <cell r="CX33">
            <v>-3556.2000000001863</v>
          </cell>
          <cell r="CY33">
            <v>-5788.5</v>
          </cell>
          <cell r="CZ33">
            <v>-802</v>
          </cell>
          <cell r="DA33">
            <v>-3221</v>
          </cell>
          <cell r="DB33">
            <v>-92.5</v>
          </cell>
          <cell r="DC33">
            <v>-117.5</v>
          </cell>
          <cell r="DD33">
            <v>-55.700000000186265</v>
          </cell>
          <cell r="DE33">
            <v>-7758.9999999925494</v>
          </cell>
          <cell r="DF33">
            <v>-73</v>
          </cell>
          <cell r="DG33">
            <v>-88.5</v>
          </cell>
          <cell r="DH33">
            <v>-61</v>
          </cell>
          <cell r="DI33">
            <v>-75.700000000186265</v>
          </cell>
          <cell r="DJ33">
            <v>-4477.4000000003725</v>
          </cell>
          <cell r="DK33">
            <v>-1740.4000000003725</v>
          </cell>
          <cell r="DL33">
            <v>-652</v>
          </cell>
          <cell r="DM33">
            <v>-165</v>
          </cell>
          <cell r="DN33">
            <v>-170.5</v>
          </cell>
          <cell r="DO33">
            <v>-95.5</v>
          </cell>
          <cell r="DP33">
            <v>-97</v>
          </cell>
          <cell r="DQ33">
            <v>-63</v>
          </cell>
          <cell r="DR33">
            <v>-742.20999999716878</v>
          </cell>
          <cell r="DS33">
            <v>-19.799999999813735</v>
          </cell>
          <cell r="DT33">
            <v>-39.300000000046566</v>
          </cell>
          <cell r="DU33">
            <v>-60</v>
          </cell>
          <cell r="DV33">
            <v>-75.200000000186265</v>
          </cell>
          <cell r="DW33">
            <v>-42.800000000046566</v>
          </cell>
          <cell r="DX33">
            <v>-56.600000000093132</v>
          </cell>
          <cell r="DY33">
            <v>-52.809999999997672</v>
          </cell>
          <cell r="DZ33">
            <v>-138.70000000018626</v>
          </cell>
          <cell r="EA33">
            <v>-160.29999999981374</v>
          </cell>
          <cell r="EB33">
            <v>-29.899999999906868</v>
          </cell>
          <cell r="EC33">
            <v>-65.700000000186265</v>
          </cell>
          <cell r="ED33">
            <v>-1.0999999998603016</v>
          </cell>
        </row>
        <row r="34">
          <cell r="F34">
            <v>0</v>
          </cell>
          <cell r="G34">
            <v>102.5</v>
          </cell>
          <cell r="H34">
            <v>1666.5</v>
          </cell>
          <cell r="I34">
            <v>4505</v>
          </cell>
          <cell r="J34">
            <v>407.44000000000233</v>
          </cell>
          <cell r="K34">
            <v>1736.7000000001863</v>
          </cell>
          <cell r="L34">
            <v>29748</v>
          </cell>
          <cell r="M34">
            <v>11331.5</v>
          </cell>
          <cell r="N34">
            <v>1014.5</v>
          </cell>
          <cell r="O34">
            <v>2382</v>
          </cell>
          <cell r="P34">
            <v>289</v>
          </cell>
          <cell r="Q34">
            <v>-9197</v>
          </cell>
          <cell r="R34">
            <v>53908.030000001192</v>
          </cell>
          <cell r="S34">
            <v>363.70000000018626</v>
          </cell>
          <cell r="T34">
            <v>0</v>
          </cell>
          <cell r="U34">
            <v>1134.5</v>
          </cell>
          <cell r="V34">
            <v>2710.2999999998137</v>
          </cell>
          <cell r="W34">
            <v>781.52999999996973</v>
          </cell>
          <cell r="X34">
            <v>1474</v>
          </cell>
          <cell r="Y34">
            <v>40459</v>
          </cell>
          <cell r="Z34">
            <v>14850</v>
          </cell>
          <cell r="AA34">
            <v>1251.5</v>
          </cell>
          <cell r="AB34">
            <v>5441</v>
          </cell>
          <cell r="AC34">
            <v>1191.5</v>
          </cell>
          <cell r="AD34">
            <v>-15749</v>
          </cell>
          <cell r="AE34">
            <v>51499.540000006557</v>
          </cell>
          <cell r="AF34">
            <v>880.29999999981374</v>
          </cell>
          <cell r="AG34">
            <v>672.70000000018626</v>
          </cell>
          <cell r="AH34">
            <v>3206</v>
          </cell>
          <cell r="AI34">
            <v>2880</v>
          </cell>
          <cell r="AJ34">
            <v>534.44000000000233</v>
          </cell>
          <cell r="AK34">
            <v>1958.1000000000931</v>
          </cell>
          <cell r="AL34">
            <v>33766</v>
          </cell>
          <cell r="AM34">
            <v>13397</v>
          </cell>
          <cell r="AN34">
            <v>2058</v>
          </cell>
          <cell r="AO34">
            <v>5525.5</v>
          </cell>
          <cell r="AP34">
            <v>538.5</v>
          </cell>
          <cell r="AQ34">
            <v>-13917</v>
          </cell>
          <cell r="AR34">
            <v>4579.5999999940395</v>
          </cell>
          <cell r="AS34">
            <v>-0.5</v>
          </cell>
          <cell r="AT34">
            <v>-1</v>
          </cell>
          <cell r="AU34">
            <v>1171</v>
          </cell>
          <cell r="AV34">
            <v>-2.400000000372529</v>
          </cell>
          <cell r="AW34">
            <v>-1.0999999999767169</v>
          </cell>
          <cell r="AX34">
            <v>-0.20000000018626451</v>
          </cell>
          <cell r="AY34">
            <v>3422</v>
          </cell>
          <cell r="AZ34">
            <v>-5.2000000001862645</v>
          </cell>
          <cell r="BA34">
            <v>0</v>
          </cell>
          <cell r="BB34">
            <v>-2</v>
          </cell>
          <cell r="BC34">
            <v>0</v>
          </cell>
          <cell r="BD34">
            <v>-1</v>
          </cell>
          <cell r="BE34">
            <v>18148.350000008941</v>
          </cell>
          <cell r="BF34">
            <v>-5</v>
          </cell>
          <cell r="BG34">
            <v>-7.5</v>
          </cell>
          <cell r="BH34">
            <v>310.5</v>
          </cell>
          <cell r="BI34">
            <v>-18</v>
          </cell>
          <cell r="BJ34">
            <v>720.84999999997672</v>
          </cell>
          <cell r="BK34">
            <v>857.79999999981374</v>
          </cell>
          <cell r="BL34">
            <v>16096</v>
          </cell>
          <cell r="BM34">
            <v>-58.799999999813735</v>
          </cell>
          <cell r="BN34">
            <v>-11.5</v>
          </cell>
          <cell r="BO34">
            <v>-1</v>
          </cell>
          <cell r="BP34">
            <v>287.5</v>
          </cell>
          <cell r="BQ34">
            <v>-22.5</v>
          </cell>
          <cell r="BR34">
            <v>30846.959999993443</v>
          </cell>
          <cell r="BS34">
            <v>-12.799999999813735</v>
          </cell>
          <cell r="BT34">
            <v>-8.599999999627471</v>
          </cell>
          <cell r="BU34">
            <v>1171.5</v>
          </cell>
          <cell r="BV34">
            <v>251.5</v>
          </cell>
          <cell r="BW34">
            <v>374.06000000005588</v>
          </cell>
          <cell r="BX34">
            <v>4298</v>
          </cell>
          <cell r="BY34">
            <v>23119</v>
          </cell>
          <cell r="BZ34">
            <v>-121.20000000018626</v>
          </cell>
          <cell r="CA34">
            <v>-8.5</v>
          </cell>
          <cell r="CB34">
            <v>581</v>
          </cell>
          <cell r="CC34">
            <v>0</v>
          </cell>
          <cell r="CD34">
            <v>1203</v>
          </cell>
          <cell r="CE34">
            <v>34127.05000000447</v>
          </cell>
          <cell r="CF34">
            <v>-3.0999999999767169</v>
          </cell>
          <cell r="CG34">
            <v>-9.7999999998137355</v>
          </cell>
          <cell r="CH34">
            <v>-29</v>
          </cell>
          <cell r="CI34">
            <v>248</v>
          </cell>
          <cell r="CJ34">
            <v>3799.25</v>
          </cell>
          <cell r="CK34">
            <v>3315.5</v>
          </cell>
          <cell r="CL34">
            <v>23489</v>
          </cell>
          <cell r="CM34">
            <v>-132.79999999981374</v>
          </cell>
          <cell r="CN34">
            <v>-25</v>
          </cell>
          <cell r="CO34">
            <v>2678.5</v>
          </cell>
          <cell r="CP34">
            <v>-0.5</v>
          </cell>
          <cell r="CQ34">
            <v>797</v>
          </cell>
          <cell r="CR34">
            <v>39502.5</v>
          </cell>
          <cell r="CS34">
            <v>241</v>
          </cell>
          <cell r="CT34">
            <v>-13</v>
          </cell>
          <cell r="CU34">
            <v>901</v>
          </cell>
          <cell r="CV34">
            <v>1157</v>
          </cell>
          <cell r="CW34">
            <v>1581.5</v>
          </cell>
          <cell r="CX34">
            <v>1748.5</v>
          </cell>
          <cell r="CY34">
            <v>29902</v>
          </cell>
          <cell r="CZ34">
            <v>-227</v>
          </cell>
          <cell r="DA34">
            <v>460.5</v>
          </cell>
          <cell r="DB34">
            <v>2254.5</v>
          </cell>
          <cell r="DC34">
            <v>-2.5</v>
          </cell>
          <cell r="DD34">
            <v>1499</v>
          </cell>
          <cell r="DE34">
            <v>36525.939999997616</v>
          </cell>
          <cell r="DF34">
            <v>-9.5</v>
          </cell>
          <cell r="DG34">
            <v>275</v>
          </cell>
          <cell r="DH34">
            <v>698</v>
          </cell>
          <cell r="DI34">
            <v>-60.5</v>
          </cell>
          <cell r="DJ34">
            <v>814.3399999999674</v>
          </cell>
          <cell r="DK34">
            <v>2990</v>
          </cell>
          <cell r="DL34">
            <v>30934</v>
          </cell>
          <cell r="DM34">
            <v>-149</v>
          </cell>
          <cell r="DN34">
            <v>-41</v>
          </cell>
          <cell r="DO34">
            <v>1211</v>
          </cell>
          <cell r="DP34">
            <v>-5.400000000372529</v>
          </cell>
          <cell r="DQ34">
            <v>-131</v>
          </cell>
          <cell r="DR34">
            <v>-986.8399999961257</v>
          </cell>
          <cell r="DS34">
            <v>-14.099999999976717</v>
          </cell>
          <cell r="DT34">
            <v>-82</v>
          </cell>
          <cell r="DU34">
            <v>-148.5</v>
          </cell>
          <cell r="DV34">
            <v>-190</v>
          </cell>
          <cell r="DW34">
            <v>-31.879999999888241</v>
          </cell>
          <cell r="DX34">
            <v>-106.70000000018626</v>
          </cell>
          <cell r="DY34">
            <v>-22.600000000093132</v>
          </cell>
          <cell r="DZ34">
            <v>-23.160000000032596</v>
          </cell>
          <cell r="EA34">
            <v>-129.5</v>
          </cell>
          <cell r="EB34">
            <v>-114</v>
          </cell>
          <cell r="EC34">
            <v>-71.400000000372529</v>
          </cell>
          <cell r="ED34">
            <v>-53</v>
          </cell>
        </row>
        <row r="35">
          <cell r="F35">
            <v>3811.7999999998137</v>
          </cell>
          <cell r="G35">
            <v>2343.8000000002794</v>
          </cell>
          <cell r="H35">
            <v>2977.5</v>
          </cell>
          <cell r="I35">
            <v>4488.1000000000931</v>
          </cell>
          <cell r="J35">
            <v>-1345.9599999999627</v>
          </cell>
          <cell r="K35">
            <v>1364.2999999998137</v>
          </cell>
          <cell r="L35">
            <v>-462.6999999997206</v>
          </cell>
          <cell r="M35">
            <v>5960.5</v>
          </cell>
          <cell r="N35">
            <v>9127.4000000003725</v>
          </cell>
          <cell r="O35">
            <v>3306.5</v>
          </cell>
          <cell r="P35">
            <v>3737.5</v>
          </cell>
          <cell r="Q35">
            <v>220.79999999981374</v>
          </cell>
          <cell r="R35">
            <v>39678.340000003576</v>
          </cell>
          <cell r="S35">
            <v>3952.6999999992549</v>
          </cell>
          <cell r="T35">
            <v>3091.7999999998137</v>
          </cell>
          <cell r="U35">
            <v>1481.8999999994412</v>
          </cell>
          <cell r="V35">
            <v>2320.4000000001397</v>
          </cell>
          <cell r="W35">
            <v>6139.1999999999534</v>
          </cell>
          <cell r="X35">
            <v>1965.3400000000838</v>
          </cell>
          <cell r="Y35">
            <v>2591.2999999998137</v>
          </cell>
          <cell r="Z35">
            <v>-453.79999999981374</v>
          </cell>
          <cell r="AA35">
            <v>7468.4000000003725</v>
          </cell>
          <cell r="AB35">
            <v>7185.2999999998137</v>
          </cell>
          <cell r="AC35">
            <v>11162.200000000186</v>
          </cell>
          <cell r="AD35">
            <v>-7226.4000000003725</v>
          </cell>
          <cell r="AE35">
            <v>81021.409999996424</v>
          </cell>
          <cell r="AF35">
            <v>15135.399999999907</v>
          </cell>
          <cell r="AG35">
            <v>2810.3999999999069</v>
          </cell>
          <cell r="AH35">
            <v>4317.5</v>
          </cell>
          <cell r="AI35">
            <v>6577.2500000002328</v>
          </cell>
          <cell r="AJ35">
            <v>5779.0400000000373</v>
          </cell>
          <cell r="AK35">
            <v>5169.7199999999721</v>
          </cell>
          <cell r="AL35">
            <v>5060.1999999997206</v>
          </cell>
          <cell r="AM35">
            <v>13356.599999999627</v>
          </cell>
          <cell r="AN35">
            <v>6412.9000000003725</v>
          </cell>
          <cell r="AO35">
            <v>10386.599999999627</v>
          </cell>
          <cell r="AP35">
            <v>8036.2999999998137</v>
          </cell>
          <cell r="AQ35">
            <v>-2020.5000000009313</v>
          </cell>
          <cell r="AR35">
            <v>-1540.9900000020862</v>
          </cell>
          <cell r="AS35">
            <v>-1.3999999999068677</v>
          </cell>
          <cell r="AT35">
            <v>-3.5</v>
          </cell>
          <cell r="AU35">
            <v>-298.39999999990687</v>
          </cell>
          <cell r="AV35">
            <v>-2.2999999998137355</v>
          </cell>
          <cell r="AW35">
            <v>-362.70999999996275</v>
          </cell>
          <cell r="AX35">
            <v>-1.5800000000745058</v>
          </cell>
          <cell r="AY35">
            <v>-438.1999999997206</v>
          </cell>
          <cell r="AZ35">
            <v>-421.29999999981374</v>
          </cell>
          <cell r="BA35">
            <v>-2.2000000001862645</v>
          </cell>
          <cell r="BB35">
            <v>-2</v>
          </cell>
          <cell r="BC35">
            <v>-4.2000000001862645</v>
          </cell>
          <cell r="BD35">
            <v>-3.1999999992549419</v>
          </cell>
          <cell r="BE35">
            <v>-3634.1700000017881</v>
          </cell>
          <cell r="BF35">
            <v>-19.300000000745058</v>
          </cell>
          <cell r="BG35">
            <v>-19.799999999813735</v>
          </cell>
          <cell r="BH35">
            <v>-800.10000000009313</v>
          </cell>
          <cell r="BI35">
            <v>-357.64999999990687</v>
          </cell>
          <cell r="BJ35">
            <v>-128.0999999998603</v>
          </cell>
          <cell r="BK35">
            <v>-617.71999999973923</v>
          </cell>
          <cell r="BL35">
            <v>-3736</v>
          </cell>
          <cell r="BM35">
            <v>1905.5</v>
          </cell>
          <cell r="BN35">
            <v>710</v>
          </cell>
          <cell r="BO35">
            <v>-4.7999999998137355</v>
          </cell>
          <cell r="BP35">
            <v>-551.29999999981374</v>
          </cell>
          <cell r="BQ35">
            <v>-14.900000000372529</v>
          </cell>
          <cell r="BR35">
            <v>-5526.1599999964237</v>
          </cell>
          <cell r="BS35">
            <v>-46.299999999813735</v>
          </cell>
          <cell r="BT35">
            <v>-1055.1000000000931</v>
          </cell>
          <cell r="BU35">
            <v>-826.20000000018626</v>
          </cell>
          <cell r="BV35">
            <v>-21.899999999906868</v>
          </cell>
          <cell r="BW35">
            <v>-699</v>
          </cell>
          <cell r="BX35">
            <v>-1113.5</v>
          </cell>
          <cell r="BY35">
            <v>-2828.7000000001863</v>
          </cell>
          <cell r="BZ35">
            <v>2297.5</v>
          </cell>
          <cell r="CA35">
            <v>405.70000000018626</v>
          </cell>
          <cell r="CB35">
            <v>-52.599999999627471</v>
          </cell>
          <cell r="CC35">
            <v>-59.5</v>
          </cell>
          <cell r="CD35">
            <v>-1526.5600000005215</v>
          </cell>
          <cell r="CE35">
            <v>-6667.7899999916553</v>
          </cell>
          <cell r="CF35">
            <v>-2057.3999999999069</v>
          </cell>
          <cell r="CG35">
            <v>-917.10000000009313</v>
          </cell>
          <cell r="CH35">
            <v>-757.70000000018626</v>
          </cell>
          <cell r="CI35">
            <v>-383.54000000003725</v>
          </cell>
          <cell r="CJ35">
            <v>-1502.0500000002794</v>
          </cell>
          <cell r="CK35">
            <v>-571.70000000018626</v>
          </cell>
          <cell r="CL35">
            <v>-1457.6000000000931</v>
          </cell>
          <cell r="CM35">
            <v>-1341.5</v>
          </cell>
          <cell r="CN35">
            <v>1792</v>
          </cell>
          <cell r="CO35">
            <v>1353.3999999994412</v>
          </cell>
          <cell r="CP35">
            <v>-567</v>
          </cell>
          <cell r="CQ35">
            <v>-257.60000000055879</v>
          </cell>
          <cell r="CR35">
            <v>-6066.3299999907613</v>
          </cell>
          <cell r="CS35">
            <v>-2013.839999999851</v>
          </cell>
          <cell r="CT35">
            <v>-356.59999999962747</v>
          </cell>
          <cell r="CU35">
            <v>-902.90000000037253</v>
          </cell>
          <cell r="CV35">
            <v>-88.75</v>
          </cell>
          <cell r="CW35">
            <v>-906.93999999994412</v>
          </cell>
          <cell r="CX35">
            <v>579.10000000009313</v>
          </cell>
          <cell r="CY35">
            <v>-1562.5999999996275</v>
          </cell>
          <cell r="CZ35">
            <v>280.29999999981374</v>
          </cell>
          <cell r="DA35">
            <v>2716.2999999998137</v>
          </cell>
          <cell r="DB35">
            <v>-2606.9999999990687</v>
          </cell>
          <cell r="DC35">
            <v>-417.19999999925494</v>
          </cell>
          <cell r="DD35">
            <v>-786.20000000018626</v>
          </cell>
          <cell r="DE35">
            <v>-8204.8499999940395</v>
          </cell>
          <cell r="DF35">
            <v>-1348</v>
          </cell>
          <cell r="DG35">
            <v>-1228.1000000000931</v>
          </cell>
          <cell r="DH35">
            <v>-360.70000000018626</v>
          </cell>
          <cell r="DI35">
            <v>-120.3000000002794</v>
          </cell>
          <cell r="DJ35">
            <v>-1878.3999999999069</v>
          </cell>
          <cell r="DK35">
            <v>-1724.5499999998137</v>
          </cell>
          <cell r="DL35">
            <v>1369.3000000007451</v>
          </cell>
          <cell r="DM35">
            <v>-2664.5</v>
          </cell>
          <cell r="DN35">
            <v>920.40000000037253</v>
          </cell>
          <cell r="DO35">
            <v>-999.40000000037253</v>
          </cell>
          <cell r="DP35">
            <v>-116.79999999981374</v>
          </cell>
          <cell r="DQ35">
            <v>-53.799999999813735</v>
          </cell>
          <cell r="DR35">
            <v>-682.25999999418855</v>
          </cell>
          <cell r="DS35">
            <v>-14.100000000093132</v>
          </cell>
          <cell r="DT35">
            <v>-28.099999999860302</v>
          </cell>
          <cell r="DU35">
            <v>-37.520000000018626</v>
          </cell>
          <cell r="DV35">
            <v>-55.489999999990687</v>
          </cell>
          <cell r="DW35">
            <v>-54.010000000125729</v>
          </cell>
          <cell r="DX35">
            <v>-48.310000000055879</v>
          </cell>
          <cell r="DY35">
            <v>-34.509999999892898</v>
          </cell>
          <cell r="DZ35">
            <v>-147.1999999997206</v>
          </cell>
          <cell r="EA35">
            <v>-150.29999999981374</v>
          </cell>
          <cell r="EB35">
            <v>-55.299999999813735</v>
          </cell>
          <cell r="EC35">
            <v>-47.999999999068677</v>
          </cell>
          <cell r="ED35">
            <v>-9.4199999994598329</v>
          </cell>
        </row>
        <row r="36">
          <cell r="F36">
            <v>55.28000000002794</v>
          </cell>
          <cell r="G36">
            <v>121.54999999998836</v>
          </cell>
          <cell r="H36">
            <v>129.37999999994645</v>
          </cell>
          <cell r="I36">
            <v>791.60999999998603</v>
          </cell>
          <cell r="J36">
            <v>1199.5899999999965</v>
          </cell>
          <cell r="K36">
            <v>397.82000000000698</v>
          </cell>
          <cell r="L36">
            <v>300.81999999994878</v>
          </cell>
          <cell r="M36">
            <v>1254.8699999999953</v>
          </cell>
          <cell r="N36">
            <v>613.26000000000931</v>
          </cell>
          <cell r="O36">
            <v>102</v>
          </cell>
          <cell r="P36">
            <v>418.59999999997672</v>
          </cell>
          <cell r="Q36">
            <v>0</v>
          </cell>
          <cell r="R36">
            <v>3924.2600000007078</v>
          </cell>
          <cell r="S36">
            <v>960.06999999994878</v>
          </cell>
          <cell r="T36">
            <v>0</v>
          </cell>
          <cell r="U36">
            <v>821.17999999999302</v>
          </cell>
          <cell r="V36">
            <v>470.79999999998836</v>
          </cell>
          <cell r="W36">
            <v>201.29000000000815</v>
          </cell>
          <cell r="X36">
            <v>457.29000000000815</v>
          </cell>
          <cell r="Y36">
            <v>226.09999999997672</v>
          </cell>
          <cell r="Z36">
            <v>2.7199999999720603</v>
          </cell>
          <cell r="AA36">
            <v>471.88000000000466</v>
          </cell>
          <cell r="AB36">
            <v>0</v>
          </cell>
          <cell r="AC36">
            <v>408.06000000005588</v>
          </cell>
          <cell r="AD36">
            <v>-95.130000000004657</v>
          </cell>
          <cell r="AE36">
            <v>5740.910000000149</v>
          </cell>
          <cell r="AF36">
            <v>65.180000000051223</v>
          </cell>
          <cell r="AG36">
            <v>80.450000000011642</v>
          </cell>
          <cell r="AH36">
            <v>756.0899999999674</v>
          </cell>
          <cell r="AI36">
            <v>1058.890000000014</v>
          </cell>
          <cell r="AJ36">
            <v>95.779999999998836</v>
          </cell>
          <cell r="AK36">
            <v>722.90000000002328</v>
          </cell>
          <cell r="AL36">
            <v>1301.9400000000023</v>
          </cell>
          <cell r="AM36">
            <v>371.21999999997206</v>
          </cell>
          <cell r="AN36">
            <v>0</v>
          </cell>
          <cell r="AO36">
            <v>615.87000000005355</v>
          </cell>
          <cell r="AP36">
            <v>758.23000000003958</v>
          </cell>
          <cell r="AQ36">
            <v>-85.64000000001397</v>
          </cell>
          <cell r="AR36">
            <v>-2.7800000002607703</v>
          </cell>
          <cell r="AS36">
            <v>-0.44000000000232831</v>
          </cell>
          <cell r="AT36">
            <v>-0.30000000004656613</v>
          </cell>
          <cell r="AU36">
            <v>0</v>
          </cell>
          <cell r="AV36">
            <v>-0.21999999997206032</v>
          </cell>
          <cell r="AW36">
            <v>0</v>
          </cell>
          <cell r="AX36">
            <v>-0.19000000000232831</v>
          </cell>
          <cell r="AY36">
            <v>-0.52999999996973202</v>
          </cell>
          <cell r="AZ36">
            <v>-0.21999999997206032</v>
          </cell>
          <cell r="BA36">
            <v>0</v>
          </cell>
          <cell r="BB36">
            <v>-0.55999999999767169</v>
          </cell>
          <cell r="BC36">
            <v>-0.21999999997206032</v>
          </cell>
          <cell r="BD36">
            <v>-0.1000000000349246</v>
          </cell>
          <cell r="BE36">
            <v>-578.01999999955297</v>
          </cell>
          <cell r="BF36">
            <v>0</v>
          </cell>
          <cell r="BG36">
            <v>-1.720000000030268</v>
          </cell>
          <cell r="BH36">
            <v>-2.2000000000116415</v>
          </cell>
          <cell r="BI36">
            <v>-1.3300000000162981</v>
          </cell>
          <cell r="BJ36">
            <v>-1.1900000000023283</v>
          </cell>
          <cell r="BK36">
            <v>-110.34000000002561</v>
          </cell>
          <cell r="BL36">
            <v>-455.11999999999534</v>
          </cell>
          <cell r="BM36">
            <v>-1.9399999999441206</v>
          </cell>
          <cell r="BN36">
            <v>-1.1599999999743886</v>
          </cell>
          <cell r="BO36">
            <v>-1.1800000000512227</v>
          </cell>
          <cell r="BP36">
            <v>-1.120000000053551</v>
          </cell>
          <cell r="BQ36">
            <v>-0.72000000003026798</v>
          </cell>
          <cell r="BR36">
            <v>-489.64000000106171</v>
          </cell>
          <cell r="BS36">
            <v>-1.3800000000046566</v>
          </cell>
          <cell r="BT36">
            <v>0</v>
          </cell>
          <cell r="BU36">
            <v>-3.25</v>
          </cell>
          <cell r="BV36">
            <v>-7.7400000000488944</v>
          </cell>
          <cell r="BW36">
            <v>-3.4300000000512227</v>
          </cell>
          <cell r="BX36">
            <v>-54.849999999976717</v>
          </cell>
          <cell r="BY36">
            <v>-406.36999999999534</v>
          </cell>
          <cell r="BZ36">
            <v>0</v>
          </cell>
          <cell r="CA36">
            <v>-2.5199999999604188</v>
          </cell>
          <cell r="CB36">
            <v>-6.8599999999860302</v>
          </cell>
          <cell r="CC36">
            <v>-1.6900000000023283</v>
          </cell>
          <cell r="CD36">
            <v>-1.5499999999883585</v>
          </cell>
          <cell r="CE36">
            <v>-2916.3700000005774</v>
          </cell>
          <cell r="CF36">
            <v>-253.75</v>
          </cell>
          <cell r="CG36">
            <v>-2.5</v>
          </cell>
          <cell r="CH36">
            <v>-2.3699999999953434</v>
          </cell>
          <cell r="CI36">
            <v>-201.67999999999302</v>
          </cell>
          <cell r="CJ36">
            <v>-4.9999999988358468E-2</v>
          </cell>
          <cell r="CK36">
            <v>-1287.3100000000559</v>
          </cell>
          <cell r="CL36">
            <v>-10.039999999979045</v>
          </cell>
          <cell r="CM36">
            <v>0</v>
          </cell>
          <cell r="CN36">
            <v>-2.0899999999674037</v>
          </cell>
          <cell r="CO36">
            <v>-1152.0999999999767</v>
          </cell>
          <cell r="CP36">
            <v>-3.9400000000023283</v>
          </cell>
          <cell r="CQ36">
            <v>-0.53999999997904524</v>
          </cell>
          <cell r="CR36">
            <v>-1629.1699999999255</v>
          </cell>
          <cell r="CS36">
            <v>-2.5900000000256114</v>
          </cell>
          <cell r="CT36">
            <v>-7.2800000000279397</v>
          </cell>
          <cell r="CU36">
            <v>-7.7399999999906868</v>
          </cell>
          <cell r="CV36">
            <v>-10.020000000018626</v>
          </cell>
          <cell r="CW36">
            <v>-1024.4700000000303</v>
          </cell>
          <cell r="CX36">
            <v>-643.09999999997672</v>
          </cell>
          <cell r="CY36">
            <v>-8.6400000000139698</v>
          </cell>
          <cell r="CZ36">
            <v>-16.78000000002794</v>
          </cell>
          <cell r="DA36">
            <v>-4.5</v>
          </cell>
          <cell r="DB36">
            <v>104.75</v>
          </cell>
          <cell r="DC36">
            <v>-6.3999999999650754</v>
          </cell>
          <cell r="DD36">
            <v>-2.3999999999650754</v>
          </cell>
          <cell r="DE36">
            <v>-1095.9700000006706</v>
          </cell>
          <cell r="DF36">
            <v>-9.1400000000139698</v>
          </cell>
          <cell r="DG36">
            <v>-4.0800000000162981</v>
          </cell>
          <cell r="DH36">
            <v>-20.099999999976717</v>
          </cell>
          <cell r="DI36">
            <v>-4.6400000000139698</v>
          </cell>
          <cell r="DJ36">
            <v>-840.27999999996973</v>
          </cell>
          <cell r="DK36">
            <v>-150.30999999999767</v>
          </cell>
          <cell r="DL36">
            <v>-5.8400000000256114</v>
          </cell>
          <cell r="DM36">
            <v>-27.960000000020955</v>
          </cell>
          <cell r="DN36">
            <v>-6.25</v>
          </cell>
          <cell r="DO36">
            <v>-4.75</v>
          </cell>
          <cell r="DP36">
            <v>-19.680000000051223</v>
          </cell>
          <cell r="DQ36">
            <v>-2.9400000000023283</v>
          </cell>
          <cell r="DR36">
            <v>-37.75</v>
          </cell>
          <cell r="DS36">
            <v>0</v>
          </cell>
          <cell r="DT36">
            <v>0</v>
          </cell>
          <cell r="DU36">
            <v>0</v>
          </cell>
          <cell r="DV36">
            <v>-4.7399999999906868</v>
          </cell>
          <cell r="DW36">
            <v>-4.7399999999906868</v>
          </cell>
          <cell r="DX36">
            <v>-15.260000000009313</v>
          </cell>
          <cell r="DY36">
            <v>0</v>
          </cell>
          <cell r="DZ36">
            <v>0</v>
          </cell>
          <cell r="EA36">
            <v>-12.920000000012806</v>
          </cell>
          <cell r="EB36">
            <v>0</v>
          </cell>
          <cell r="EC36">
            <v>-9.0000000025611371E-2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-6.9299999999348074</v>
          </cell>
          <cell r="G38">
            <v>-137.03999999992084</v>
          </cell>
          <cell r="H38">
            <v>-225.53999999992084</v>
          </cell>
          <cell r="I38">
            <v>-19.574999999953434</v>
          </cell>
          <cell r="J38">
            <v>-79.932000000029802</v>
          </cell>
          <cell r="K38">
            <v>-9.2102300000842661</v>
          </cell>
          <cell r="L38">
            <v>0</v>
          </cell>
          <cell r="M38">
            <v>-1020.4169700001366</v>
          </cell>
          <cell r="N38">
            <v>-577.772059999872</v>
          </cell>
          <cell r="O38">
            <v>-138.83100000000559</v>
          </cell>
          <cell r="P38">
            <v>-2.5499999999301508</v>
          </cell>
          <cell r="Q38">
            <v>279.41999999992549</v>
          </cell>
          <cell r="R38">
            <v>-1871.8332900013775</v>
          </cell>
          <cell r="S38">
            <v>-17.483649999951012</v>
          </cell>
          <cell r="T38">
            <v>-260.87017999996897</v>
          </cell>
          <cell r="U38">
            <v>-139.68499999999767</v>
          </cell>
          <cell r="V38">
            <v>-54.922300000034738</v>
          </cell>
          <cell r="W38">
            <v>-87.740600000135601</v>
          </cell>
          <cell r="X38">
            <v>-500.05800000019372</v>
          </cell>
          <cell r="Y38">
            <v>-33.696000000229105</v>
          </cell>
          <cell r="Z38">
            <v>-471.29354999982752</v>
          </cell>
          <cell r="AA38">
            <v>-397.36125000030734</v>
          </cell>
          <cell r="AB38">
            <v>-222.52894999994896</v>
          </cell>
          <cell r="AC38">
            <v>-30.56184999999823</v>
          </cell>
          <cell r="AD38">
            <v>344.3680399999721</v>
          </cell>
          <cell r="AE38">
            <v>-2105.4599800016731</v>
          </cell>
          <cell r="AF38">
            <v>-45.542560000088997</v>
          </cell>
          <cell r="AG38">
            <v>-286.10109999997076</v>
          </cell>
          <cell r="AH38">
            <v>-182.35863999999128</v>
          </cell>
          <cell r="AI38">
            <v>-37.793040000076871</v>
          </cell>
          <cell r="AJ38">
            <v>-72.52457999996841</v>
          </cell>
          <cell r="AK38">
            <v>-224.19372000009753</v>
          </cell>
          <cell r="AL38">
            <v>0</v>
          </cell>
          <cell r="AM38">
            <v>-470.44262000010349</v>
          </cell>
          <cell r="AN38">
            <v>-803.19909999985248</v>
          </cell>
          <cell r="AO38">
            <v>-141.22777999995742</v>
          </cell>
          <cell r="AP38">
            <v>-59.449619999970309</v>
          </cell>
          <cell r="AQ38">
            <v>217.37277999997605</v>
          </cell>
          <cell r="AR38">
            <v>-95.692899996414781</v>
          </cell>
          <cell r="AS38">
            <v>4.186000011395663E-2</v>
          </cell>
          <cell r="AT38">
            <v>-4.4596999999484979</v>
          </cell>
          <cell r="AU38">
            <v>3.2199999957811087E-2</v>
          </cell>
          <cell r="AV38">
            <v>1.6100000008009374E-2</v>
          </cell>
          <cell r="AW38">
            <v>4.8300000024028122E-2</v>
          </cell>
          <cell r="AX38">
            <v>-52.564750000135973</v>
          </cell>
          <cell r="AY38">
            <v>0</v>
          </cell>
          <cell r="AZ38">
            <v>0.21454999991692603</v>
          </cell>
          <cell r="BA38">
            <v>-39.256519999820739</v>
          </cell>
          <cell r="BB38">
            <v>6.1179999960586429E-2</v>
          </cell>
          <cell r="BC38">
            <v>1.2879999936558306E-2</v>
          </cell>
          <cell r="BD38">
            <v>0.16099999996367842</v>
          </cell>
          <cell r="BE38">
            <v>-539.60681999847293</v>
          </cell>
          <cell r="BF38">
            <v>0.34649999998509884</v>
          </cell>
          <cell r="BG38">
            <v>0.52799999999115244</v>
          </cell>
          <cell r="BH38">
            <v>-13.84679999994114</v>
          </cell>
          <cell r="BI38">
            <v>0.23099999991245568</v>
          </cell>
          <cell r="BJ38">
            <v>0.38939999998547137</v>
          </cell>
          <cell r="BK38">
            <v>-410.3477600000333</v>
          </cell>
          <cell r="BL38">
            <v>0</v>
          </cell>
          <cell r="BM38">
            <v>0.64684000005945563</v>
          </cell>
          <cell r="BN38">
            <v>-46.472000000067055</v>
          </cell>
          <cell r="BO38">
            <v>-55.608299999963492</v>
          </cell>
          <cell r="BP38">
            <v>-16.103999999992084</v>
          </cell>
          <cell r="BQ38">
            <v>0.63030000007711351</v>
          </cell>
          <cell r="BR38">
            <v>-730.48434000089765</v>
          </cell>
          <cell r="BS38">
            <v>0.1081600000616163</v>
          </cell>
          <cell r="BT38">
            <v>-68.749199999962002</v>
          </cell>
          <cell r="BU38">
            <v>-143.41339999996126</v>
          </cell>
          <cell r="BV38">
            <v>0.23660000000381842</v>
          </cell>
          <cell r="BW38">
            <v>-25.387180000077933</v>
          </cell>
          <cell r="BX38">
            <v>-328.27078999998048</v>
          </cell>
          <cell r="BY38">
            <v>0</v>
          </cell>
          <cell r="BZ38">
            <v>0.67515000002458692</v>
          </cell>
          <cell r="CA38">
            <v>-51.1828000000678</v>
          </cell>
          <cell r="CB38">
            <v>-69.070300000021234</v>
          </cell>
          <cell r="CC38">
            <v>-15.987400000041816</v>
          </cell>
          <cell r="CD38">
            <v>-29.443180000060238</v>
          </cell>
          <cell r="CE38">
            <v>-606.25463999994099</v>
          </cell>
          <cell r="CF38">
            <v>-45.845000000088476</v>
          </cell>
          <cell r="CG38">
            <v>-21.292839999950957</v>
          </cell>
          <cell r="CH38">
            <v>-41.935199999948964</v>
          </cell>
          <cell r="CI38">
            <v>-86.413500000024214</v>
          </cell>
          <cell r="CJ38">
            <v>-38.43714000005275</v>
          </cell>
          <cell r="CK38">
            <v>-110.138669999782</v>
          </cell>
          <cell r="CL38">
            <v>0</v>
          </cell>
          <cell r="CM38">
            <v>1.2323300000280142</v>
          </cell>
          <cell r="CN38">
            <v>-209.89150000014342</v>
          </cell>
          <cell r="CO38">
            <v>-21.220179999945685</v>
          </cell>
          <cell r="CP38">
            <v>-33.312879999983124</v>
          </cell>
          <cell r="CQ38">
            <v>0.99994000000879169</v>
          </cell>
          <cell r="CR38">
            <v>-675.11115000210702</v>
          </cell>
          <cell r="CS38">
            <v>-53.531880000024103</v>
          </cell>
          <cell r="CT38">
            <v>-34.171619999979157</v>
          </cell>
          <cell r="CU38">
            <v>-68.371560000057798</v>
          </cell>
          <cell r="CV38">
            <v>-149.61810000007972</v>
          </cell>
          <cell r="CW38">
            <v>-24.142800000030547</v>
          </cell>
          <cell r="CX38">
            <v>1.3702500001527369</v>
          </cell>
          <cell r="CY38">
            <v>0</v>
          </cell>
          <cell r="CZ38">
            <v>3.2129999999888241</v>
          </cell>
          <cell r="DA38">
            <v>-171.31499999994412</v>
          </cell>
          <cell r="DB38">
            <v>-72.97002000012435</v>
          </cell>
          <cell r="DC38">
            <v>-51.967199999955483</v>
          </cell>
          <cell r="DD38">
            <v>-53.60621999995783</v>
          </cell>
          <cell r="DE38">
            <v>-220.91139999963343</v>
          </cell>
          <cell r="DF38">
            <v>1.3793999999761581</v>
          </cell>
          <cell r="DG38">
            <v>-17.841450000007171</v>
          </cell>
          <cell r="DH38">
            <v>0.32669999997597188</v>
          </cell>
          <cell r="DI38">
            <v>-51.836399999912828</v>
          </cell>
          <cell r="DJ38">
            <v>0.55175999994389713</v>
          </cell>
          <cell r="DK38">
            <v>-142.76060000015423</v>
          </cell>
          <cell r="DL38">
            <v>0</v>
          </cell>
          <cell r="DM38">
            <v>1.8380599999800324</v>
          </cell>
          <cell r="DN38">
            <v>5.984059999929741</v>
          </cell>
          <cell r="DO38">
            <v>-21.046740000019781</v>
          </cell>
          <cell r="DP38">
            <v>0.70785000000614673</v>
          </cell>
          <cell r="DQ38">
            <v>1.7859600000083447</v>
          </cell>
          <cell r="DR38">
            <v>32.142240000888705</v>
          </cell>
          <cell r="DS38">
            <v>0.31992000003810972</v>
          </cell>
          <cell r="DT38">
            <v>0.88164000015240163</v>
          </cell>
          <cell r="DU38">
            <v>1.711200000019744</v>
          </cell>
          <cell r="DV38">
            <v>4.1775599999818951</v>
          </cell>
          <cell r="DW38">
            <v>2.4403200000524521</v>
          </cell>
          <cell r="DX38">
            <v>7.7667600000277162</v>
          </cell>
          <cell r="DY38">
            <v>0.60180000029504299</v>
          </cell>
          <cell r="DZ38">
            <v>0</v>
          </cell>
          <cell r="EA38">
            <v>6.7472399999387562</v>
          </cell>
          <cell r="EB38">
            <v>3.0987600000808015</v>
          </cell>
          <cell r="EC38">
            <v>1.8228000000817701</v>
          </cell>
          <cell r="ED38">
            <v>2.5742400001036003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-96757.060000000056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-96757.060000000056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-105603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-105603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7740.0500000026077</v>
          </cell>
          <cell r="G41">
            <v>6240.5100000016391</v>
          </cell>
          <cell r="H41">
            <v>15200.839999999851</v>
          </cell>
          <cell r="I41">
            <v>15150.834999999031</v>
          </cell>
          <cell r="J41">
            <v>3712.1380000011995</v>
          </cell>
          <cell r="K41">
            <v>6467.409770000726</v>
          </cell>
          <cell r="L41">
            <v>35673.620000001043</v>
          </cell>
          <cell r="M41">
            <v>26265.853029999882</v>
          </cell>
          <cell r="N41">
            <v>25646.687940005213</v>
          </cell>
          <cell r="O41">
            <v>13254.568999998271</v>
          </cell>
          <cell r="P41">
            <v>6741.5500000044703</v>
          </cell>
          <cell r="Q41">
            <v>-19732.179999995977</v>
          </cell>
          <cell r="R41">
            <v>67663.436709970236</v>
          </cell>
          <cell r="S41">
            <v>10528.386350000277</v>
          </cell>
          <cell r="T41">
            <v>9202.4298200011253</v>
          </cell>
          <cell r="U41">
            <v>10409.294999998063</v>
          </cell>
          <cell r="V41">
            <v>13393.077700000256</v>
          </cell>
          <cell r="W41">
            <v>12057.779400000349</v>
          </cell>
          <cell r="X41">
            <v>11730.071999998763</v>
          </cell>
          <cell r="Y41">
            <v>-48848.355999998748</v>
          </cell>
          <cell r="Z41">
            <v>21119.626450005919</v>
          </cell>
          <cell r="AA41">
            <v>16570.71875</v>
          </cell>
          <cell r="AB41">
            <v>21125.271049994975</v>
          </cell>
          <cell r="AC41">
            <v>19336.198150001466</v>
          </cell>
          <cell r="AD41">
            <v>-28961.061959996819</v>
          </cell>
          <cell r="AE41">
            <v>118324.70001998544</v>
          </cell>
          <cell r="AF41">
            <v>20421.537440000102</v>
          </cell>
          <cell r="AG41">
            <v>12771.448899999261</v>
          </cell>
          <cell r="AH41">
            <v>15980.731359999627</v>
          </cell>
          <cell r="AI41">
            <v>18149.846960000694</v>
          </cell>
          <cell r="AJ41">
            <v>14095.335420000367</v>
          </cell>
          <cell r="AK41">
            <v>14679.226280000061</v>
          </cell>
          <cell r="AL41">
            <v>-61398.859999999404</v>
          </cell>
          <cell r="AM41">
            <v>39948.377379998565</v>
          </cell>
          <cell r="AN41">
            <v>20294.400899998844</v>
          </cell>
          <cell r="AO41">
            <v>23381.342220000923</v>
          </cell>
          <cell r="AP41">
            <v>15653.780379999429</v>
          </cell>
          <cell r="AQ41">
            <v>-15652.467220000923</v>
          </cell>
          <cell r="AR41">
            <v>3671.0370999574661</v>
          </cell>
          <cell r="AS41">
            <v>-4.7981399986892939</v>
          </cell>
          <cell r="AT41">
            <v>60.740299997851253</v>
          </cell>
          <cell r="AU41">
            <v>869.43219999969006</v>
          </cell>
          <cell r="AV41">
            <v>-7.1039000004529953</v>
          </cell>
          <cell r="AW41">
            <v>-366.26170000061393</v>
          </cell>
          <cell r="AX41">
            <v>305.76524999924004</v>
          </cell>
          <cell r="AY41">
            <v>2978.7699999958277</v>
          </cell>
          <cell r="AZ41">
            <v>-435.5054500028491</v>
          </cell>
          <cell r="BA41">
            <v>293.54348000138998</v>
          </cell>
          <cell r="BB41">
            <v>-7.998819999396801</v>
          </cell>
          <cell r="BC41">
            <v>-6.9071200005710125</v>
          </cell>
          <cell r="BD41">
            <v>-8.6390000022947788</v>
          </cell>
          <cell r="BE41">
            <v>18203.653180062771</v>
          </cell>
          <cell r="BF41">
            <v>-46.453500002622604</v>
          </cell>
          <cell r="BG41">
            <v>-56.292000001296401</v>
          </cell>
          <cell r="BH41">
            <v>-304.64680000022054</v>
          </cell>
          <cell r="BI41">
            <v>-397.14900000207126</v>
          </cell>
          <cell r="BJ41">
            <v>571.14939999952912</v>
          </cell>
          <cell r="BK41">
            <v>2968.1922400016338</v>
          </cell>
          <cell r="BL41">
            <v>11880.880000002682</v>
          </cell>
          <cell r="BM41">
            <v>1783.8068399988115</v>
          </cell>
          <cell r="BN41">
            <v>1057.3680000007153</v>
          </cell>
          <cell r="BO41">
            <v>853.71169999986887</v>
          </cell>
          <cell r="BP41">
            <v>-47.624000005424023</v>
          </cell>
          <cell r="BQ41">
            <v>-59.289700001478195</v>
          </cell>
          <cell r="BR41">
            <v>24224.575659990311</v>
          </cell>
          <cell r="BS41">
            <v>-95.171840000897646</v>
          </cell>
          <cell r="BT41">
            <v>-19.249199999496341</v>
          </cell>
          <cell r="BU41">
            <v>2705.1366000026464</v>
          </cell>
          <cell r="BV41">
            <v>176.6965999994427</v>
          </cell>
          <cell r="BW41">
            <v>-2887.5571799995378</v>
          </cell>
          <cell r="BX41">
            <v>2879.4792099986225</v>
          </cell>
          <cell r="BY41">
            <v>19827.929999999702</v>
          </cell>
          <cell r="BZ41">
            <v>-886.62485000118613</v>
          </cell>
          <cell r="CA41">
            <v>742.29720000177622</v>
          </cell>
          <cell r="CB41">
            <v>1559.9697000011802</v>
          </cell>
          <cell r="CC41">
            <v>145.2225999943912</v>
          </cell>
          <cell r="CD41">
            <v>76.446819998323917</v>
          </cell>
          <cell r="CE41">
            <v>21875.435360014439</v>
          </cell>
          <cell r="CF41">
            <v>-1633.394999999553</v>
          </cell>
          <cell r="CG41">
            <v>-663.69283999875188</v>
          </cell>
          <cell r="CH41">
            <v>-622.00519999489188</v>
          </cell>
          <cell r="CI41">
            <v>850.06649999879301</v>
          </cell>
          <cell r="CJ41">
            <v>-3163.4871400007978</v>
          </cell>
          <cell r="CK41">
            <v>-189.84866999834776</v>
          </cell>
          <cell r="CL41">
            <v>21989.859999999404</v>
          </cell>
          <cell r="CM41">
            <v>-1583.7676700018346</v>
          </cell>
          <cell r="CN41">
            <v>3366.5185000002384</v>
          </cell>
          <cell r="CO41">
            <v>3149.879819996655</v>
          </cell>
          <cell r="CP41">
            <v>-124.55288000032306</v>
          </cell>
          <cell r="CQ41">
            <v>499.85993999242783</v>
          </cell>
          <cell r="CR41">
            <v>23990.088849931955</v>
          </cell>
          <cell r="CS41">
            <v>-1013.7618800010532</v>
          </cell>
          <cell r="CT41">
            <v>76.548380000516772</v>
          </cell>
          <cell r="CU41">
            <v>1206.5884400010109</v>
          </cell>
          <cell r="CV41">
            <v>2821.0118999984115</v>
          </cell>
          <cell r="CW41">
            <v>-3026.152800001204</v>
          </cell>
          <cell r="CX41">
            <v>-1878.9297499991953</v>
          </cell>
          <cell r="CY41">
            <v>22542.259999997914</v>
          </cell>
          <cell r="CZ41">
            <v>-798.46700000017881</v>
          </cell>
          <cell r="DA41">
            <v>1411.9850000031292</v>
          </cell>
          <cell r="DB41">
            <v>896.77998000010848</v>
          </cell>
          <cell r="DC41">
            <v>290.13279999792576</v>
          </cell>
          <cell r="DD41">
            <v>1462.0937799960375</v>
          </cell>
          <cell r="DE41">
            <v>21933.508600026369</v>
          </cell>
          <cell r="DF41">
            <v>-1462.4605999961495</v>
          </cell>
          <cell r="DG41">
            <v>-717.02145000547171</v>
          </cell>
          <cell r="DH41">
            <v>250.52670000120997</v>
          </cell>
          <cell r="DI41">
            <v>597.2236000020057</v>
          </cell>
          <cell r="DJ41">
            <v>-6387.1882400009781</v>
          </cell>
          <cell r="DK41">
            <v>455.97939999960363</v>
          </cell>
          <cell r="DL41">
            <v>31645.459999993443</v>
          </cell>
          <cell r="DM41">
            <v>-3025.9219399988651</v>
          </cell>
          <cell r="DN41">
            <v>651.63405999913812</v>
          </cell>
          <cell r="DO41">
            <v>454.80326000228524</v>
          </cell>
          <cell r="DP41">
            <v>-250.37214999645948</v>
          </cell>
          <cell r="DQ41">
            <v>-279.15404000133276</v>
          </cell>
          <cell r="DR41">
            <v>-2840.8177599906921</v>
          </cell>
          <cell r="DS41">
            <v>-53.980080001056194</v>
          </cell>
          <cell r="DT41">
            <v>-163.51836000010371</v>
          </cell>
          <cell r="DU41">
            <v>-277.90880000032485</v>
          </cell>
          <cell r="DV41">
            <v>-390.4524400010705</v>
          </cell>
          <cell r="DW41">
            <v>-167.18967999983579</v>
          </cell>
          <cell r="DX41">
            <v>-282.4032400008291</v>
          </cell>
          <cell r="DY41">
            <v>-117.31819999963045</v>
          </cell>
          <cell r="DZ41">
            <v>-309.0599999986589</v>
          </cell>
          <cell r="EA41">
            <v>-508.27276000380516</v>
          </cell>
          <cell r="EB41">
            <v>-250.10123999789357</v>
          </cell>
          <cell r="EC41">
            <v>-215.3672000002116</v>
          </cell>
          <cell r="ED41">
            <v>-105.24575999937952</v>
          </cell>
        </row>
        <row r="43">
          <cell r="F43">
            <v>7740.0500000026077</v>
          </cell>
          <cell r="G43">
            <v>6240.5100000016391</v>
          </cell>
          <cell r="H43">
            <v>15200.839999999851</v>
          </cell>
          <cell r="I43">
            <v>15150.834999999031</v>
          </cell>
          <cell r="J43">
            <v>3712.1380000011995</v>
          </cell>
          <cell r="K43">
            <v>6467.409770000726</v>
          </cell>
          <cell r="L43">
            <v>35673.620000001043</v>
          </cell>
          <cell r="M43">
            <v>26265.853029999882</v>
          </cell>
          <cell r="N43">
            <v>25646.687940005213</v>
          </cell>
          <cell r="O43">
            <v>13254.568999998271</v>
          </cell>
          <cell r="P43">
            <v>6741.5500000044703</v>
          </cell>
          <cell r="Q43">
            <v>-19732.179999995977</v>
          </cell>
          <cell r="R43">
            <v>67663.436709970236</v>
          </cell>
          <cell r="S43">
            <v>10528.386350000277</v>
          </cell>
          <cell r="T43">
            <v>9202.4298200011253</v>
          </cell>
          <cell r="U43">
            <v>10409.294999998063</v>
          </cell>
          <cell r="V43">
            <v>13393.077700000256</v>
          </cell>
          <cell r="W43">
            <v>12057.779400000349</v>
          </cell>
          <cell r="X43">
            <v>11730.071999998763</v>
          </cell>
          <cell r="Y43">
            <v>-48848.355999998748</v>
          </cell>
          <cell r="Z43">
            <v>21119.626450005919</v>
          </cell>
          <cell r="AA43">
            <v>16570.71875</v>
          </cell>
          <cell r="AB43">
            <v>21125.271049994975</v>
          </cell>
          <cell r="AC43">
            <v>19336.198150001466</v>
          </cell>
          <cell r="AD43">
            <v>-28961.061959996819</v>
          </cell>
          <cell r="AE43">
            <v>118324.70001998544</v>
          </cell>
          <cell r="AF43">
            <v>20421.537440000102</v>
          </cell>
          <cell r="AG43">
            <v>12771.448899999261</v>
          </cell>
          <cell r="AH43">
            <v>15980.731359999627</v>
          </cell>
          <cell r="AI43">
            <v>18149.846960000694</v>
          </cell>
          <cell r="AJ43">
            <v>14095.335420000367</v>
          </cell>
          <cell r="AK43">
            <v>14679.226280000061</v>
          </cell>
          <cell r="AL43">
            <v>-61398.859999999404</v>
          </cell>
          <cell r="AM43">
            <v>39948.377379998565</v>
          </cell>
          <cell r="AN43">
            <v>20294.400899998844</v>
          </cell>
          <cell r="AO43">
            <v>23381.342220000923</v>
          </cell>
          <cell r="AP43">
            <v>15653.780379999429</v>
          </cell>
          <cell r="AQ43">
            <v>-15652.467220000923</v>
          </cell>
          <cell r="AR43">
            <v>3671.0370999574661</v>
          </cell>
          <cell r="AS43">
            <v>-4.7981399986892939</v>
          </cell>
          <cell r="AT43">
            <v>60.740299997851253</v>
          </cell>
          <cell r="AU43">
            <v>869.43219999969006</v>
          </cell>
          <cell r="AV43">
            <v>-7.1039000004529953</v>
          </cell>
          <cell r="AW43">
            <v>-366.26170000061393</v>
          </cell>
          <cell r="AX43">
            <v>305.76524999924004</v>
          </cell>
          <cell r="AY43">
            <v>2978.7699999958277</v>
          </cell>
          <cell r="AZ43">
            <v>-435.5054500028491</v>
          </cell>
          <cell r="BA43">
            <v>293.54348000138998</v>
          </cell>
          <cell r="BB43">
            <v>-7.998819999396801</v>
          </cell>
          <cell r="BC43">
            <v>-6.9071200005710125</v>
          </cell>
          <cell r="BD43">
            <v>-8.6390000022947788</v>
          </cell>
          <cell r="BE43">
            <v>18203.653180062771</v>
          </cell>
          <cell r="BF43">
            <v>-46.453500002622604</v>
          </cell>
          <cell r="BG43">
            <v>-56.292000001296401</v>
          </cell>
          <cell r="BH43">
            <v>-304.64680000022054</v>
          </cell>
          <cell r="BI43">
            <v>-397.14900000207126</v>
          </cell>
          <cell r="BJ43">
            <v>571.14939999952912</v>
          </cell>
          <cell r="BK43">
            <v>2968.1922400016338</v>
          </cell>
          <cell r="BL43">
            <v>11880.880000002682</v>
          </cell>
          <cell r="BM43">
            <v>1783.8068399988115</v>
          </cell>
          <cell r="BN43">
            <v>1057.3680000007153</v>
          </cell>
          <cell r="BO43">
            <v>853.71169999986887</v>
          </cell>
          <cell r="BP43">
            <v>-47.624000005424023</v>
          </cell>
          <cell r="BQ43">
            <v>-59.289700001478195</v>
          </cell>
          <cell r="BR43">
            <v>24224.575659990311</v>
          </cell>
          <cell r="BS43">
            <v>-95.171840000897646</v>
          </cell>
          <cell r="BT43">
            <v>-19.249199999496341</v>
          </cell>
          <cell r="BU43">
            <v>2705.1366000026464</v>
          </cell>
          <cell r="BV43">
            <v>176.6965999994427</v>
          </cell>
          <cell r="BW43">
            <v>-2887.5571799995378</v>
          </cell>
          <cell r="BX43">
            <v>2879.4792099986225</v>
          </cell>
          <cell r="BY43">
            <v>19827.929999999702</v>
          </cell>
          <cell r="BZ43">
            <v>-886.62485000118613</v>
          </cell>
          <cell r="CA43">
            <v>742.29720000177622</v>
          </cell>
          <cell r="CB43">
            <v>1559.9697000011802</v>
          </cell>
          <cell r="CC43">
            <v>145.2225999943912</v>
          </cell>
          <cell r="CD43">
            <v>76.446819998323917</v>
          </cell>
          <cell r="CE43">
            <v>21875.435360014439</v>
          </cell>
          <cell r="CF43">
            <v>-1633.394999999553</v>
          </cell>
          <cell r="CG43">
            <v>-663.69283999875188</v>
          </cell>
          <cell r="CH43">
            <v>-622.00519999489188</v>
          </cell>
          <cell r="CI43">
            <v>850.06649999879301</v>
          </cell>
          <cell r="CJ43">
            <v>-3163.4871400007978</v>
          </cell>
          <cell r="CK43">
            <v>-189.84866999834776</v>
          </cell>
          <cell r="CL43">
            <v>21989.859999999404</v>
          </cell>
          <cell r="CM43">
            <v>-1583.7676700018346</v>
          </cell>
          <cell r="CN43">
            <v>3366.5185000002384</v>
          </cell>
          <cell r="CO43">
            <v>3149.879819996655</v>
          </cell>
          <cell r="CP43">
            <v>-124.55288000032306</v>
          </cell>
          <cell r="CQ43">
            <v>499.85993999242783</v>
          </cell>
          <cell r="CR43">
            <v>23990.088849931955</v>
          </cell>
          <cell r="CS43">
            <v>-1013.7618800010532</v>
          </cell>
          <cell r="CT43">
            <v>76.548380000516772</v>
          </cell>
          <cell r="CU43">
            <v>1206.5884400010109</v>
          </cell>
          <cell r="CV43">
            <v>2821.0118999984115</v>
          </cell>
          <cell r="CW43">
            <v>-3026.152800001204</v>
          </cell>
          <cell r="CX43">
            <v>-1878.9297499991953</v>
          </cell>
          <cell r="CY43">
            <v>22542.259999997914</v>
          </cell>
          <cell r="CZ43">
            <v>-798.46700000017881</v>
          </cell>
          <cell r="DA43">
            <v>1411.9850000031292</v>
          </cell>
          <cell r="DB43">
            <v>896.77998000010848</v>
          </cell>
          <cell r="DC43">
            <v>290.13279999792576</v>
          </cell>
          <cell r="DD43">
            <v>1462.0937799960375</v>
          </cell>
          <cell r="DE43">
            <v>21933.508600026369</v>
          </cell>
          <cell r="DF43">
            <v>-1462.4605999961495</v>
          </cell>
          <cell r="DG43">
            <v>-717.02145000547171</v>
          </cell>
          <cell r="DH43">
            <v>250.52670000120997</v>
          </cell>
          <cell r="DI43">
            <v>597.2236000020057</v>
          </cell>
          <cell r="DJ43">
            <v>-6387.1882400009781</v>
          </cell>
          <cell r="DK43">
            <v>455.97939999960363</v>
          </cell>
          <cell r="DL43">
            <v>31645.459999993443</v>
          </cell>
          <cell r="DM43">
            <v>-3025.9219399988651</v>
          </cell>
          <cell r="DN43">
            <v>651.63405999913812</v>
          </cell>
          <cell r="DO43">
            <v>454.80326000228524</v>
          </cell>
          <cell r="DP43">
            <v>-250.37214999645948</v>
          </cell>
          <cell r="DQ43">
            <v>-279.15404000133276</v>
          </cell>
          <cell r="DR43">
            <v>-2840.8177599906921</v>
          </cell>
          <cell r="DS43">
            <v>-53.980080001056194</v>
          </cell>
          <cell r="DT43">
            <v>-163.51836000010371</v>
          </cell>
          <cell r="DU43">
            <v>-277.90880000032485</v>
          </cell>
          <cell r="DV43">
            <v>-390.4524400010705</v>
          </cell>
          <cell r="DW43">
            <v>-167.18967999983579</v>
          </cell>
          <cell r="DX43">
            <v>-282.4032400008291</v>
          </cell>
          <cell r="DY43">
            <v>-117.31819999963045</v>
          </cell>
          <cell r="DZ43">
            <v>-309.0599999986589</v>
          </cell>
          <cell r="EA43">
            <v>-508.27276000380516</v>
          </cell>
          <cell r="EB43">
            <v>-250.10123999789357</v>
          </cell>
          <cell r="EC43">
            <v>-215.3672000002116</v>
          </cell>
          <cell r="ED43">
            <v>-105.24575999937952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6">
          <cell r="F176">
            <v>-205.06699999998091</v>
          </cell>
          <cell r="G176">
            <v>-3013.5449999999255</v>
          </cell>
          <cell r="H176">
            <v>-3455.2399999999907</v>
          </cell>
          <cell r="I176">
            <v>-4181.8999999999651</v>
          </cell>
          <cell r="J176">
            <v>-952.2400000001071</v>
          </cell>
          <cell r="K176">
            <v>-1899.6539999999804</v>
          </cell>
          <cell r="L176">
            <v>-659.34000000008382</v>
          </cell>
          <cell r="M176">
            <v>-15295.839999999851</v>
          </cell>
          <cell r="N176">
            <v>-4425.7399999999907</v>
          </cell>
          <cell r="O176">
            <v>-2638.1000000000931</v>
          </cell>
          <cell r="P176">
            <v>-652.57947999995667</v>
          </cell>
          <cell r="Q176">
            <v>7098.6600000000326</v>
          </cell>
          <cell r="R176">
            <v>-40229.71440000087</v>
          </cell>
          <cell r="S176">
            <v>-1978.9139999999898</v>
          </cell>
          <cell r="T176">
            <v>-4725.8200000000652</v>
          </cell>
          <cell r="U176">
            <v>-4517.2399999999907</v>
          </cell>
          <cell r="V176">
            <v>-6210.3699999999953</v>
          </cell>
          <cell r="W176">
            <v>-5746.1599999999162</v>
          </cell>
          <cell r="X176">
            <v>-4202.1999999999534</v>
          </cell>
          <cell r="Y176">
            <v>-249.95000000006985</v>
          </cell>
          <cell r="Z176">
            <v>-10891</v>
          </cell>
          <cell r="AA176">
            <v>-5034.5130000000354</v>
          </cell>
          <cell r="AB176">
            <v>-2895</v>
          </cell>
          <cell r="AC176">
            <v>-940.14700000011362</v>
          </cell>
          <cell r="AD176">
            <v>7161.599600000307</v>
          </cell>
          <cell r="AE176">
            <v>-54155.928999997675</v>
          </cell>
          <cell r="AF176">
            <v>-3420.9799999999814</v>
          </cell>
          <cell r="AG176">
            <v>-4990.25</v>
          </cell>
          <cell r="AH176">
            <v>-6439.5100000000093</v>
          </cell>
          <cell r="AI176">
            <v>-6863.2760000000708</v>
          </cell>
          <cell r="AJ176">
            <v>-6220.1399999998976</v>
          </cell>
          <cell r="AK176">
            <v>-7293.9599999999627</v>
          </cell>
          <cell r="AL176">
            <v>-810.07999999995809</v>
          </cell>
          <cell r="AM176">
            <v>-6172.4500000001863</v>
          </cell>
          <cell r="AN176">
            <v>-7287.1630000000587</v>
          </cell>
          <cell r="AO176">
            <v>-6532.5</v>
          </cell>
          <cell r="AP176">
            <v>-1376.0200000000186</v>
          </cell>
          <cell r="AQ176">
            <v>3250.4000000003725</v>
          </cell>
          <cell r="AR176">
            <v>-4768.4470000006258</v>
          </cell>
          <cell r="AS176">
            <v>3.0100000000093132</v>
          </cell>
          <cell r="AT176">
            <v>2.4599999999627471</v>
          </cell>
          <cell r="AU176">
            <v>-341.44000000006054</v>
          </cell>
          <cell r="AV176">
            <v>1.6840000000083819</v>
          </cell>
          <cell r="AW176">
            <v>-878.26000000024214</v>
          </cell>
          <cell r="AX176">
            <v>-2642.2599999997765</v>
          </cell>
          <cell r="AY176">
            <v>-450.40000000002328</v>
          </cell>
          <cell r="AZ176">
            <v>2.2299999999813735</v>
          </cell>
          <cell r="BA176">
            <v>-470.29999999993015</v>
          </cell>
          <cell r="BB176">
            <v>2.6000000000931323</v>
          </cell>
          <cell r="BC176">
            <v>0.22899999999208376</v>
          </cell>
          <cell r="BD176">
            <v>2</v>
          </cell>
          <cell r="BE176">
            <v>-11400.08400000073</v>
          </cell>
          <cell r="BF176">
            <v>21.680000000051223</v>
          </cell>
          <cell r="BG176">
            <v>16.390000000130385</v>
          </cell>
          <cell r="BH176">
            <v>-1915.1199999999953</v>
          </cell>
          <cell r="BI176">
            <v>-332.79500000004191</v>
          </cell>
          <cell r="BJ176">
            <v>-109.79999999981374</v>
          </cell>
          <cell r="BK176">
            <v>-7735.5</v>
          </cell>
          <cell r="BL176">
            <v>-1412.25</v>
          </cell>
          <cell r="BM176">
            <v>26.669999999925494</v>
          </cell>
          <cell r="BN176">
            <v>23.820000000065193</v>
          </cell>
          <cell r="BO176">
            <v>-8.3000000000465661</v>
          </cell>
          <cell r="BP176">
            <v>11.520999999949709</v>
          </cell>
          <cell r="BQ176">
            <v>13.599999999860302</v>
          </cell>
          <cell r="BR176">
            <v>-20418.418999999762</v>
          </cell>
          <cell r="BS176">
            <v>-27.689999999944121</v>
          </cell>
          <cell r="BT176">
            <v>-890.72000000020489</v>
          </cell>
          <cell r="BU176">
            <v>-2141.3800000000047</v>
          </cell>
          <cell r="BV176">
            <v>-252.32999999984168</v>
          </cell>
          <cell r="BW176">
            <v>-1094.4599999999627</v>
          </cell>
          <cell r="BX176">
            <v>-8036.7399999999907</v>
          </cell>
          <cell r="BY176">
            <v>-3715.0999999998603</v>
          </cell>
          <cell r="BZ176">
            <v>51.46999999973923</v>
          </cell>
          <cell r="CA176">
            <v>-457.67599999997765</v>
          </cell>
          <cell r="CB176">
            <v>-2683.6999999999534</v>
          </cell>
          <cell r="CC176">
            <v>-285.89300000004005</v>
          </cell>
          <cell r="CD176">
            <v>-884.20000000018626</v>
          </cell>
          <cell r="CE176">
            <v>-34991.884999997914</v>
          </cell>
          <cell r="CF176">
            <v>-905.10000000009313</v>
          </cell>
          <cell r="CG176">
            <v>-3418</v>
          </cell>
          <cell r="CH176">
            <v>-6291.8499999999767</v>
          </cell>
          <cell r="CI176">
            <v>-4593.6199999998789</v>
          </cell>
          <cell r="CJ176">
            <v>-5680.1000000000931</v>
          </cell>
          <cell r="CK176">
            <v>-6383.4300000001676</v>
          </cell>
          <cell r="CL176">
            <v>-3141.3500000000931</v>
          </cell>
          <cell r="CM176">
            <v>85.439999999944121</v>
          </cell>
          <cell r="CN176">
            <v>-893.49300000001676</v>
          </cell>
          <cell r="CO176">
            <v>-3526.7000000001863</v>
          </cell>
          <cell r="CP176">
            <v>-264.98199999995995</v>
          </cell>
          <cell r="CQ176">
            <v>21.300000000046566</v>
          </cell>
          <cell r="CR176">
            <v>-44308.420999996364</v>
          </cell>
          <cell r="CS176">
            <v>-2728.7399999998743</v>
          </cell>
          <cell r="CT176">
            <v>-1884.3599999998696</v>
          </cell>
          <cell r="CU176">
            <v>-4562.5899999999674</v>
          </cell>
          <cell r="CV176">
            <v>-8418.3600000001024</v>
          </cell>
          <cell r="CW176">
            <v>-6870.2000000001863</v>
          </cell>
          <cell r="CX176">
            <v>-5173.320000000298</v>
          </cell>
          <cell r="CY176">
            <v>-3180.9500000001863</v>
          </cell>
          <cell r="CZ176">
            <v>130.54000000003725</v>
          </cell>
          <cell r="DA176">
            <v>-4041.8449999999721</v>
          </cell>
          <cell r="DB176">
            <v>-5101.4299999999348</v>
          </cell>
          <cell r="DC176">
            <v>-586.86699999996927</v>
          </cell>
          <cell r="DD176">
            <v>-1890.2989999998827</v>
          </cell>
          <cell r="DE176">
            <v>-20935.710000000894</v>
          </cell>
          <cell r="DF176">
            <v>-1262.2600000000093</v>
          </cell>
          <cell r="DG176">
            <v>-2411.2299999999814</v>
          </cell>
          <cell r="DH176">
            <v>-862.86999999999534</v>
          </cell>
          <cell r="DI176">
            <v>-3745.4200000001583</v>
          </cell>
          <cell r="DJ176">
            <v>-823.70000000018626</v>
          </cell>
          <cell r="DK176">
            <v>-3952.1999999997206</v>
          </cell>
          <cell r="DL176">
            <v>-3818.8000000002794</v>
          </cell>
          <cell r="DM176">
            <v>88.299999999813735</v>
          </cell>
          <cell r="DN176">
            <v>-1010.5799999999581</v>
          </cell>
          <cell r="DO176">
            <v>-3210.2299999999814</v>
          </cell>
          <cell r="DP176">
            <v>34.800000000046566</v>
          </cell>
          <cell r="DQ176">
            <v>38.479999999981374</v>
          </cell>
          <cell r="DR176">
            <v>1493.1199999973178</v>
          </cell>
          <cell r="DS176">
            <v>50.799999999813735</v>
          </cell>
          <cell r="DT176">
            <v>132.39999999944121</v>
          </cell>
          <cell r="DU176">
            <v>123.39999999990687</v>
          </cell>
          <cell r="DV176">
            <v>210.40000000037253</v>
          </cell>
          <cell r="DW176">
            <v>344.40000000037253</v>
          </cell>
          <cell r="DX176">
            <v>157.89999999944121</v>
          </cell>
          <cell r="DY176">
            <v>69.099999999627471</v>
          </cell>
          <cell r="DZ176">
            <v>7.400000000372529</v>
          </cell>
          <cell r="EA176">
            <v>69.380000000121072</v>
          </cell>
          <cell r="EB176">
            <v>120.04000000003725</v>
          </cell>
          <cell r="EC176">
            <v>129</v>
          </cell>
          <cell r="ED176">
            <v>78.899999999906868</v>
          </cell>
        </row>
        <row r="177">
          <cell r="F177">
            <v>-2313.3699999999953</v>
          </cell>
          <cell r="G177">
            <v>-4006.9400000000023</v>
          </cell>
          <cell r="H177">
            <v>-8045.6999999999534</v>
          </cell>
          <cell r="I177">
            <v>-9659.1000000000931</v>
          </cell>
          <cell r="J177">
            <v>-17597.5</v>
          </cell>
          <cell r="K177">
            <v>-12102.439999999944</v>
          </cell>
          <cell r="L177">
            <v>-14106.5</v>
          </cell>
          <cell r="M177">
            <v>-342.19999999999709</v>
          </cell>
          <cell r="N177">
            <v>-6461.2000000001863</v>
          </cell>
          <cell r="O177">
            <v>-10737.200000000186</v>
          </cell>
          <cell r="P177">
            <v>-1739.5699999999488</v>
          </cell>
          <cell r="Q177">
            <v>500</v>
          </cell>
          <cell r="R177">
            <v>-126167.54000000283</v>
          </cell>
          <cell r="S177">
            <v>-7065.6999999999534</v>
          </cell>
          <cell r="T177">
            <v>-6380.0999999999767</v>
          </cell>
          <cell r="U177">
            <v>-11199.5</v>
          </cell>
          <cell r="V177">
            <v>-13115</v>
          </cell>
          <cell r="W177">
            <v>-18439</v>
          </cell>
          <cell r="X177">
            <v>-17923.599999999627</v>
          </cell>
          <cell r="Y177">
            <v>-18921.599999999627</v>
          </cell>
          <cell r="Z177">
            <v>-4551.2399999999907</v>
          </cell>
          <cell r="AA177">
            <v>-18196.700000000186</v>
          </cell>
          <cell r="AB177">
            <v>-13626.799999999814</v>
          </cell>
          <cell r="AC177">
            <v>-5961.2999999998137</v>
          </cell>
          <cell r="AD177">
            <v>9213</v>
          </cell>
          <cell r="AE177">
            <v>-142780.89999999851</v>
          </cell>
          <cell r="AF177">
            <v>-12771</v>
          </cell>
          <cell r="AG177">
            <v>-15425.599999999627</v>
          </cell>
          <cell r="AH177">
            <v>-15698.200000000186</v>
          </cell>
          <cell r="AI177">
            <v>-13332.5</v>
          </cell>
          <cell r="AJ177">
            <v>-14210.700000000186</v>
          </cell>
          <cell r="AK177">
            <v>-22803.700000000186</v>
          </cell>
          <cell r="AL177">
            <v>-19124</v>
          </cell>
          <cell r="AM177">
            <v>-6715.2000000001863</v>
          </cell>
          <cell r="AN177">
            <v>-17385</v>
          </cell>
          <cell r="AO177">
            <v>-13950</v>
          </cell>
          <cell r="AP177">
            <v>-9001.5</v>
          </cell>
          <cell r="AQ177">
            <v>17636.5</v>
          </cell>
          <cell r="AR177">
            <v>38340.80000000447</v>
          </cell>
          <cell r="AS177">
            <v>4.400000000372529</v>
          </cell>
          <cell r="AT177">
            <v>6.2000000001862645</v>
          </cell>
          <cell r="AU177">
            <v>965.40000000037253</v>
          </cell>
          <cell r="AV177">
            <v>6.7999999998137355</v>
          </cell>
          <cell r="AW177">
            <v>19631</v>
          </cell>
          <cell r="AX177">
            <v>8870.4000000003725</v>
          </cell>
          <cell r="AY177">
            <v>4268</v>
          </cell>
          <cell r="AZ177">
            <v>961.19999999995343</v>
          </cell>
          <cell r="BA177">
            <v>3269.2999999998137</v>
          </cell>
          <cell r="BB177">
            <v>351</v>
          </cell>
          <cell r="BC177">
            <v>2.8000000000465661</v>
          </cell>
          <cell r="BD177">
            <v>4.2999999998137355</v>
          </cell>
          <cell r="BE177">
            <v>69180</v>
          </cell>
          <cell r="BF177">
            <v>45.299999999813735</v>
          </cell>
          <cell r="BG177">
            <v>58.5</v>
          </cell>
          <cell r="BH177">
            <v>1201</v>
          </cell>
          <cell r="BI177">
            <v>50.799999999813735</v>
          </cell>
          <cell r="BJ177">
            <v>17068.5</v>
          </cell>
          <cell r="BK177">
            <v>17588.5</v>
          </cell>
          <cell r="BL177">
            <v>17541.5</v>
          </cell>
          <cell r="BM177">
            <v>10708.600000000093</v>
          </cell>
          <cell r="BN177">
            <v>1668</v>
          </cell>
          <cell r="BO177">
            <v>3172</v>
          </cell>
          <cell r="BP177">
            <v>35.299999999813735</v>
          </cell>
          <cell r="BQ177">
            <v>42</v>
          </cell>
          <cell r="BR177">
            <v>106307.89999999851</v>
          </cell>
          <cell r="BS177">
            <v>102</v>
          </cell>
          <cell r="BT177">
            <v>1498.5999999996275</v>
          </cell>
          <cell r="BU177">
            <v>4033.2000000001863</v>
          </cell>
          <cell r="BV177">
            <v>600.70000000018626</v>
          </cell>
          <cell r="BW177">
            <v>17250</v>
          </cell>
          <cell r="BX177">
            <v>20184.599999999627</v>
          </cell>
          <cell r="BY177">
            <v>40756</v>
          </cell>
          <cell r="BZ177">
            <v>8688.5</v>
          </cell>
          <cell r="CA177">
            <v>1558</v>
          </cell>
          <cell r="CB177">
            <v>9195</v>
          </cell>
          <cell r="CC177">
            <v>580.29999999981374</v>
          </cell>
          <cell r="CD177">
            <v>1861</v>
          </cell>
          <cell r="CE177">
            <v>124351.89999999851</v>
          </cell>
          <cell r="CF177">
            <v>2812</v>
          </cell>
          <cell r="CG177">
            <v>3221</v>
          </cell>
          <cell r="CH177">
            <v>6003.2000000001863</v>
          </cell>
          <cell r="CI177">
            <v>4851</v>
          </cell>
          <cell r="CJ177">
            <v>28974.5</v>
          </cell>
          <cell r="CK177">
            <v>20142.700000000186</v>
          </cell>
          <cell r="CL177">
            <v>39367.5</v>
          </cell>
          <cell r="CM177">
            <v>-6338.7999999998137</v>
          </cell>
          <cell r="CN177">
            <v>8906</v>
          </cell>
          <cell r="CO177">
            <v>14860.5</v>
          </cell>
          <cell r="CP177">
            <v>393.29999999981374</v>
          </cell>
          <cell r="CQ177">
            <v>1159</v>
          </cell>
          <cell r="CR177">
            <v>166194.29999999702</v>
          </cell>
          <cell r="CS177">
            <v>3601.5</v>
          </cell>
          <cell r="CT177">
            <v>4210</v>
          </cell>
          <cell r="CU177">
            <v>8198</v>
          </cell>
          <cell r="CV177">
            <v>13452.5</v>
          </cell>
          <cell r="CW177">
            <v>20646.5</v>
          </cell>
          <cell r="CX177">
            <v>15127.800000000047</v>
          </cell>
          <cell r="CY177">
            <v>50807</v>
          </cell>
          <cell r="CZ177">
            <v>7469.5</v>
          </cell>
          <cell r="DA177">
            <v>18242</v>
          </cell>
          <cell r="DB177">
            <v>17116.5</v>
          </cell>
          <cell r="DC177">
            <v>1287</v>
          </cell>
          <cell r="DD177">
            <v>6036</v>
          </cell>
          <cell r="DE177">
            <v>130060</v>
          </cell>
          <cell r="DF177">
            <v>789</v>
          </cell>
          <cell r="DG177">
            <v>2456.5</v>
          </cell>
          <cell r="DH177">
            <v>2490</v>
          </cell>
          <cell r="DI177">
            <v>4983.5</v>
          </cell>
          <cell r="DJ177">
            <v>25745</v>
          </cell>
          <cell r="DK177">
            <v>16608</v>
          </cell>
          <cell r="DL177">
            <v>52362.5</v>
          </cell>
          <cell r="DM177">
            <v>7260.5</v>
          </cell>
          <cell r="DN177">
            <v>6105</v>
          </cell>
          <cell r="DO177">
            <v>10905</v>
          </cell>
          <cell r="DP177">
            <v>181</v>
          </cell>
          <cell r="DQ177">
            <v>174</v>
          </cell>
          <cell r="DR177">
            <v>4033</v>
          </cell>
          <cell r="DS177">
            <v>100</v>
          </cell>
          <cell r="DT177">
            <v>204</v>
          </cell>
          <cell r="DU177">
            <v>358</v>
          </cell>
          <cell r="DV177">
            <v>324</v>
          </cell>
          <cell r="DW177">
            <v>291</v>
          </cell>
          <cell r="DX177">
            <v>469</v>
          </cell>
          <cell r="DY177">
            <v>562</v>
          </cell>
          <cell r="DZ177">
            <v>692</v>
          </cell>
          <cell r="EA177">
            <v>408</v>
          </cell>
          <cell r="EB177">
            <v>184</v>
          </cell>
          <cell r="EC177">
            <v>259</v>
          </cell>
          <cell r="ED177">
            <v>182</v>
          </cell>
        </row>
        <row r="178">
          <cell r="F178">
            <v>-610.5</v>
          </cell>
          <cell r="G178">
            <v>-184.19999999995343</v>
          </cell>
          <cell r="H178">
            <v>-3643.7999999998137</v>
          </cell>
          <cell r="I178">
            <v>-10136</v>
          </cell>
          <cell r="J178">
            <v>-26299</v>
          </cell>
          <cell r="K178">
            <v>-17105</v>
          </cell>
          <cell r="L178">
            <v>-14823.700000000186</v>
          </cell>
          <cell r="M178">
            <v>-54543</v>
          </cell>
          <cell r="N178">
            <v>-7749</v>
          </cell>
          <cell r="O178">
            <v>-3043.7000000001863</v>
          </cell>
          <cell r="P178">
            <v>-538.62000000011176</v>
          </cell>
          <cell r="Q178">
            <v>7240.7999999999302</v>
          </cell>
          <cell r="R178">
            <v>-171047.10000000894</v>
          </cell>
          <cell r="S178">
            <v>-2088</v>
          </cell>
          <cell r="T178">
            <v>-2346.5</v>
          </cell>
          <cell r="U178">
            <v>-4814.2999999998137</v>
          </cell>
          <cell r="V178">
            <v>-7478.5</v>
          </cell>
          <cell r="W178">
            <v>-37256</v>
          </cell>
          <cell r="X178">
            <v>-23873</v>
          </cell>
          <cell r="Y178">
            <v>-19324</v>
          </cell>
          <cell r="Z178">
            <v>-72163</v>
          </cell>
          <cell r="AA178">
            <v>-11415.5</v>
          </cell>
          <cell r="AB178">
            <v>-6056</v>
          </cell>
          <cell r="AC178">
            <v>-987.0999999998603</v>
          </cell>
          <cell r="AD178">
            <v>16754.799999999814</v>
          </cell>
          <cell r="AE178">
            <v>-150646.5000000149</v>
          </cell>
          <cell r="AF178">
            <v>-8050</v>
          </cell>
          <cell r="AG178">
            <v>-5521</v>
          </cell>
          <cell r="AH178">
            <v>-6160</v>
          </cell>
          <cell r="AI178">
            <v>-7340</v>
          </cell>
          <cell r="AJ178">
            <v>-40680</v>
          </cell>
          <cell r="AK178">
            <v>-18202</v>
          </cell>
          <cell r="AL178">
            <v>-13388.400000000373</v>
          </cell>
          <cell r="AM178">
            <v>-55447</v>
          </cell>
          <cell r="AN178">
            <v>-8685.5</v>
          </cell>
          <cell r="AO178">
            <v>-7349</v>
          </cell>
          <cell r="AP178">
            <v>-2925.0999999998603</v>
          </cell>
          <cell r="AQ178">
            <v>23101.5</v>
          </cell>
          <cell r="AR178">
            <v>-27068.29999999702</v>
          </cell>
          <cell r="AS178">
            <v>6</v>
          </cell>
          <cell r="AT178">
            <v>4</v>
          </cell>
          <cell r="AU178">
            <v>3</v>
          </cell>
          <cell r="AV178">
            <v>5.5</v>
          </cell>
          <cell r="AW178">
            <v>-20382</v>
          </cell>
          <cell r="AX178">
            <v>-4654</v>
          </cell>
          <cell r="AY178">
            <v>-471</v>
          </cell>
          <cell r="AZ178">
            <v>29</v>
          </cell>
          <cell r="BA178">
            <v>-1613.5</v>
          </cell>
          <cell r="BB178">
            <v>3</v>
          </cell>
          <cell r="BC178">
            <v>0.69999999995343387</v>
          </cell>
          <cell r="BD178">
            <v>1</v>
          </cell>
          <cell r="BE178">
            <v>-25709.20000000298</v>
          </cell>
          <cell r="BF178">
            <v>38</v>
          </cell>
          <cell r="BG178">
            <v>27</v>
          </cell>
          <cell r="BH178">
            <v>33.5</v>
          </cell>
          <cell r="BI178">
            <v>30</v>
          </cell>
          <cell r="BJ178">
            <v>-17010</v>
          </cell>
          <cell r="BK178">
            <v>-6868</v>
          </cell>
          <cell r="BL178">
            <v>-1803</v>
          </cell>
          <cell r="BM178">
            <v>219</v>
          </cell>
          <cell r="BN178">
            <v>27.5</v>
          </cell>
          <cell r="BO178">
            <v>-432</v>
          </cell>
          <cell r="BP178">
            <v>4.8000000000465661</v>
          </cell>
          <cell r="BQ178">
            <v>24</v>
          </cell>
          <cell r="BR178">
            <v>-38336.5</v>
          </cell>
          <cell r="BS178">
            <v>53</v>
          </cell>
          <cell r="BT178">
            <v>-337.5</v>
          </cell>
          <cell r="BU178">
            <v>38.5</v>
          </cell>
          <cell r="BV178">
            <v>41</v>
          </cell>
          <cell r="BW178">
            <v>-20688</v>
          </cell>
          <cell r="BX178">
            <v>-9444</v>
          </cell>
          <cell r="BY178">
            <v>-7771.5</v>
          </cell>
          <cell r="BZ178">
            <v>418</v>
          </cell>
          <cell r="CA178">
            <v>50</v>
          </cell>
          <cell r="CB178">
            <v>15.5</v>
          </cell>
          <cell r="CC178">
            <v>12.5</v>
          </cell>
          <cell r="CD178">
            <v>-724</v>
          </cell>
          <cell r="CE178">
            <v>-67155.20000000298</v>
          </cell>
          <cell r="CF178">
            <v>-3252</v>
          </cell>
          <cell r="CG178">
            <v>-317</v>
          </cell>
          <cell r="CH178">
            <v>-1117</v>
          </cell>
          <cell r="CI178">
            <v>101</v>
          </cell>
          <cell r="CJ178">
            <v>-29620</v>
          </cell>
          <cell r="CK178">
            <v>-15948</v>
          </cell>
          <cell r="CL178">
            <v>-10802</v>
          </cell>
          <cell r="CM178">
            <v>478</v>
          </cell>
          <cell r="CN178">
            <v>-1797</v>
          </cell>
          <cell r="CO178">
            <v>-4377</v>
          </cell>
          <cell r="CP178">
            <v>16.299999999813735</v>
          </cell>
          <cell r="CQ178">
            <v>-520.5</v>
          </cell>
          <cell r="CR178">
            <v>-95247</v>
          </cell>
          <cell r="CS178">
            <v>-1459</v>
          </cell>
          <cell r="CT178">
            <v>-2039.5</v>
          </cell>
          <cell r="CU178">
            <v>-3537.5</v>
          </cell>
          <cell r="CV178">
            <v>-4731</v>
          </cell>
          <cell r="CW178">
            <v>-34042</v>
          </cell>
          <cell r="CX178">
            <v>-16726</v>
          </cell>
          <cell r="CY178">
            <v>-18290</v>
          </cell>
          <cell r="CZ178">
            <v>710</v>
          </cell>
          <cell r="DA178">
            <v>-6980</v>
          </cell>
          <cell r="DB178">
            <v>-5203</v>
          </cell>
          <cell r="DC178">
            <v>38</v>
          </cell>
          <cell r="DD178">
            <v>-2987</v>
          </cell>
          <cell r="DE178">
            <v>-58964</v>
          </cell>
          <cell r="DF178">
            <v>-429</v>
          </cell>
          <cell r="DG178">
            <v>-336</v>
          </cell>
          <cell r="DH178">
            <v>-1398.5</v>
          </cell>
          <cell r="DI178">
            <v>-702</v>
          </cell>
          <cell r="DJ178">
            <v>-33078</v>
          </cell>
          <cell r="DK178">
            <v>-8544</v>
          </cell>
          <cell r="DL178">
            <v>-8632</v>
          </cell>
          <cell r="DM178">
            <v>648</v>
          </cell>
          <cell r="DN178">
            <v>-1937</v>
          </cell>
          <cell r="DO178">
            <v>-4795</v>
          </cell>
          <cell r="DP178">
            <v>72.5</v>
          </cell>
          <cell r="DQ178">
            <v>167</v>
          </cell>
          <cell r="DR178">
            <v>5530</v>
          </cell>
          <cell r="DS178">
            <v>564</v>
          </cell>
          <cell r="DT178">
            <v>362</v>
          </cell>
          <cell r="DU178">
            <v>538</v>
          </cell>
          <cell r="DV178">
            <v>535</v>
          </cell>
          <cell r="DW178">
            <v>760</v>
          </cell>
          <cell r="DX178">
            <v>568</v>
          </cell>
          <cell r="DY178">
            <v>460</v>
          </cell>
          <cell r="DZ178">
            <v>260</v>
          </cell>
          <cell r="EA178">
            <v>364</v>
          </cell>
          <cell r="EB178">
            <v>512</v>
          </cell>
          <cell r="EC178">
            <v>313</v>
          </cell>
          <cell r="ED178">
            <v>294</v>
          </cell>
        </row>
        <row r="179">
          <cell r="F179">
            <v>-3253.8000000000466</v>
          </cell>
          <cell r="G179">
            <v>-4120.188400000101</v>
          </cell>
          <cell r="H179">
            <v>-4269.5</v>
          </cell>
          <cell r="I179">
            <v>-7011.7404000002425</v>
          </cell>
          <cell r="J179">
            <v>-13186.200000000186</v>
          </cell>
          <cell r="K179">
            <v>-8212</v>
          </cell>
          <cell r="L179">
            <v>-2432.1059999999707</v>
          </cell>
          <cell r="M179">
            <v>-12.331999999994878</v>
          </cell>
          <cell r="N179">
            <v>397.1600000000326</v>
          </cell>
          <cell r="O179">
            <v>-6195.5390000001062</v>
          </cell>
          <cell r="P179">
            <v>-2795.9499999999534</v>
          </cell>
          <cell r="Q179">
            <v>5162.0819999999367</v>
          </cell>
          <cell r="R179">
            <v>-62338.55150000006</v>
          </cell>
          <cell r="S179">
            <v>-4143.8000000000466</v>
          </cell>
          <cell r="T179">
            <v>-3546.7345000002533</v>
          </cell>
          <cell r="U179">
            <v>-4582.5</v>
          </cell>
          <cell r="V179">
            <v>-6240.2309999999125</v>
          </cell>
          <cell r="W179">
            <v>-4978</v>
          </cell>
          <cell r="X179">
            <v>-12927</v>
          </cell>
          <cell r="Y179">
            <v>-2736.6000000000931</v>
          </cell>
          <cell r="Z179">
            <v>-7881.3410000000149</v>
          </cell>
          <cell r="AA179">
            <v>-5851.0530000000726</v>
          </cell>
          <cell r="AB179">
            <v>-4107.8610000000335</v>
          </cell>
          <cell r="AC179">
            <v>-1766.9540000001434</v>
          </cell>
          <cell r="AD179">
            <v>-3576.477000000421</v>
          </cell>
          <cell r="AE179">
            <v>-50951.039000000805</v>
          </cell>
          <cell r="AF179">
            <v>4739.973000000231</v>
          </cell>
          <cell r="AG179">
            <v>-4276.0549999992363</v>
          </cell>
          <cell r="AH179">
            <v>-4720.186999999918</v>
          </cell>
          <cell r="AI179">
            <v>-4844.3729999996722</v>
          </cell>
          <cell r="AJ179">
            <v>-6328.6469999998808</v>
          </cell>
          <cell r="AK179">
            <v>-9664.7439999999478</v>
          </cell>
          <cell r="AL179">
            <v>-9055.7999999999884</v>
          </cell>
          <cell r="AM179">
            <v>-5386.4910000000382</v>
          </cell>
          <cell r="AN179">
            <v>-4782.9590000000317</v>
          </cell>
          <cell r="AO179">
            <v>-2956.2509999999311</v>
          </cell>
          <cell r="AP179">
            <v>-5692.6380000002682</v>
          </cell>
          <cell r="AQ179">
            <v>2017.13300000038</v>
          </cell>
          <cell r="AR179">
            <v>-1712.0409999936819</v>
          </cell>
          <cell r="AS179">
            <v>2.2999999998137355</v>
          </cell>
          <cell r="AT179">
            <v>77.515999999828637</v>
          </cell>
          <cell r="AU179">
            <v>2.5849999999627471</v>
          </cell>
          <cell r="AV179">
            <v>4.9099999996833503</v>
          </cell>
          <cell r="AW179">
            <v>204.32800000021234</v>
          </cell>
          <cell r="AX179">
            <v>6.599999999627471</v>
          </cell>
          <cell r="AY179">
            <v>-464.15500000002794</v>
          </cell>
          <cell r="AZ179">
            <v>-321.45399999991059</v>
          </cell>
          <cell r="BA179">
            <v>-890.5</v>
          </cell>
          <cell r="BB179">
            <v>-341.47099999943748</v>
          </cell>
          <cell r="BC179">
            <v>3</v>
          </cell>
          <cell r="BD179">
            <v>4.2999999998137355</v>
          </cell>
          <cell r="BE179">
            <v>-10914.960000000894</v>
          </cell>
          <cell r="BF179">
            <v>17.5</v>
          </cell>
          <cell r="BG179">
            <v>19.109000000171363</v>
          </cell>
          <cell r="BH179">
            <v>280.90999999968335</v>
          </cell>
          <cell r="BI179">
            <v>29.400000000372529</v>
          </cell>
          <cell r="BJ179">
            <v>242.18500000052154</v>
          </cell>
          <cell r="BK179">
            <v>53.131000000052154</v>
          </cell>
          <cell r="BL179">
            <v>-927.30299999995623</v>
          </cell>
          <cell r="BM179">
            <v>-8521.2599999998929</v>
          </cell>
          <cell r="BN179">
            <v>-419.30800000019372</v>
          </cell>
          <cell r="BO179">
            <v>-1734.0830000001006</v>
          </cell>
          <cell r="BP179">
            <v>31.25899999961257</v>
          </cell>
          <cell r="BQ179">
            <v>13.5</v>
          </cell>
          <cell r="BR179">
            <v>-12797.78900000453</v>
          </cell>
          <cell r="BS179">
            <v>113.20500000007451</v>
          </cell>
          <cell r="BT179">
            <v>46.674999999813735</v>
          </cell>
          <cell r="BU179">
            <v>312.56300000054762</v>
          </cell>
          <cell r="BV179">
            <v>48.299999999813735</v>
          </cell>
          <cell r="BW179">
            <v>987.63799999980256</v>
          </cell>
          <cell r="BX179">
            <v>95.599999999627471</v>
          </cell>
          <cell r="BY179">
            <v>-1779.8999999999069</v>
          </cell>
          <cell r="BZ179">
            <v>-7972.1980000000913</v>
          </cell>
          <cell r="CA179">
            <v>17.58199999993667</v>
          </cell>
          <cell r="CB179">
            <v>-4766.1350000007078</v>
          </cell>
          <cell r="CC179">
            <v>59.131000000517815</v>
          </cell>
          <cell r="CD179">
            <v>39.75</v>
          </cell>
          <cell r="CE179">
            <v>3071.597999997437</v>
          </cell>
          <cell r="CF179">
            <v>58.776000000536442</v>
          </cell>
          <cell r="CG179">
            <v>44.456999999471009</v>
          </cell>
          <cell r="CH179">
            <v>116.24399999994785</v>
          </cell>
          <cell r="CI179">
            <v>79.400000000372529</v>
          </cell>
          <cell r="CJ179">
            <v>569.24000000022352</v>
          </cell>
          <cell r="CK179">
            <v>251.29999999981374</v>
          </cell>
          <cell r="CL179">
            <v>757.48999999999069</v>
          </cell>
          <cell r="CM179">
            <v>7986.2199999999721</v>
          </cell>
          <cell r="CN179">
            <v>-2318.6999999999534</v>
          </cell>
          <cell r="CO179">
            <v>-4572.6430000001565</v>
          </cell>
          <cell r="CP179">
            <v>60.813999999780208</v>
          </cell>
          <cell r="CQ179">
            <v>39</v>
          </cell>
          <cell r="CR179">
            <v>-19855.069999992847</v>
          </cell>
          <cell r="CS179">
            <v>88.146000000648201</v>
          </cell>
          <cell r="CT179">
            <v>119.5</v>
          </cell>
          <cell r="CU179">
            <v>121.57400000002235</v>
          </cell>
          <cell r="CV179">
            <v>364.11700000008568</v>
          </cell>
          <cell r="CW179">
            <v>-3789.206999999471</v>
          </cell>
          <cell r="CX179">
            <v>-1735.2000000001863</v>
          </cell>
          <cell r="CY179">
            <v>-474.18099999986589</v>
          </cell>
          <cell r="CZ179">
            <v>-3349.5</v>
          </cell>
          <cell r="DA179">
            <v>-5342.8969999994151</v>
          </cell>
          <cell r="DB179">
            <v>-6446.1660000002012</v>
          </cell>
          <cell r="DC179">
            <v>105.5</v>
          </cell>
          <cell r="DD179">
            <v>483.24399999994785</v>
          </cell>
          <cell r="DE179">
            <v>-3038.1469999998808</v>
          </cell>
          <cell r="DF179">
            <v>129.078000000678</v>
          </cell>
          <cell r="DG179">
            <v>100.74299999978393</v>
          </cell>
          <cell r="DH179">
            <v>280.06499999994412</v>
          </cell>
          <cell r="DI179">
            <v>127.70000000018626</v>
          </cell>
          <cell r="DJ179">
            <v>-82</v>
          </cell>
          <cell r="DK179">
            <v>544.26599999936298</v>
          </cell>
          <cell r="DL179">
            <v>3638.1799999999348</v>
          </cell>
          <cell r="DM179">
            <v>-4737.5050000003539</v>
          </cell>
          <cell r="DN179">
            <v>-1475.7999999998137</v>
          </cell>
          <cell r="DO179">
            <v>-1719.6210000002757</v>
          </cell>
          <cell r="DP179">
            <v>111.1070000003092</v>
          </cell>
          <cell r="DQ179">
            <v>45.639999999664724</v>
          </cell>
          <cell r="DR179">
            <v>1252.330000013113</v>
          </cell>
          <cell r="DS179">
            <v>26</v>
          </cell>
          <cell r="DT179">
            <v>9</v>
          </cell>
          <cell r="DU179">
            <v>51.520000000484288</v>
          </cell>
          <cell r="DV179">
            <v>139.91999999992549</v>
          </cell>
          <cell r="DW179">
            <v>40</v>
          </cell>
          <cell r="DX179">
            <v>117.47999999951571</v>
          </cell>
          <cell r="DY179">
            <v>107.66999999992549</v>
          </cell>
          <cell r="DZ179">
            <v>210</v>
          </cell>
          <cell r="EA179">
            <v>271.85000000055879</v>
          </cell>
          <cell r="EB179">
            <v>215.38999999966472</v>
          </cell>
          <cell r="EC179">
            <v>63.5</v>
          </cell>
          <cell r="ED179">
            <v>0</v>
          </cell>
        </row>
        <row r="180">
          <cell r="F180">
            <v>-249.10599999999977</v>
          </cell>
          <cell r="G180">
            <v>-55.52100000000064</v>
          </cell>
          <cell r="H180">
            <v>-257.52600000000166</v>
          </cell>
          <cell r="I180">
            <v>-155.96899999999914</v>
          </cell>
          <cell r="J180">
            <v>-245.33200000000215</v>
          </cell>
          <cell r="K180">
            <v>-192.77599999999984</v>
          </cell>
          <cell r="L180">
            <v>-813.06300000000192</v>
          </cell>
          <cell r="M180">
            <v>-790.75</v>
          </cell>
          <cell r="N180">
            <v>-80.297999999995227</v>
          </cell>
          <cell r="O180">
            <v>-13.00800000000163</v>
          </cell>
          <cell r="P180">
            <v>-265.90999999999985</v>
          </cell>
          <cell r="Q180">
            <v>19.307999999997264</v>
          </cell>
          <cell r="R180">
            <v>-2668.1949999998324</v>
          </cell>
          <cell r="S180">
            <v>-182.25200000000041</v>
          </cell>
          <cell r="T180">
            <v>0</v>
          </cell>
          <cell r="U180">
            <v>-299.20699999999852</v>
          </cell>
          <cell r="V180">
            <v>-164.62299999999959</v>
          </cell>
          <cell r="W180">
            <v>-4.2450000000026193</v>
          </cell>
          <cell r="X180">
            <v>-318.5399999999936</v>
          </cell>
          <cell r="Y180">
            <v>-778.97999999999593</v>
          </cell>
          <cell r="Z180">
            <v>-238.24599999999919</v>
          </cell>
          <cell r="AA180">
            <v>-545.75</v>
          </cell>
          <cell r="AB180">
            <v>-31.188000000001921</v>
          </cell>
          <cell r="AC180">
            <v>-209.3839999999982</v>
          </cell>
          <cell r="AD180">
            <v>104.22000000000116</v>
          </cell>
          <cell r="AE180">
            <v>-2141.7940000002272</v>
          </cell>
          <cell r="AF180">
            <v>-358.93300000000454</v>
          </cell>
          <cell r="AG180">
            <v>-113.58200000000215</v>
          </cell>
          <cell r="AH180">
            <v>-64.5</v>
          </cell>
          <cell r="AI180">
            <v>-155.73500000000058</v>
          </cell>
          <cell r="AJ180">
            <v>-72.680000000000291</v>
          </cell>
          <cell r="AK180">
            <v>-412.96600000000035</v>
          </cell>
          <cell r="AL180">
            <v>-173.94999999999709</v>
          </cell>
          <cell r="AM180">
            <v>-254.05000000000291</v>
          </cell>
          <cell r="AN180">
            <v>0</v>
          </cell>
          <cell r="AO180">
            <v>-189.94700000000012</v>
          </cell>
          <cell r="AP180">
            <v>-314.37099999999919</v>
          </cell>
          <cell r="AQ180">
            <v>-31.080000000001746</v>
          </cell>
          <cell r="AR180">
            <v>1.7809999999590218</v>
          </cell>
          <cell r="AS180">
            <v>0</v>
          </cell>
          <cell r="AT180">
            <v>0.32600000000093132</v>
          </cell>
          <cell r="AU180">
            <v>0.12900000000081491</v>
          </cell>
          <cell r="AV180">
            <v>0.19000000000232831</v>
          </cell>
          <cell r="AW180">
            <v>0.19999999999708962</v>
          </cell>
          <cell r="AX180">
            <v>0.13299999999435386</v>
          </cell>
          <cell r="AY180">
            <v>0</v>
          </cell>
          <cell r="AZ180">
            <v>0.21000000000640284</v>
          </cell>
          <cell r="BA180">
            <v>0.38000000000465661</v>
          </cell>
          <cell r="BB180">
            <v>0</v>
          </cell>
          <cell r="BC180">
            <v>0.125</v>
          </cell>
          <cell r="BD180">
            <v>8.7999999996100087E-2</v>
          </cell>
          <cell r="BE180">
            <v>72.96999999997206</v>
          </cell>
          <cell r="BF180">
            <v>1.7580000000016298</v>
          </cell>
          <cell r="BG180">
            <v>2.6089999999967404</v>
          </cell>
          <cell r="BH180">
            <v>0</v>
          </cell>
          <cell r="BI180">
            <v>0.93399999999746797</v>
          </cell>
          <cell r="BJ180">
            <v>3.9999999993597157E-2</v>
          </cell>
          <cell r="BK180">
            <v>57.739999999997963</v>
          </cell>
          <cell r="BL180">
            <v>3.9000000000087311</v>
          </cell>
          <cell r="BM180">
            <v>2.5899999999965075</v>
          </cell>
          <cell r="BN180">
            <v>1.6100000000005821</v>
          </cell>
          <cell r="BO180">
            <v>0</v>
          </cell>
          <cell r="BP180">
            <v>1.7889999999970314</v>
          </cell>
          <cell r="BQ180">
            <v>0</v>
          </cell>
          <cell r="BR180">
            <v>456.20699999982025</v>
          </cell>
          <cell r="BS180">
            <v>1.5040000000008149</v>
          </cell>
          <cell r="BT180">
            <v>0</v>
          </cell>
          <cell r="BU180">
            <v>1.9850000000005821</v>
          </cell>
          <cell r="BV180">
            <v>1.933999999997468</v>
          </cell>
          <cell r="BW180">
            <v>0</v>
          </cell>
          <cell r="BX180">
            <v>442.52499999999782</v>
          </cell>
          <cell r="BY180">
            <v>0</v>
          </cell>
          <cell r="BZ180">
            <v>0</v>
          </cell>
          <cell r="CA180">
            <v>2.9380000000019209</v>
          </cell>
          <cell r="CB180">
            <v>2.1499999999941792</v>
          </cell>
          <cell r="CC180">
            <v>1.8660000000018044</v>
          </cell>
          <cell r="CD180">
            <v>1.305000000007567</v>
          </cell>
          <cell r="CE180">
            <v>1160.3449999999721</v>
          </cell>
          <cell r="CF180">
            <v>3.2299999999959255</v>
          </cell>
          <cell r="CG180">
            <v>1.7839999999996508</v>
          </cell>
          <cell r="CH180">
            <v>1.3949999999967986</v>
          </cell>
          <cell r="CI180">
            <v>4.9739999999947031</v>
          </cell>
          <cell r="CJ180">
            <v>126.60900000001129</v>
          </cell>
          <cell r="CK180">
            <v>756.26800000000003</v>
          </cell>
          <cell r="CL180">
            <v>3.5599999999976717</v>
          </cell>
          <cell r="CM180">
            <v>0</v>
          </cell>
          <cell r="CN180">
            <v>3.0849999999918509</v>
          </cell>
          <cell r="CO180">
            <v>255.86000000000058</v>
          </cell>
          <cell r="CP180">
            <v>0</v>
          </cell>
          <cell r="CQ180">
            <v>3.5800000000017462</v>
          </cell>
          <cell r="CR180">
            <v>1106.4379999998491</v>
          </cell>
          <cell r="CS180">
            <v>0</v>
          </cell>
          <cell r="CT180">
            <v>4.2660000000032596</v>
          </cell>
          <cell r="CU180">
            <v>0</v>
          </cell>
          <cell r="CV180">
            <v>143.15299999999843</v>
          </cell>
          <cell r="CW180">
            <v>945.78899999998976</v>
          </cell>
          <cell r="CX180">
            <v>0</v>
          </cell>
          <cell r="CY180">
            <v>0</v>
          </cell>
          <cell r="CZ180">
            <v>6.4800000000104774</v>
          </cell>
          <cell r="DA180">
            <v>0</v>
          </cell>
          <cell r="DB180">
            <v>0</v>
          </cell>
          <cell r="DC180">
            <v>3.5800000000017462</v>
          </cell>
          <cell r="DD180">
            <v>3.1699999999982538</v>
          </cell>
          <cell r="DE180">
            <v>1137.50800000038</v>
          </cell>
          <cell r="DF180">
            <v>0</v>
          </cell>
          <cell r="DG180">
            <v>0</v>
          </cell>
          <cell r="DH180">
            <v>0</v>
          </cell>
          <cell r="DI180">
            <v>4.3779999999969732</v>
          </cell>
          <cell r="DJ180">
            <v>812.49000000000524</v>
          </cell>
          <cell r="DK180">
            <v>298.54200000000128</v>
          </cell>
          <cell r="DL180">
            <v>2.25</v>
          </cell>
          <cell r="DM180">
            <v>12.440000000002328</v>
          </cell>
          <cell r="DN180">
            <v>0</v>
          </cell>
          <cell r="DO180">
            <v>4.5800000000017462</v>
          </cell>
          <cell r="DP180">
            <v>0</v>
          </cell>
          <cell r="DQ180">
            <v>2.8280000000086147</v>
          </cell>
          <cell r="DR180">
            <v>14.449999999720603</v>
          </cell>
          <cell r="DS180">
            <v>0</v>
          </cell>
          <cell r="DT180">
            <v>0</v>
          </cell>
          <cell r="DU180">
            <v>4.5199999999895226</v>
          </cell>
          <cell r="DV180">
            <v>0</v>
          </cell>
          <cell r="DW180">
            <v>8.999999999650754E-2</v>
          </cell>
          <cell r="DX180">
            <v>0</v>
          </cell>
          <cell r="DY180">
            <v>0</v>
          </cell>
          <cell r="DZ180">
            <v>0</v>
          </cell>
          <cell r="EA180">
            <v>5.9200000000128057</v>
          </cell>
          <cell r="EB180">
            <v>0</v>
          </cell>
          <cell r="EC180">
            <v>3.9200000000128057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5">
          <cell r="F185">
            <v>-6631.8429999998771</v>
          </cell>
          <cell r="G185">
            <v>-11380.394400000572</v>
          </cell>
          <cell r="H185">
            <v>-19671.765999998897</v>
          </cell>
          <cell r="I185">
            <v>-31144.709399999119</v>
          </cell>
          <cell r="J185">
            <v>-58280.271999996156</v>
          </cell>
          <cell r="K185">
            <v>-39511.870000001043</v>
          </cell>
          <cell r="L185">
            <v>-32834.70900000073</v>
          </cell>
          <cell r="M185">
            <v>-70984.121999999508</v>
          </cell>
          <cell r="N185">
            <v>-18319.077999999747</v>
          </cell>
          <cell r="O185">
            <v>-22627.547000000253</v>
          </cell>
          <cell r="P185">
            <v>-5992.6294800005853</v>
          </cell>
          <cell r="Q185">
            <v>20020.850000000559</v>
          </cell>
          <cell r="R185">
            <v>-402451.10089999437</v>
          </cell>
          <cell r="S185">
            <v>-15458.66599999927</v>
          </cell>
          <cell r="T185">
            <v>-16999.15450000111</v>
          </cell>
          <cell r="U185">
            <v>-25412.74700000044</v>
          </cell>
          <cell r="V185">
            <v>-33208.723999999464</v>
          </cell>
          <cell r="W185">
            <v>-66423.405000001192</v>
          </cell>
          <cell r="X185">
            <v>-59244.339999999851</v>
          </cell>
          <cell r="Y185">
            <v>-42011.129999997094</v>
          </cell>
          <cell r="Z185">
            <v>-95724.826999999583</v>
          </cell>
          <cell r="AA185">
            <v>-41043.515999998897</v>
          </cell>
          <cell r="AB185">
            <v>-26716.848999999464</v>
          </cell>
          <cell r="AC185">
            <v>-9864.8850000007078</v>
          </cell>
          <cell r="AD185">
            <v>29657.142599999905</v>
          </cell>
          <cell r="AE185">
            <v>-400676.16200000048</v>
          </cell>
          <cell r="AF185">
            <v>-19860.940000001341</v>
          </cell>
          <cell r="AG185">
            <v>-30326.486999997869</v>
          </cell>
          <cell r="AH185">
            <v>-33082.397000001743</v>
          </cell>
          <cell r="AI185">
            <v>-32535.88399999775</v>
          </cell>
          <cell r="AJ185">
            <v>-67512.166999999434</v>
          </cell>
          <cell r="AK185">
            <v>-58377.369999997318</v>
          </cell>
          <cell r="AL185">
            <v>-42552.230000000447</v>
          </cell>
          <cell r="AM185">
            <v>-73975.190999995917</v>
          </cell>
          <cell r="AN185">
            <v>-38140.621999999508</v>
          </cell>
          <cell r="AO185">
            <v>-30977.69800000079</v>
          </cell>
          <cell r="AP185">
            <v>-19309.628999999724</v>
          </cell>
          <cell r="AQ185">
            <v>45974.452999997884</v>
          </cell>
          <cell r="AR185">
            <v>4793.7930000424385</v>
          </cell>
          <cell r="AS185">
            <v>15.709999997168779</v>
          </cell>
          <cell r="AT185">
            <v>90.50199999846518</v>
          </cell>
          <cell r="AU185">
            <v>629.6739999987185</v>
          </cell>
          <cell r="AV185">
            <v>19.084000000730157</v>
          </cell>
          <cell r="AW185">
            <v>-1424.7320000045002</v>
          </cell>
          <cell r="AX185">
            <v>1580.8730000033975</v>
          </cell>
          <cell r="AY185">
            <v>2882.445000000298</v>
          </cell>
          <cell r="AZ185">
            <v>671.18600000068545</v>
          </cell>
          <cell r="BA185">
            <v>295.38000000081956</v>
          </cell>
          <cell r="BB185">
            <v>15.129000000655651</v>
          </cell>
          <cell r="BC185">
            <v>6.8540000002831221</v>
          </cell>
          <cell r="BD185">
            <v>11.687999997287989</v>
          </cell>
          <cell r="BE185">
            <v>21228.725999981165</v>
          </cell>
          <cell r="BF185">
            <v>124.23800000175834</v>
          </cell>
          <cell r="BG185">
            <v>123.60800000093877</v>
          </cell>
          <cell r="BH185">
            <v>-399.70999999903142</v>
          </cell>
          <cell r="BI185">
            <v>-221.66100000031292</v>
          </cell>
          <cell r="BJ185">
            <v>190.92500000447035</v>
          </cell>
          <cell r="BK185">
            <v>3095.8709999993443</v>
          </cell>
          <cell r="BL185">
            <v>13402.846999999136</v>
          </cell>
          <cell r="BM185">
            <v>2435.5999999940395</v>
          </cell>
          <cell r="BN185">
            <v>1301.6220000032336</v>
          </cell>
          <cell r="BO185">
            <v>997.61700000055134</v>
          </cell>
          <cell r="BP185">
            <v>84.668999998830259</v>
          </cell>
          <cell r="BQ185">
            <v>93.099999997764826</v>
          </cell>
          <cell r="BR185">
            <v>35211.399000048637</v>
          </cell>
          <cell r="BS185">
            <v>242.0190000012517</v>
          </cell>
          <cell r="BT185">
            <v>317.05499999970198</v>
          </cell>
          <cell r="BU185">
            <v>2244.8680000007153</v>
          </cell>
          <cell r="BV185">
            <v>439.60400000028312</v>
          </cell>
          <cell r="BW185">
            <v>-3544.8220000006258</v>
          </cell>
          <cell r="BX185">
            <v>3241.984999999404</v>
          </cell>
          <cell r="BY185">
            <v>27489.5</v>
          </cell>
          <cell r="BZ185">
            <v>1185.7719999998808</v>
          </cell>
          <cell r="CA185">
            <v>1170.843999998644</v>
          </cell>
          <cell r="CB185">
            <v>1762.8149999994785</v>
          </cell>
          <cell r="CC185">
            <v>367.90400000102818</v>
          </cell>
          <cell r="CD185">
            <v>293.85500000044703</v>
          </cell>
          <cell r="CE185">
            <v>26436.757999956608</v>
          </cell>
          <cell r="CF185">
            <v>-1283.0940000042319</v>
          </cell>
          <cell r="CG185">
            <v>-467.75899999961257</v>
          </cell>
          <cell r="CH185">
            <v>-1288.0109999999404</v>
          </cell>
          <cell r="CI185">
            <v>442.75400000065565</v>
          </cell>
          <cell r="CJ185">
            <v>-5629.7510000020266</v>
          </cell>
          <cell r="CK185">
            <v>-1181.1620000004768</v>
          </cell>
          <cell r="CL185">
            <v>26185.200000001118</v>
          </cell>
          <cell r="CM185">
            <v>2210.859999999404</v>
          </cell>
          <cell r="CN185">
            <v>3899.8919999990612</v>
          </cell>
          <cell r="CO185">
            <v>2640.0169999971986</v>
          </cell>
          <cell r="CP185">
            <v>205.4320000000298</v>
          </cell>
          <cell r="CQ185">
            <v>702.37999999895692</v>
          </cell>
          <cell r="CR185">
            <v>7890.2470000386238</v>
          </cell>
          <cell r="CS185">
            <v>-498.09400000050664</v>
          </cell>
          <cell r="CT185">
            <v>409.90599999949336</v>
          </cell>
          <cell r="CU185">
            <v>219.48400000110269</v>
          </cell>
          <cell r="CV185">
            <v>810.41000000014901</v>
          </cell>
          <cell r="CW185">
            <v>-23109.118000004441</v>
          </cell>
          <cell r="CX185">
            <v>-8506.7199999988079</v>
          </cell>
          <cell r="CY185">
            <v>28861.869000002742</v>
          </cell>
          <cell r="CZ185">
            <v>4967.019999999553</v>
          </cell>
          <cell r="DA185">
            <v>1877.2580000013113</v>
          </cell>
          <cell r="DB185">
            <v>365.90399999916553</v>
          </cell>
          <cell r="DC185">
            <v>847.21300000138581</v>
          </cell>
          <cell r="DD185">
            <v>1645.1150000020862</v>
          </cell>
          <cell r="DE185">
            <v>48259.650999963284</v>
          </cell>
          <cell r="DF185">
            <v>-773.1820000000298</v>
          </cell>
          <cell r="DG185">
            <v>-189.98700000345707</v>
          </cell>
          <cell r="DH185">
            <v>508.69500000029802</v>
          </cell>
          <cell r="DI185">
            <v>668.15799999982119</v>
          </cell>
          <cell r="DJ185">
            <v>-7426.2100000008941</v>
          </cell>
          <cell r="DK185">
            <v>4954.6079999990761</v>
          </cell>
          <cell r="DL185">
            <v>43552.129999998957</v>
          </cell>
          <cell r="DM185">
            <v>3271.734999999404</v>
          </cell>
          <cell r="DN185">
            <v>1681.6199999973178</v>
          </cell>
          <cell r="DO185">
            <v>1184.7289999946952</v>
          </cell>
          <cell r="DP185">
            <v>399.40700000151992</v>
          </cell>
          <cell r="DQ185">
            <v>427.94799999147654</v>
          </cell>
          <cell r="DR185">
            <v>12322.899999856949</v>
          </cell>
          <cell r="DS185">
            <v>740.79999999701977</v>
          </cell>
          <cell r="DT185">
            <v>707.39999999850988</v>
          </cell>
          <cell r="DU185">
            <v>1075.4399999976158</v>
          </cell>
          <cell r="DV185">
            <v>1209.320000000298</v>
          </cell>
          <cell r="DW185">
            <v>1435.4900000020862</v>
          </cell>
          <cell r="DX185">
            <v>1312.3799999952316</v>
          </cell>
          <cell r="DY185">
            <v>1198.7700000107288</v>
          </cell>
          <cell r="DZ185">
            <v>1169.3999999910593</v>
          </cell>
          <cell r="EA185">
            <v>1119.1499999910593</v>
          </cell>
          <cell r="EB185">
            <v>1031.429999999702</v>
          </cell>
          <cell r="EC185">
            <v>768.42000000178814</v>
          </cell>
          <cell r="ED185">
            <v>554.89999999850988</v>
          </cell>
        </row>
        <row r="187">
          <cell r="F187">
            <v>-6631.8430000022054</v>
          </cell>
          <cell r="G187">
            <v>-11380.394400000572</v>
          </cell>
          <cell r="H187">
            <v>-19671.766000002623</v>
          </cell>
          <cell r="I187">
            <v>-31144.709399998188</v>
          </cell>
          <cell r="J187">
            <v>-58280.27199999243</v>
          </cell>
          <cell r="K187">
            <v>-39511.870000004768</v>
          </cell>
          <cell r="L187">
            <v>-32834.708999998868</v>
          </cell>
          <cell r="M187">
            <v>-70984.122000001371</v>
          </cell>
          <cell r="N187">
            <v>-18319.078000001609</v>
          </cell>
          <cell r="O187">
            <v>-22627.547000005841</v>
          </cell>
          <cell r="P187">
            <v>-5992.6294800005853</v>
          </cell>
          <cell r="Q187">
            <v>20020.84999999404</v>
          </cell>
          <cell r="R187">
            <v>-402451.10089999437</v>
          </cell>
          <cell r="S187">
            <v>-15458.666000001132</v>
          </cell>
          <cell r="T187">
            <v>-16999.154500007629</v>
          </cell>
          <cell r="U187">
            <v>-25412.747000001371</v>
          </cell>
          <cell r="V187">
            <v>-33208.724000006914</v>
          </cell>
          <cell r="W187">
            <v>-66423.405000001192</v>
          </cell>
          <cell r="X187">
            <v>-59244.340000003576</v>
          </cell>
          <cell r="Y187">
            <v>-42011.129999995232</v>
          </cell>
          <cell r="Z187">
            <v>-95724.826999999583</v>
          </cell>
          <cell r="AA187">
            <v>-41043.515999995172</v>
          </cell>
          <cell r="AB187">
            <v>-26716.848999992013</v>
          </cell>
          <cell r="AC187">
            <v>-9864.8849999979138</v>
          </cell>
          <cell r="AD187">
            <v>29657.142599999905</v>
          </cell>
          <cell r="AE187">
            <v>-400676.16199994087</v>
          </cell>
          <cell r="AF187">
            <v>-19860.940000005066</v>
          </cell>
          <cell r="AG187">
            <v>-30326.486999996006</v>
          </cell>
          <cell r="AH187">
            <v>-33082.396999999881</v>
          </cell>
          <cell r="AI187">
            <v>-32535.883999995887</v>
          </cell>
          <cell r="AJ187">
            <v>-67512.167000003159</v>
          </cell>
          <cell r="AK187">
            <v>-58377.369999997318</v>
          </cell>
          <cell r="AL187">
            <v>-42552.229999996722</v>
          </cell>
          <cell r="AM187">
            <v>-73975.190999992192</v>
          </cell>
          <cell r="AN187">
            <v>-38140.622000001371</v>
          </cell>
          <cell r="AO187">
            <v>-30977.698000006378</v>
          </cell>
          <cell r="AP187">
            <v>-19309.629000000656</v>
          </cell>
          <cell r="AQ187">
            <v>45974.453000001609</v>
          </cell>
          <cell r="AR187">
            <v>4793.7929999828339</v>
          </cell>
          <cell r="AS187">
            <v>15.709999993443489</v>
          </cell>
          <cell r="AT187">
            <v>90.501999996602535</v>
          </cell>
          <cell r="AU187">
            <v>629.67399999499321</v>
          </cell>
          <cell r="AV187">
            <v>19.083999998867512</v>
          </cell>
          <cell r="AW187">
            <v>-1424.7320000082254</v>
          </cell>
          <cell r="AX187">
            <v>1580.8729999959469</v>
          </cell>
          <cell r="AY187">
            <v>2882.445000000298</v>
          </cell>
          <cell r="AZ187">
            <v>671.18600000441074</v>
          </cell>
          <cell r="BA187">
            <v>295.37999999523163</v>
          </cell>
          <cell r="BB187">
            <v>15.129000000655651</v>
          </cell>
          <cell r="BC187">
            <v>6.8540000021457672</v>
          </cell>
          <cell r="BD187">
            <v>11.687999993562698</v>
          </cell>
          <cell r="BE187">
            <v>21228.726000010967</v>
          </cell>
          <cell r="BF187">
            <v>124.23799999803305</v>
          </cell>
          <cell r="BG187">
            <v>123.60800000280142</v>
          </cell>
          <cell r="BH187">
            <v>-399.70999999344349</v>
          </cell>
          <cell r="BI187">
            <v>-221.66100000590086</v>
          </cell>
          <cell r="BJ187">
            <v>190.92500000447035</v>
          </cell>
          <cell r="BK187">
            <v>3095.8709999993443</v>
          </cell>
          <cell r="BL187">
            <v>13402.84699999541</v>
          </cell>
          <cell r="BM187">
            <v>2435.5999999940395</v>
          </cell>
          <cell r="BN187">
            <v>1301.6220000013709</v>
          </cell>
          <cell r="BO187">
            <v>997.61700000613928</v>
          </cell>
          <cell r="BP187">
            <v>84.668999999761581</v>
          </cell>
          <cell r="BQ187">
            <v>93.100000001490116</v>
          </cell>
          <cell r="BR187">
            <v>35211.398999989033</v>
          </cell>
          <cell r="BS187">
            <v>242.01900000870228</v>
          </cell>
          <cell r="BT187">
            <v>317.05500000715256</v>
          </cell>
          <cell r="BU187">
            <v>2244.8680000007153</v>
          </cell>
          <cell r="BV187">
            <v>439.60400000214577</v>
          </cell>
          <cell r="BW187">
            <v>-3544.8220000043511</v>
          </cell>
          <cell r="BX187">
            <v>3241.984999999404</v>
          </cell>
          <cell r="BY187">
            <v>27489.5</v>
          </cell>
          <cell r="BZ187">
            <v>1185.7719999998808</v>
          </cell>
          <cell r="CA187">
            <v>1170.8439999967813</v>
          </cell>
          <cell r="CB187">
            <v>1762.8149999976158</v>
          </cell>
          <cell r="CC187">
            <v>367.90399999916553</v>
          </cell>
          <cell r="CD187">
            <v>293.85499999672174</v>
          </cell>
          <cell r="CE187">
            <v>26436.757999956608</v>
          </cell>
          <cell r="CF187">
            <v>-1283.0939999967813</v>
          </cell>
          <cell r="CG187">
            <v>-467.75899999588728</v>
          </cell>
          <cell r="CH187">
            <v>-1288.0109999999404</v>
          </cell>
          <cell r="CI187">
            <v>442.75400000810623</v>
          </cell>
          <cell r="CJ187">
            <v>-5629.7510000020266</v>
          </cell>
          <cell r="CK187">
            <v>-1181.1620000004768</v>
          </cell>
          <cell r="CL187">
            <v>26185.20000000298</v>
          </cell>
          <cell r="CM187">
            <v>2210.859999999404</v>
          </cell>
          <cell r="CN187">
            <v>3899.8920000046492</v>
          </cell>
          <cell r="CO187">
            <v>2640.016999989748</v>
          </cell>
          <cell r="CP187">
            <v>205.43199999630451</v>
          </cell>
          <cell r="CQ187">
            <v>702.37999999523163</v>
          </cell>
          <cell r="CR187">
            <v>7890.2470000982285</v>
          </cell>
          <cell r="CS187">
            <v>-498.09400000423193</v>
          </cell>
          <cell r="CT187">
            <v>409.90600000321865</v>
          </cell>
          <cell r="CU187">
            <v>219.4839999973774</v>
          </cell>
          <cell r="CV187">
            <v>810.40999999642372</v>
          </cell>
          <cell r="CW187">
            <v>-23109.118000008166</v>
          </cell>
          <cell r="CX187">
            <v>-8506.7199999988079</v>
          </cell>
          <cell r="CY187">
            <v>28861.869000002742</v>
          </cell>
          <cell r="CZ187">
            <v>4967.0199999958277</v>
          </cell>
          <cell r="DA187">
            <v>1877.2580000013113</v>
          </cell>
          <cell r="DB187">
            <v>365.90399999916553</v>
          </cell>
          <cell r="DC187">
            <v>847.21299999952316</v>
          </cell>
          <cell r="DD187">
            <v>1645.1150000020862</v>
          </cell>
          <cell r="DE187">
            <v>48259.651000022888</v>
          </cell>
          <cell r="DF187">
            <v>-773.18200000375509</v>
          </cell>
          <cell r="DG187">
            <v>-189.98700000345707</v>
          </cell>
          <cell r="DH187">
            <v>508.69500000029802</v>
          </cell>
          <cell r="DI187">
            <v>668.15800000727177</v>
          </cell>
          <cell r="DJ187">
            <v>-7426.2100000008941</v>
          </cell>
          <cell r="DK187">
            <v>4954.6080000028014</v>
          </cell>
          <cell r="DL187">
            <v>43552.129999995232</v>
          </cell>
          <cell r="DM187">
            <v>3271.734999999404</v>
          </cell>
          <cell r="DN187">
            <v>1681.6199999973178</v>
          </cell>
          <cell r="DO187">
            <v>1184.7289999946952</v>
          </cell>
          <cell r="DP187">
            <v>399.40700000151992</v>
          </cell>
          <cell r="DQ187">
            <v>427.94799999147654</v>
          </cell>
          <cell r="DR187">
            <v>12322.899999856949</v>
          </cell>
          <cell r="DS187">
            <v>740.79999999701977</v>
          </cell>
          <cell r="DT187">
            <v>707.39999999850988</v>
          </cell>
          <cell r="DU187">
            <v>1075.4399999976158</v>
          </cell>
          <cell r="DV187">
            <v>1209.320000000298</v>
          </cell>
          <cell r="DW187">
            <v>1435.4899999946356</v>
          </cell>
          <cell r="DX187">
            <v>1312.3799999952316</v>
          </cell>
          <cell r="DY187">
            <v>1198.7700000107288</v>
          </cell>
          <cell r="DZ187">
            <v>1169.3999999910593</v>
          </cell>
          <cell r="EA187">
            <v>1119.1499999910593</v>
          </cell>
          <cell r="EB187">
            <v>1031.429999999702</v>
          </cell>
          <cell r="EC187">
            <v>768.42000000178814</v>
          </cell>
          <cell r="ED187">
            <v>554.89999999850988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-18.541000000001077</v>
          </cell>
          <cell r="G192">
            <v>-29.272000000000844</v>
          </cell>
          <cell r="H192">
            <v>-11.166999999997643</v>
          </cell>
          <cell r="I192">
            <v>0</v>
          </cell>
          <cell r="J192">
            <v>-2.9259999999994761</v>
          </cell>
          <cell r="K192">
            <v>-20.971999999997934</v>
          </cell>
          <cell r="L192">
            <v>5920.2030000000013</v>
          </cell>
          <cell r="M192">
            <v>-9.7549999999973807</v>
          </cell>
          <cell r="N192">
            <v>9.0859999999993306</v>
          </cell>
          <cell r="O192">
            <v>-44.423999999999069</v>
          </cell>
          <cell r="P192">
            <v>8.3809999999975844</v>
          </cell>
          <cell r="Q192">
            <v>0.26599999999962165</v>
          </cell>
          <cell r="R192">
            <v>-210.94500000006519</v>
          </cell>
          <cell r="S192">
            <v>0</v>
          </cell>
          <cell r="T192">
            <v>-13.440999999998894</v>
          </cell>
          <cell r="U192">
            <v>-73.056000000000495</v>
          </cell>
          <cell r="V192">
            <v>-32.229999999999563</v>
          </cell>
          <cell r="W192">
            <v>0</v>
          </cell>
          <cell r="X192">
            <v>-15.938000000001921</v>
          </cell>
          <cell r="Y192">
            <v>-20.875</v>
          </cell>
          <cell r="Z192">
            <v>-14.116000000001804</v>
          </cell>
          <cell r="AA192">
            <v>0</v>
          </cell>
          <cell r="AB192">
            <v>-27.197000000000116</v>
          </cell>
          <cell r="AC192">
            <v>-15.074000000000524</v>
          </cell>
          <cell r="AD192">
            <v>0.98199999999633292</v>
          </cell>
          <cell r="AE192">
            <v>-307.31300000008196</v>
          </cell>
          <cell r="AF192">
            <v>-14.723000000005413</v>
          </cell>
          <cell r="AG192">
            <v>-26.060000000004948</v>
          </cell>
          <cell r="AH192">
            <v>-61.275999999998021</v>
          </cell>
          <cell r="AI192">
            <v>-82.885999999998603</v>
          </cell>
          <cell r="AJ192">
            <v>-14.685999999999694</v>
          </cell>
          <cell r="AK192">
            <v>-19.018000000000029</v>
          </cell>
          <cell r="AL192">
            <v>-39.197000000000116</v>
          </cell>
          <cell r="AM192">
            <v>-6.6010000000023865</v>
          </cell>
          <cell r="AN192">
            <v>0</v>
          </cell>
          <cell r="AO192">
            <v>-40.529999999998836</v>
          </cell>
          <cell r="AP192">
            <v>-6.7190000000045984</v>
          </cell>
          <cell r="AQ192">
            <v>4.3830000000016298</v>
          </cell>
          <cell r="AR192">
            <v>-4.7500000004220055E-2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-2.3000000001047738E-2</v>
          </cell>
          <cell r="BB192">
            <v>0</v>
          </cell>
          <cell r="BC192">
            <v>-2.9999999997016857E-3</v>
          </cell>
          <cell r="BD192">
            <v>-2.1500000000060027E-2</v>
          </cell>
          <cell r="BE192">
            <v>-0.35900000000037835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-0.36200000000098953</v>
          </cell>
          <cell r="BO192">
            <v>0</v>
          </cell>
          <cell r="BP192">
            <v>3.0000000006111804E-3</v>
          </cell>
          <cell r="BQ192">
            <v>0</v>
          </cell>
          <cell r="BR192">
            <v>-93.954831999999442</v>
          </cell>
          <cell r="BS192">
            <v>0</v>
          </cell>
          <cell r="BT192">
            <v>0</v>
          </cell>
          <cell r="BU192">
            <v>0</v>
          </cell>
          <cell r="BV192">
            <v>-31.001224999999998</v>
          </cell>
          <cell r="BW192">
            <v>-61.929756999999995</v>
          </cell>
          <cell r="BX192">
            <v>0</v>
          </cell>
          <cell r="BY192">
            <v>0</v>
          </cell>
          <cell r="BZ192">
            <v>-0.64899999999761349</v>
          </cell>
          <cell r="CA192">
            <v>0</v>
          </cell>
          <cell r="CB192">
            <v>-0.20899999999983265</v>
          </cell>
          <cell r="CC192">
            <v>-0.16584999999997763</v>
          </cell>
          <cell r="CD192">
            <v>0</v>
          </cell>
          <cell r="CE192">
            <v>-183.73672000000079</v>
          </cell>
          <cell r="CF192">
            <v>0</v>
          </cell>
          <cell r="CG192">
            <v>0</v>
          </cell>
          <cell r="CH192">
            <v>-39.821500000000015</v>
          </cell>
          <cell r="CI192">
            <v>-143.38621999999998</v>
          </cell>
          <cell r="CJ192">
            <v>0</v>
          </cell>
          <cell r="CK192">
            <v>0</v>
          </cell>
          <cell r="CL192">
            <v>-0.5290000000022701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4">
          <cell r="F194">
            <v>-18.540999999269843</v>
          </cell>
          <cell r="G194">
            <v>-29.271999999880791</v>
          </cell>
          <cell r="H194">
            <v>-11.166999999433756</v>
          </cell>
          <cell r="I194">
            <v>0</v>
          </cell>
          <cell r="J194">
            <v>-2.9259999990463257</v>
          </cell>
          <cell r="K194">
            <v>-20.972000000998378</v>
          </cell>
          <cell r="L194">
            <v>5920.2029999997467</v>
          </cell>
          <cell r="M194">
            <v>-9.7550000008195639</v>
          </cell>
          <cell r="N194">
            <v>9.0860000010579824</v>
          </cell>
          <cell r="O194">
            <v>-44.4239999987185</v>
          </cell>
          <cell r="P194">
            <v>8.3809999991208315</v>
          </cell>
          <cell r="Q194">
            <v>0.26600000075995922</v>
          </cell>
          <cell r="R194">
            <v>-210.94500002264977</v>
          </cell>
          <cell r="S194">
            <v>0</v>
          </cell>
          <cell r="T194">
            <v>-13.440999999642372</v>
          </cell>
          <cell r="U194">
            <v>-73.05599999986589</v>
          </cell>
          <cell r="V194">
            <v>-32.22999999858439</v>
          </cell>
          <cell r="W194">
            <v>0</v>
          </cell>
          <cell r="X194">
            <v>-15.937999999150634</v>
          </cell>
          <cell r="Y194">
            <v>-20.875</v>
          </cell>
          <cell r="Z194">
            <v>-14.11600000038743</v>
          </cell>
          <cell r="AA194">
            <v>0</v>
          </cell>
          <cell r="AB194">
            <v>-27.197000000625849</v>
          </cell>
          <cell r="AC194">
            <v>-15.074000000953674</v>
          </cell>
          <cell r="AD194">
            <v>0.98200000077486038</v>
          </cell>
          <cell r="AE194">
            <v>-307.3129999935627</v>
          </cell>
          <cell r="AF194">
            <v>-14.722999999299645</v>
          </cell>
          <cell r="AG194">
            <v>-26.059999998658895</v>
          </cell>
          <cell r="AH194">
            <v>-61.276000000536442</v>
          </cell>
          <cell r="AI194">
            <v>-82.885999999940395</v>
          </cell>
          <cell r="AJ194">
            <v>-14.686000000685453</v>
          </cell>
          <cell r="AK194">
            <v>-19.01799999922514</v>
          </cell>
          <cell r="AL194">
            <v>-39.197000000625849</v>
          </cell>
          <cell r="AM194">
            <v>-6.6009999997913837</v>
          </cell>
          <cell r="AN194">
            <v>0</v>
          </cell>
          <cell r="AO194">
            <v>-40.529999999329448</v>
          </cell>
          <cell r="AP194">
            <v>-6.7189999986439943</v>
          </cell>
          <cell r="AQ194">
            <v>4.382999999448657</v>
          </cell>
          <cell r="AR194">
            <v>-4.7499984502792358E-2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-2.3000000044703484E-2</v>
          </cell>
          <cell r="BB194">
            <v>0</v>
          </cell>
          <cell r="BC194">
            <v>-3.0000004917383194E-3</v>
          </cell>
          <cell r="BD194">
            <v>-2.1500000730156898E-2</v>
          </cell>
          <cell r="BE194">
            <v>-0.35899999737739563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-0.3619999997317791</v>
          </cell>
          <cell r="BO194">
            <v>0</v>
          </cell>
          <cell r="BP194">
            <v>3.0000004917383194E-3</v>
          </cell>
          <cell r="BQ194">
            <v>0</v>
          </cell>
          <cell r="BR194">
            <v>-93.9548319876194</v>
          </cell>
          <cell r="BS194">
            <v>0</v>
          </cell>
          <cell r="BT194">
            <v>0</v>
          </cell>
          <cell r="BU194">
            <v>0</v>
          </cell>
          <cell r="BV194">
            <v>-31.001225000247359</v>
          </cell>
          <cell r="BW194">
            <v>-61.929757000878453</v>
          </cell>
          <cell r="BX194">
            <v>0</v>
          </cell>
          <cell r="BY194">
            <v>0</v>
          </cell>
          <cell r="BZ194">
            <v>-0.64900000020861626</v>
          </cell>
          <cell r="CA194">
            <v>0</v>
          </cell>
          <cell r="CB194">
            <v>-0.2090000007301569</v>
          </cell>
          <cell r="CC194">
            <v>-0.16584999859333038</v>
          </cell>
          <cell r="CD194">
            <v>0</v>
          </cell>
          <cell r="CE194">
            <v>-183.73671999573708</v>
          </cell>
          <cell r="CF194">
            <v>0</v>
          </cell>
          <cell r="CG194">
            <v>0</v>
          </cell>
          <cell r="CH194">
            <v>-39.82149999961257</v>
          </cell>
          <cell r="CI194">
            <v>-143.38622000068426</v>
          </cell>
          <cell r="CJ194">
            <v>0</v>
          </cell>
          <cell r="CK194">
            <v>0</v>
          </cell>
          <cell r="CL194">
            <v>-0.52900000102818012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0</v>
          </cell>
          <cell r="G198">
            <v>0</v>
          </cell>
          <cell r="H198">
            <v>-117.18777103233151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</row>
        <row r="199">
          <cell r="F199">
            <v>-57.637503502890468</v>
          </cell>
          <cell r="G199">
            <v>-556.23453380377032</v>
          </cell>
          <cell r="H199">
            <v>-574.52628491586074</v>
          </cell>
          <cell r="I199">
            <v>-751.68004568177275</v>
          </cell>
          <cell r="J199">
            <v>-216.63001316529699</v>
          </cell>
          <cell r="K199">
            <v>-568.7625345652923</v>
          </cell>
          <cell r="L199">
            <v>39279.806387157645</v>
          </cell>
          <cell r="M199">
            <v>0</v>
          </cell>
          <cell r="N199">
            <v>-321.59551954478957</v>
          </cell>
          <cell r="O199">
            <v>-243.27376478421502</v>
          </cell>
          <cell r="P199">
            <v>-112.23000682052225</v>
          </cell>
          <cell r="Q199">
            <v>-88.39200537186116</v>
          </cell>
          <cell r="R199">
            <v>-2064.9950609989464</v>
          </cell>
          <cell r="S199">
            <v>0</v>
          </cell>
          <cell r="T199">
            <v>-85.081638272851706</v>
          </cell>
          <cell r="U199">
            <v>-687.61567785590887</v>
          </cell>
          <cell r="V199">
            <v>-448.61676361365244</v>
          </cell>
          <cell r="W199">
            <v>0</v>
          </cell>
          <cell r="X199">
            <v>0</v>
          </cell>
          <cell r="Y199">
            <v>0</v>
          </cell>
          <cell r="Z199">
            <v>-68.662807903718203</v>
          </cell>
          <cell r="AA199">
            <v>-169.37319748988375</v>
          </cell>
          <cell r="AB199">
            <v>0</v>
          </cell>
          <cell r="AC199">
            <v>-605.64497586339712</v>
          </cell>
          <cell r="AD199">
            <v>0</v>
          </cell>
          <cell r="AE199">
            <v>-2088.1483990028501</v>
          </cell>
          <cell r="AF199">
            <v>0</v>
          </cell>
          <cell r="AG199">
            <v>-249.30319782556035</v>
          </cell>
          <cell r="AH199">
            <v>-299.03728754399344</v>
          </cell>
          <cell r="AI199">
            <v>-904.37582382676192</v>
          </cell>
          <cell r="AJ199">
            <v>-209.81964568246622</v>
          </cell>
          <cell r="AK199">
            <v>-100.93615765729919</v>
          </cell>
          <cell r="AL199">
            <v>0</v>
          </cell>
          <cell r="AM199">
            <v>-43.533147234469652</v>
          </cell>
          <cell r="AN199">
            <v>-208.14918770687655</v>
          </cell>
          <cell r="AO199">
            <v>-117.03329814667813</v>
          </cell>
          <cell r="AP199">
            <v>0</v>
          </cell>
          <cell r="AQ199">
            <v>44.039346620906144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3.7087269984185696</v>
          </cell>
          <cell r="BS199">
            <v>0</v>
          </cell>
          <cell r="BT199">
            <v>0</v>
          </cell>
          <cell r="BU199">
            <v>2.3452244277577847</v>
          </cell>
          <cell r="BV199">
            <v>0</v>
          </cell>
          <cell r="BW199">
            <v>0</v>
          </cell>
          <cell r="BX199">
            <v>1.3635025736875832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2.7957957945764065</v>
          </cell>
          <cell r="CF199">
            <v>0</v>
          </cell>
          <cell r="CG199">
            <v>0</v>
          </cell>
          <cell r="CH199">
            <v>2.7957957957405597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-161.66313987830654</v>
          </cell>
          <cell r="G201">
            <v>-294.77850569109432</v>
          </cell>
          <cell r="H201">
            <v>-202.44567425758578</v>
          </cell>
          <cell r="I201">
            <v>-71.03202570672147</v>
          </cell>
          <cell r="J201">
            <v>-301.61471469141543</v>
          </cell>
          <cell r="K201">
            <v>-45.154187345411628</v>
          </cell>
          <cell r="L201">
            <v>-304.81276954570785</v>
          </cell>
          <cell r="M201">
            <v>-109.23264424083754</v>
          </cell>
          <cell r="N201">
            <v>-95.413526476244442</v>
          </cell>
          <cell r="O201">
            <v>-209.04716363572516</v>
          </cell>
          <cell r="P201">
            <v>0</v>
          </cell>
          <cell r="Q201">
            <v>-28.254374537733383</v>
          </cell>
          <cell r="R201">
            <v>-2263.8169430084527</v>
          </cell>
          <cell r="S201">
            <v>0</v>
          </cell>
          <cell r="T201">
            <v>-162.9491135571152</v>
          </cell>
          <cell r="U201">
            <v>-356.41923657339066</v>
          </cell>
          <cell r="V201">
            <v>-241.3715693897102</v>
          </cell>
          <cell r="W201">
            <v>-5.4426627710927278</v>
          </cell>
          <cell r="X201">
            <v>-604.82717661722563</v>
          </cell>
          <cell r="Y201">
            <v>-369.04861979815178</v>
          </cell>
          <cell r="Z201">
            <v>-77.911266511538997</v>
          </cell>
          <cell r="AA201">
            <v>0</v>
          </cell>
          <cell r="AB201">
            <v>-329.53669228137005</v>
          </cell>
          <cell r="AC201">
            <v>-71.807064619846642</v>
          </cell>
          <cell r="AD201">
            <v>-44.503540886798874</v>
          </cell>
          <cell r="AE201">
            <v>-3419.2601780034602</v>
          </cell>
          <cell r="AF201">
            <v>-166.18129021045752</v>
          </cell>
          <cell r="AG201">
            <v>-32.422610775334761</v>
          </cell>
          <cell r="AH201">
            <v>-445.59515835763887</v>
          </cell>
          <cell r="AI201">
            <v>-480.20598716032691</v>
          </cell>
          <cell r="AJ201">
            <v>-831.80023024673574</v>
          </cell>
          <cell r="AK201">
            <v>-176.41352098761126</v>
          </cell>
          <cell r="AL201">
            <v>-428.58253369200975</v>
          </cell>
          <cell r="AM201">
            <v>-58.989426829386503</v>
          </cell>
          <cell r="AN201">
            <v>-282.43422542442568</v>
          </cell>
          <cell r="AO201">
            <v>-350.1457043918781</v>
          </cell>
          <cell r="AP201">
            <v>-166.48948993277736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-1193.5892163328826</v>
          </cell>
          <cell r="G202">
            <v>-1978.8025612961501</v>
          </cell>
          <cell r="H202">
            <v>-6713.7364293988794</v>
          </cell>
          <cell r="I202">
            <v>-6275.9092600885779</v>
          </cell>
          <cell r="J202">
            <v>-2952.7824930250645</v>
          </cell>
          <cell r="K202">
            <v>-4931.8169543035328</v>
          </cell>
          <cell r="L202">
            <v>-18.088198736310005</v>
          </cell>
          <cell r="M202">
            <v>0</v>
          </cell>
          <cell r="N202">
            <v>-5453.128117762506</v>
          </cell>
          <cell r="O202">
            <v>-696.1637511998415</v>
          </cell>
          <cell r="P202">
            <v>-3344.2296655848622</v>
          </cell>
          <cell r="Q202">
            <v>475.16306669637561</v>
          </cell>
          <cell r="R202">
            <v>-28096.637544006109</v>
          </cell>
          <cell r="S202">
            <v>-1126.5671015232801</v>
          </cell>
          <cell r="T202">
            <v>-2312.3237978704274</v>
          </cell>
          <cell r="U202">
            <v>-7333.3697589673102</v>
          </cell>
          <cell r="V202">
            <v>-5272.0491391532123</v>
          </cell>
          <cell r="W202">
            <v>-3124.0317269191146</v>
          </cell>
          <cell r="X202">
            <v>-2293.9037994854152</v>
          </cell>
          <cell r="Y202">
            <v>-970.11991519853473</v>
          </cell>
          <cell r="Z202">
            <v>0</v>
          </cell>
          <cell r="AA202">
            <v>-2176.7526097223163</v>
          </cell>
          <cell r="AB202">
            <v>-560.45915101096034</v>
          </cell>
          <cell r="AC202">
            <v>-2943.7613426782191</v>
          </cell>
          <cell r="AD202">
            <v>16.700798541307449</v>
          </cell>
          <cell r="AE202">
            <v>-16000.314783036709</v>
          </cell>
          <cell r="AF202">
            <v>-164.10837418586016</v>
          </cell>
          <cell r="AG202">
            <v>-817.0180714763701</v>
          </cell>
          <cell r="AH202">
            <v>-2514.2309044897556</v>
          </cell>
          <cell r="AI202">
            <v>-4045.5734635982662</v>
          </cell>
          <cell r="AJ202">
            <v>-2509.9520051628351</v>
          </cell>
          <cell r="AK202">
            <v>-1172.1667156107724</v>
          </cell>
          <cell r="AL202">
            <v>-255.47545981407166</v>
          </cell>
          <cell r="AM202">
            <v>-451.801428925246</v>
          </cell>
          <cell r="AN202">
            <v>-3038.0185220949352</v>
          </cell>
          <cell r="AO202">
            <v>-571.35891012102365</v>
          </cell>
          <cell r="AP202">
            <v>-299.52295288443565</v>
          </cell>
          <cell r="AQ202">
            <v>-161.08797465637326</v>
          </cell>
          <cell r="AR202">
            <v>8.774580717086792</v>
          </cell>
          <cell r="AS202">
            <v>0</v>
          </cell>
          <cell r="AT202">
            <v>0</v>
          </cell>
          <cell r="AU202">
            <v>0.77422771230340004</v>
          </cell>
          <cell r="AV202">
            <v>1.5484554246068001</v>
          </cell>
          <cell r="AW202">
            <v>0.77422771230340004</v>
          </cell>
          <cell r="AX202">
            <v>1.290379524230957</v>
          </cell>
          <cell r="AY202">
            <v>0.51615180820226669</v>
          </cell>
          <cell r="AZ202">
            <v>0</v>
          </cell>
          <cell r="BA202">
            <v>1.5484554246068001</v>
          </cell>
          <cell r="BB202">
            <v>2.3226831331849098</v>
          </cell>
          <cell r="BC202">
            <v>0</v>
          </cell>
          <cell r="BD202">
            <v>0</v>
          </cell>
          <cell r="BE202">
            <v>72.211145162582397</v>
          </cell>
          <cell r="BF202">
            <v>3.9676453433930874</v>
          </cell>
          <cell r="BG202">
            <v>0.52901937812566757</v>
          </cell>
          <cell r="BH202">
            <v>13.489994157105684</v>
          </cell>
          <cell r="BI202">
            <v>8.993329431861639</v>
          </cell>
          <cell r="BJ202">
            <v>14.548032913357019</v>
          </cell>
          <cell r="BK202">
            <v>8.993329431861639</v>
          </cell>
          <cell r="BL202">
            <v>0</v>
          </cell>
          <cell r="BM202">
            <v>0.79352906718850136</v>
          </cell>
          <cell r="BN202">
            <v>12.431955397129059</v>
          </cell>
          <cell r="BO202">
            <v>5.2901937812566757</v>
          </cell>
          <cell r="BP202">
            <v>2.6450968943536282</v>
          </cell>
          <cell r="BQ202">
            <v>0.52901938185095787</v>
          </cell>
          <cell r="BR202">
            <v>198.17681103944778</v>
          </cell>
          <cell r="BS202">
            <v>2.1688296683132648</v>
          </cell>
          <cell r="BT202">
            <v>8.9464223831892014</v>
          </cell>
          <cell r="BU202">
            <v>26.839267157018185</v>
          </cell>
          <cell r="BV202">
            <v>37.954519208520651</v>
          </cell>
          <cell r="BW202">
            <v>22.230504110455513</v>
          </cell>
          <cell r="BX202">
            <v>44.732111923396587</v>
          </cell>
          <cell r="BY202">
            <v>15.724015101790428</v>
          </cell>
          <cell r="BZ202">
            <v>0</v>
          </cell>
          <cell r="CA202">
            <v>31.99023761600256</v>
          </cell>
          <cell r="CB202">
            <v>0</v>
          </cell>
          <cell r="CC202">
            <v>6.2353852987289429</v>
          </cell>
          <cell r="CD202">
            <v>1.3555185422301292</v>
          </cell>
          <cell r="CE202">
            <v>1530.1201789677143</v>
          </cell>
          <cell r="CF202">
            <v>0</v>
          </cell>
          <cell r="CG202">
            <v>8.3370151445269585</v>
          </cell>
          <cell r="CH202">
            <v>25.28894592449069</v>
          </cell>
          <cell r="CI202">
            <v>13.339224223047495</v>
          </cell>
          <cell r="CJ202">
            <v>363.49386018142104</v>
          </cell>
          <cell r="CK202">
            <v>1087.4246749840677</v>
          </cell>
          <cell r="CL202">
            <v>0</v>
          </cell>
          <cell r="CM202">
            <v>0</v>
          </cell>
          <cell r="CN202">
            <v>22.232040375471115</v>
          </cell>
          <cell r="CO202">
            <v>0</v>
          </cell>
          <cell r="CP202">
            <v>5.5580100975930691</v>
          </cell>
          <cell r="CQ202">
            <v>4.446408074349165</v>
          </cell>
          <cell r="CR202">
            <v>33431.820447981358</v>
          </cell>
          <cell r="CS202">
            <v>0</v>
          </cell>
          <cell r="CT202">
            <v>7.1200006119906902</v>
          </cell>
          <cell r="CU202">
            <v>32.467202764004469</v>
          </cell>
          <cell r="CV202">
            <v>27.056002303957939</v>
          </cell>
          <cell r="CW202">
            <v>16651.403018478304</v>
          </cell>
          <cell r="CX202">
            <v>16636.023817170411</v>
          </cell>
          <cell r="CY202">
            <v>0</v>
          </cell>
          <cell r="CZ202">
            <v>0</v>
          </cell>
          <cell r="DA202">
            <v>48.416004125028849</v>
          </cell>
          <cell r="DB202">
            <v>7.1200006082653999</v>
          </cell>
          <cell r="DC202">
            <v>21.07520179823041</v>
          </cell>
          <cell r="DD202">
            <v>1.1392000950872898</v>
          </cell>
          <cell r="DE202">
            <v>2328.4892189502716</v>
          </cell>
          <cell r="DF202">
            <v>4.3785054907202721</v>
          </cell>
          <cell r="DG202">
            <v>47.287859279662371</v>
          </cell>
          <cell r="DH202">
            <v>65.093781601637602</v>
          </cell>
          <cell r="DI202">
            <v>63.926180135458708</v>
          </cell>
          <cell r="DJ202">
            <v>856.72757397592068</v>
          </cell>
          <cell r="DK202">
            <v>1239.1170533373952</v>
          </cell>
          <cell r="DL202">
            <v>10.800313543528318</v>
          </cell>
          <cell r="DM202">
            <v>14.595018293708563</v>
          </cell>
          <cell r="DN202">
            <v>14.011217564344406</v>
          </cell>
          <cell r="DO202">
            <v>7.5894095152616501</v>
          </cell>
          <cell r="DP202">
            <v>4.9623062238097191</v>
          </cell>
          <cell r="DQ202">
            <v>0</v>
          </cell>
          <cell r="DR202">
            <v>4.7901939153671265</v>
          </cell>
          <cell r="DS202">
            <v>0</v>
          </cell>
          <cell r="DT202">
            <v>0</v>
          </cell>
          <cell r="DU202">
            <v>0</v>
          </cell>
          <cell r="DV202">
            <v>3.8920325413346291</v>
          </cell>
          <cell r="DW202">
            <v>0.89816135540604591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3">
          <cell r="F203">
            <v>0</v>
          </cell>
          <cell r="G203">
            <v>-1810.3793646153063</v>
          </cell>
          <cell r="H203">
            <v>-2161.0867415275425</v>
          </cell>
          <cell r="I203">
            <v>-680.39376120455563</v>
          </cell>
          <cell r="J203">
            <v>-602.74478845484555</v>
          </cell>
          <cell r="K203">
            <v>-365.93687156587839</v>
          </cell>
          <cell r="L203">
            <v>0</v>
          </cell>
          <cell r="M203">
            <v>0</v>
          </cell>
          <cell r="N203">
            <v>-173.31593917123973</v>
          </cell>
          <cell r="O203">
            <v>0</v>
          </cell>
          <cell r="P203">
            <v>-231.23091884702444</v>
          </cell>
          <cell r="Q203">
            <v>-86.443469660356641</v>
          </cell>
          <cell r="R203">
            <v>-1362.0584010481834</v>
          </cell>
          <cell r="S203">
            <v>0</v>
          </cell>
          <cell r="T203">
            <v>0</v>
          </cell>
          <cell r="U203">
            <v>-622.97569424659014</v>
          </cell>
          <cell r="V203">
            <v>-164.48493444919586</v>
          </cell>
          <cell r="W203">
            <v>-320.17388309910893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-254.42388924956322</v>
          </cell>
          <cell r="AD203">
            <v>0</v>
          </cell>
          <cell r="AE203">
            <v>-10274.084755986929</v>
          </cell>
          <cell r="AF203">
            <v>-1.955199534073472</v>
          </cell>
          <cell r="AG203">
            <v>-3.4215991850942373</v>
          </cell>
          <cell r="AH203">
            <v>-2620.4561766404659</v>
          </cell>
          <cell r="AI203">
            <v>-2671.5357644893229</v>
          </cell>
          <cell r="AJ203">
            <v>-1793.8955732621253</v>
          </cell>
          <cell r="AK203">
            <v>-861.99859494715929</v>
          </cell>
          <cell r="AL203">
            <v>0</v>
          </cell>
          <cell r="AM203">
            <v>0</v>
          </cell>
          <cell r="AN203">
            <v>-2115.7702966947109</v>
          </cell>
          <cell r="AO203">
            <v>-3.4215991888195276</v>
          </cell>
          <cell r="AP203">
            <v>-271.77273534983397</v>
          </cell>
          <cell r="AQ203">
            <v>70.142783313989639</v>
          </cell>
          <cell r="AR203">
            <v>7.0165058970451355</v>
          </cell>
          <cell r="AS203">
            <v>0</v>
          </cell>
          <cell r="AT203">
            <v>0</v>
          </cell>
          <cell r="AU203">
            <v>0.75176849029958248</v>
          </cell>
          <cell r="AV203">
            <v>3.0070739611983299</v>
          </cell>
          <cell r="AW203">
            <v>0.50117899291217327</v>
          </cell>
          <cell r="AX203">
            <v>1.503536980599165</v>
          </cell>
          <cell r="AY203">
            <v>0</v>
          </cell>
          <cell r="AZ203">
            <v>0</v>
          </cell>
          <cell r="BA203">
            <v>0.75176848843693733</v>
          </cell>
          <cell r="BB203">
            <v>0.50117899291217327</v>
          </cell>
          <cell r="BC203">
            <v>0</v>
          </cell>
          <cell r="BD203">
            <v>0</v>
          </cell>
          <cell r="BE203">
            <v>45.456168055534363</v>
          </cell>
          <cell r="BF203">
            <v>0.77044352516531944</v>
          </cell>
          <cell r="BG203">
            <v>0</v>
          </cell>
          <cell r="BH203">
            <v>9.2453223131597042</v>
          </cell>
          <cell r="BI203">
            <v>16.436128562316298</v>
          </cell>
          <cell r="BJ203">
            <v>5.6499191913753748</v>
          </cell>
          <cell r="BK203">
            <v>3.3385886140167713</v>
          </cell>
          <cell r="BL203">
            <v>0</v>
          </cell>
          <cell r="BM203">
            <v>0</v>
          </cell>
          <cell r="BN203">
            <v>2.0545160695910454</v>
          </cell>
          <cell r="BO203">
            <v>1.7977015636861324</v>
          </cell>
          <cell r="BP203">
            <v>4.1090321391820908</v>
          </cell>
          <cell r="BQ203">
            <v>2.0545160695910454</v>
          </cell>
          <cell r="BR203">
            <v>92.912232100963593</v>
          </cell>
          <cell r="BS203">
            <v>2.1056596506386995</v>
          </cell>
          <cell r="BT203">
            <v>6.0537714958190918</v>
          </cell>
          <cell r="BU203">
            <v>18.950936857610941</v>
          </cell>
          <cell r="BV203">
            <v>16.582069749012589</v>
          </cell>
          <cell r="BW203">
            <v>14.47641009837389</v>
          </cell>
          <cell r="BX203">
            <v>15.792447380721569</v>
          </cell>
          <cell r="BY203">
            <v>3.9481118433177471</v>
          </cell>
          <cell r="BZ203">
            <v>0</v>
          </cell>
          <cell r="CA203">
            <v>7.1066013220697641</v>
          </cell>
          <cell r="CB203">
            <v>0</v>
          </cell>
          <cell r="CC203">
            <v>7.1066013220697641</v>
          </cell>
          <cell r="CD203">
            <v>0.78962237015366554</v>
          </cell>
          <cell r="CE203">
            <v>44.789498150348663</v>
          </cell>
          <cell r="CF203">
            <v>0</v>
          </cell>
          <cell r="CG203">
            <v>2.6981625407934189</v>
          </cell>
          <cell r="CH203">
            <v>14.839893966913223</v>
          </cell>
          <cell r="CI203">
            <v>10.792650159448385</v>
          </cell>
          <cell r="CJ203">
            <v>3.777427552267909</v>
          </cell>
          <cell r="CK203">
            <v>0</v>
          </cell>
          <cell r="CL203">
            <v>0</v>
          </cell>
          <cell r="CM203">
            <v>0</v>
          </cell>
          <cell r="CN203">
            <v>1.3490812703967094</v>
          </cell>
          <cell r="CO203">
            <v>0</v>
          </cell>
          <cell r="CP203">
            <v>11.332282669842243</v>
          </cell>
          <cell r="CQ203">
            <v>0</v>
          </cell>
          <cell r="CR203">
            <v>92.353765189647675</v>
          </cell>
          <cell r="CS203">
            <v>0</v>
          </cell>
          <cell r="CT203">
            <v>0</v>
          </cell>
          <cell r="CU203">
            <v>15.48446362093091</v>
          </cell>
          <cell r="CV203">
            <v>35.116551430895925</v>
          </cell>
          <cell r="CW203">
            <v>12.995889108628035</v>
          </cell>
          <cell r="CX203">
            <v>1.9355579540133476</v>
          </cell>
          <cell r="CY203">
            <v>0</v>
          </cell>
          <cell r="CZ203">
            <v>0</v>
          </cell>
          <cell r="DA203">
            <v>8.8482649251818657</v>
          </cell>
          <cell r="DB203">
            <v>0</v>
          </cell>
          <cell r="DC203">
            <v>15.207955345511436</v>
          </cell>
          <cell r="DD203">
            <v>2.7650827914476395</v>
          </cell>
          <cell r="DE203">
            <v>225.58923405408859</v>
          </cell>
          <cell r="DF203">
            <v>0</v>
          </cell>
          <cell r="DG203">
            <v>17.004213619977236</v>
          </cell>
          <cell r="DH203">
            <v>64.899415321648121</v>
          </cell>
          <cell r="DI203">
            <v>66.599836688488722</v>
          </cell>
          <cell r="DJ203">
            <v>43.077341180294752</v>
          </cell>
          <cell r="DK203">
            <v>8.502106811851263</v>
          </cell>
          <cell r="DL203">
            <v>0</v>
          </cell>
          <cell r="DM203">
            <v>13.319967333227396</v>
          </cell>
          <cell r="DN203">
            <v>0</v>
          </cell>
          <cell r="DO203">
            <v>12.186353094875813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-13834.292987503111</v>
          </cell>
          <cell r="G204">
            <v>-12698.851004939526</v>
          </cell>
          <cell r="H204">
            <v>-11182.929908230901</v>
          </cell>
          <cell r="I204">
            <v>-9317.5245768800378</v>
          </cell>
          <cell r="J204">
            <v>-18344.217638228089</v>
          </cell>
          <cell r="K204">
            <v>-29142.256752368063</v>
          </cell>
          <cell r="L204">
            <v>-21748.168065939099</v>
          </cell>
          <cell r="M204">
            <v>-22517.384054128081</v>
          </cell>
          <cell r="N204">
            <v>-16184.643751397729</v>
          </cell>
          <cell r="O204">
            <v>-22416.707255672663</v>
          </cell>
          <cell r="P204">
            <v>-11785.689818965271</v>
          </cell>
          <cell r="Q204">
            <v>5063.251122225076</v>
          </cell>
          <cell r="R204">
            <v>-133049.46828600764</v>
          </cell>
          <cell r="S204">
            <v>-8036.3918095007539</v>
          </cell>
          <cell r="T204">
            <v>-9854.9881663843989</v>
          </cell>
          <cell r="U204">
            <v>-9615.5995720587671</v>
          </cell>
          <cell r="V204">
            <v>-11898.464717945084</v>
          </cell>
          <cell r="W204">
            <v>-10362.655994348228</v>
          </cell>
          <cell r="X204">
            <v>-15835.60282461904</v>
          </cell>
          <cell r="Y204">
            <v>-17694.254980556667</v>
          </cell>
          <cell r="Z204">
            <v>-14961.629445336759</v>
          </cell>
          <cell r="AA204">
            <v>-12545.980902593583</v>
          </cell>
          <cell r="AB204">
            <v>-17507.853584975004</v>
          </cell>
          <cell r="AC204">
            <v>-6714.8658408224583</v>
          </cell>
          <cell r="AD204">
            <v>1978.8195530958474</v>
          </cell>
          <cell r="AE204">
            <v>-153157.61702701449</v>
          </cell>
          <cell r="AF204">
            <v>-7719.7572370432317</v>
          </cell>
          <cell r="AG204">
            <v>-7275.5430464185774</v>
          </cell>
          <cell r="AH204">
            <v>-12514.942735822871</v>
          </cell>
          <cell r="AI204">
            <v>-15851.398665392771</v>
          </cell>
          <cell r="AJ204">
            <v>-8921.0106916874647</v>
          </cell>
          <cell r="AK204">
            <v>-21583.184244401753</v>
          </cell>
          <cell r="AL204">
            <v>-22606.10542280972</v>
          </cell>
          <cell r="AM204">
            <v>-16391.309653993696</v>
          </cell>
          <cell r="AN204">
            <v>-13958.024585362524</v>
          </cell>
          <cell r="AO204">
            <v>-18804.744103047997</v>
          </cell>
          <cell r="AP204">
            <v>-8140.6938281580806</v>
          </cell>
          <cell r="AQ204">
            <v>609.09718714281917</v>
          </cell>
          <cell r="AR204">
            <v>-811.26388609409332</v>
          </cell>
          <cell r="AS204">
            <v>1.6569932289421558</v>
          </cell>
          <cell r="AT204">
            <v>2.9825878217816353</v>
          </cell>
          <cell r="AU204">
            <v>4.3081823997199535</v>
          </cell>
          <cell r="AV204">
            <v>7.9535675086081028</v>
          </cell>
          <cell r="AW204">
            <v>-284.67143716290593</v>
          </cell>
          <cell r="AX204">
            <v>-583.92441475391388</v>
          </cell>
          <cell r="AY204">
            <v>11.930351264774799</v>
          </cell>
          <cell r="AZ204">
            <v>8.2849661558866501</v>
          </cell>
          <cell r="BA204">
            <v>5.9651756342500448</v>
          </cell>
          <cell r="BB204">
            <v>7.9535675086081028</v>
          </cell>
          <cell r="BC204">
            <v>4.9709796942770481</v>
          </cell>
          <cell r="BD204">
            <v>1.3255945891141891</v>
          </cell>
          <cell r="BE204">
            <v>-349.20820316672325</v>
          </cell>
          <cell r="BF204">
            <v>17.664228171110153</v>
          </cell>
          <cell r="BG204">
            <v>43.481177050620317</v>
          </cell>
          <cell r="BH204">
            <v>48.916324179619551</v>
          </cell>
          <cell r="BI204">
            <v>73.714182958006859</v>
          </cell>
          <cell r="BJ204">
            <v>-100.55022192001343</v>
          </cell>
          <cell r="BK204">
            <v>-761.59999170526862</v>
          </cell>
          <cell r="BL204">
            <v>95.794468186795712</v>
          </cell>
          <cell r="BM204">
            <v>53.332381222397089</v>
          </cell>
          <cell r="BN204">
            <v>76.431756526231766</v>
          </cell>
          <cell r="BO204">
            <v>48.91632417589426</v>
          </cell>
          <cell r="BP204">
            <v>31.252096004784107</v>
          </cell>
          <cell r="BQ204">
            <v>23.439072001725435</v>
          </cell>
          <cell r="BR204">
            <v>100.63328212499619</v>
          </cell>
          <cell r="BS204">
            <v>32.035508491098881</v>
          </cell>
          <cell r="BT204">
            <v>43.874718148261309</v>
          </cell>
          <cell r="BU204">
            <v>40.39259766228497</v>
          </cell>
          <cell r="BV204">
            <v>95.758313423022628</v>
          </cell>
          <cell r="BW204">
            <v>47.356838639825583</v>
          </cell>
          <cell r="BX204">
            <v>-509.08601535111666</v>
          </cell>
          <cell r="BY204">
            <v>91.92798088490963</v>
          </cell>
          <cell r="BZ204">
            <v>62.32995673827827</v>
          </cell>
          <cell r="CA204">
            <v>68.945985663682222</v>
          </cell>
          <cell r="CB204">
            <v>90.883344739675522</v>
          </cell>
          <cell r="CC204">
            <v>33.080144636332989</v>
          </cell>
          <cell r="CD204">
            <v>3.1339084394276142</v>
          </cell>
          <cell r="CE204">
            <v>-113.49063110351562</v>
          </cell>
          <cell r="CF204">
            <v>8.5653306450694799</v>
          </cell>
          <cell r="CG204">
            <v>41.042209357023239</v>
          </cell>
          <cell r="CH204">
            <v>79.943086048588157</v>
          </cell>
          <cell r="CI204">
            <v>67.808867631480098</v>
          </cell>
          <cell r="CJ204">
            <v>-48.89376244880259</v>
          </cell>
          <cell r="CK204">
            <v>-658.81668235361576</v>
          </cell>
          <cell r="CL204">
            <v>87.437750367447734</v>
          </cell>
          <cell r="CM204">
            <v>84.939528927206993</v>
          </cell>
          <cell r="CN204">
            <v>88.151527918875217</v>
          </cell>
          <cell r="CO204">
            <v>63.169313527643681</v>
          </cell>
          <cell r="CP204">
            <v>32.833767481148243</v>
          </cell>
          <cell r="CQ204">
            <v>40.328431798145175</v>
          </cell>
          <cell r="CR204">
            <v>-8721.7657418847084</v>
          </cell>
          <cell r="CS204">
            <v>38.043184049427509</v>
          </cell>
          <cell r="CT204">
            <v>59.259575145319104</v>
          </cell>
          <cell r="CU204">
            <v>163.51253142207861</v>
          </cell>
          <cell r="CV204">
            <v>129.49314568936825</v>
          </cell>
          <cell r="CW204">
            <v>-3860.2857809346169</v>
          </cell>
          <cell r="CX204">
            <v>-5994.7278857138008</v>
          </cell>
          <cell r="CY204">
            <v>170.09692865982652</v>
          </cell>
          <cell r="CZ204">
            <v>152.90433586761355</v>
          </cell>
          <cell r="DA204">
            <v>139.00394169799984</v>
          </cell>
          <cell r="DB204">
            <v>156.56233433634043</v>
          </cell>
          <cell r="DC204">
            <v>54.138377292081714</v>
          </cell>
          <cell r="DD204">
            <v>70.233570544049144</v>
          </cell>
          <cell r="DE204">
            <v>1357.891548961401</v>
          </cell>
          <cell r="DF204">
            <v>53.235946979373693</v>
          </cell>
          <cell r="DG204">
            <v>56.235155256465077</v>
          </cell>
          <cell r="DH204">
            <v>184.82621028274298</v>
          </cell>
          <cell r="DI204">
            <v>131.59026330523193</v>
          </cell>
          <cell r="DJ204">
            <v>61.108868714421988</v>
          </cell>
          <cell r="DK204">
            <v>272.55305248498917</v>
          </cell>
          <cell r="DL204">
            <v>154.4592264406383</v>
          </cell>
          <cell r="DM204">
            <v>110.22090430557728</v>
          </cell>
          <cell r="DN204">
            <v>129.34085709415376</v>
          </cell>
          <cell r="DO204">
            <v>109.84600327163935</v>
          </cell>
          <cell r="DP204">
            <v>82.478227712213993</v>
          </cell>
          <cell r="DQ204">
            <v>11.996833121404052</v>
          </cell>
          <cell r="DR204">
            <v>130.12782311439514</v>
          </cell>
          <cell r="DS204">
            <v>0</v>
          </cell>
          <cell r="DT204">
            <v>0</v>
          </cell>
          <cell r="DU204">
            <v>15.37245399877429</v>
          </cell>
          <cell r="DV204">
            <v>14.219519942998886</v>
          </cell>
          <cell r="DW204">
            <v>13.681484058499336</v>
          </cell>
          <cell r="DX204">
            <v>30.74490799382329</v>
          </cell>
          <cell r="DY204">
            <v>3.0744908004999161</v>
          </cell>
          <cell r="DZ204">
            <v>1.1529340483248234</v>
          </cell>
          <cell r="EA204">
            <v>32.282153397798538</v>
          </cell>
          <cell r="EB204">
            <v>17.294010750949383</v>
          </cell>
          <cell r="EC204">
            <v>2.3058681003749371</v>
          </cell>
          <cell r="ED204">
            <v>0</v>
          </cell>
        </row>
        <row r="205">
          <cell r="F205">
            <v>-1813.9057506853715</v>
          </cell>
          <cell r="G205">
            <v>-1861.1531262742355</v>
          </cell>
          <cell r="H205">
            <v>-2383.1490175505169</v>
          </cell>
          <cell r="I205">
            <v>-2625.8105548992753</v>
          </cell>
          <cell r="J205">
            <v>-1389.5093502989039</v>
          </cell>
          <cell r="K205">
            <v>-3208.3642405229621</v>
          </cell>
          <cell r="L205">
            <v>-4125.2768749352545</v>
          </cell>
          <cell r="M205">
            <v>-4836.3237485643476</v>
          </cell>
          <cell r="N205">
            <v>-5218.5756128849462</v>
          </cell>
          <cell r="O205">
            <v>-3033.5458768410608</v>
          </cell>
          <cell r="P205">
            <v>-3661.7484582029283</v>
          </cell>
          <cell r="Q205">
            <v>1225.0503656510264</v>
          </cell>
          <cell r="R205">
            <v>-38713.71851900965</v>
          </cell>
          <cell r="S205">
            <v>-1930.8066028477624</v>
          </cell>
          <cell r="T205">
            <v>-2042.4780337586999</v>
          </cell>
          <cell r="U205">
            <v>-2531.5447039538994</v>
          </cell>
          <cell r="V205">
            <v>-3978.1371762114577</v>
          </cell>
          <cell r="W205">
            <v>-667.82288564415649</v>
          </cell>
          <cell r="X205">
            <v>-3430.2098308093846</v>
          </cell>
          <cell r="Y205">
            <v>-7255.8071094350889</v>
          </cell>
          <cell r="Z205">
            <v>-3253.0921352254227</v>
          </cell>
          <cell r="AA205">
            <v>-7182.8299553757533</v>
          </cell>
          <cell r="AB205">
            <v>-3374.4056253517047</v>
          </cell>
          <cell r="AC205">
            <v>-2993.7963663293049</v>
          </cell>
          <cell r="AD205">
            <v>-72.78809407632798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</row>
        <row r="208">
          <cell r="F208">
            <v>-17061.088597901165</v>
          </cell>
          <cell r="G208">
            <v>-19200.199096620083</v>
          </cell>
          <cell r="H208">
            <v>-23335.061826921999</v>
          </cell>
          <cell r="I208">
            <v>-19722.350224457681</v>
          </cell>
          <cell r="J208">
            <v>-23807.498997867107</v>
          </cell>
          <cell r="K208">
            <v>-38262.291540682316</v>
          </cell>
          <cell r="L208">
            <v>13083.460477992892</v>
          </cell>
          <cell r="M208">
            <v>-27462.940446928144</v>
          </cell>
          <cell r="N208">
            <v>-27446.672467246652</v>
          </cell>
          <cell r="O208">
            <v>-26598.737812131643</v>
          </cell>
          <cell r="P208">
            <v>-19135.128868415952</v>
          </cell>
          <cell r="Q208">
            <v>6560.3747050017118</v>
          </cell>
          <cell r="R208">
            <v>-205550.69475400448</v>
          </cell>
          <cell r="S208">
            <v>-11093.76551387459</v>
          </cell>
          <cell r="T208">
            <v>-14457.820749849081</v>
          </cell>
          <cell r="U208">
            <v>-21147.524643652141</v>
          </cell>
          <cell r="V208">
            <v>-22003.124300763011</v>
          </cell>
          <cell r="W208">
            <v>-14480.127152785659</v>
          </cell>
          <cell r="X208">
            <v>-22164.543631531298</v>
          </cell>
          <cell r="Y208">
            <v>-26289.230624973774</v>
          </cell>
          <cell r="Z208">
            <v>-18361.295654967427</v>
          </cell>
          <cell r="AA208">
            <v>-22074.936665184796</v>
          </cell>
          <cell r="AB208">
            <v>-21772.25505361706</v>
          </cell>
          <cell r="AC208">
            <v>-13584.299479566514</v>
          </cell>
          <cell r="AD208">
            <v>1878.228716686368</v>
          </cell>
          <cell r="AE208">
            <v>-184939.42514312267</v>
          </cell>
          <cell r="AF208">
            <v>-8052.0021009743214</v>
          </cell>
          <cell r="AG208">
            <v>-8377.7085256800056</v>
          </cell>
          <cell r="AH208">
            <v>-18394.262262851</v>
          </cell>
          <cell r="AI208">
            <v>-23953.089704468846</v>
          </cell>
          <cell r="AJ208">
            <v>-14266.478146031499</v>
          </cell>
          <cell r="AK208">
            <v>-23894.699233599007</v>
          </cell>
          <cell r="AL208">
            <v>-23290.163416311145</v>
          </cell>
          <cell r="AM208">
            <v>-16945.633656978607</v>
          </cell>
          <cell r="AN208">
            <v>-19602.396817289293</v>
          </cell>
          <cell r="AO208">
            <v>-19846.703614905477</v>
          </cell>
          <cell r="AP208">
            <v>-8878.4790063202381</v>
          </cell>
          <cell r="AQ208">
            <v>562.19134241342545</v>
          </cell>
          <cell r="AR208">
            <v>-795.47279965877533</v>
          </cell>
          <cell r="AS208">
            <v>1.6569932326674461</v>
          </cell>
          <cell r="AT208">
            <v>2.9825878292322159</v>
          </cell>
          <cell r="AU208">
            <v>5.8341786041855812</v>
          </cell>
          <cell r="AV208">
            <v>12.509096898138523</v>
          </cell>
          <cell r="AW208">
            <v>-283.39603046327829</v>
          </cell>
          <cell r="AX208">
            <v>-581.13049826025963</v>
          </cell>
          <cell r="AY208">
            <v>12.446503072977066</v>
          </cell>
          <cell r="AZ208">
            <v>8.2849661558866501</v>
          </cell>
          <cell r="BA208">
            <v>8.2653995379805565</v>
          </cell>
          <cell r="BB208">
            <v>10.777429640293121</v>
          </cell>
          <cell r="BC208">
            <v>4.9709796980023384</v>
          </cell>
          <cell r="BD208">
            <v>1.3255945891141891</v>
          </cell>
          <cell r="BE208">
            <v>-231.5408900976181</v>
          </cell>
          <cell r="BF208">
            <v>22.402317032217979</v>
          </cell>
          <cell r="BG208">
            <v>44.010196432471275</v>
          </cell>
          <cell r="BH208">
            <v>71.65164066106081</v>
          </cell>
          <cell r="BI208">
            <v>99.143640950322151</v>
          </cell>
          <cell r="BJ208">
            <v>-80.352269813418388</v>
          </cell>
          <cell r="BK208">
            <v>-749.2680736631155</v>
          </cell>
          <cell r="BL208">
            <v>95.794468179345131</v>
          </cell>
          <cell r="BM208">
            <v>54.12591028213501</v>
          </cell>
          <cell r="BN208">
            <v>90.91822799295187</v>
          </cell>
          <cell r="BO208">
            <v>56.004219517111778</v>
          </cell>
          <cell r="BP208">
            <v>38.006225034594536</v>
          </cell>
          <cell r="BQ208">
            <v>26.022607460618019</v>
          </cell>
          <cell r="BR208">
            <v>395.43105220794678</v>
          </cell>
          <cell r="BS208">
            <v>36.30999781191349</v>
          </cell>
          <cell r="BT208">
            <v>58.874912023544312</v>
          </cell>
          <cell r="BU208">
            <v>88.528026103973389</v>
          </cell>
          <cell r="BV208">
            <v>150.29490238428116</v>
          </cell>
          <cell r="BW208">
            <v>84.063752844929695</v>
          </cell>
          <cell r="BX208">
            <v>-447.19795347750187</v>
          </cell>
          <cell r="BY208">
            <v>111.6001078337431</v>
          </cell>
          <cell r="BZ208">
            <v>62.329956740140915</v>
          </cell>
          <cell r="CA208">
            <v>108.04282460361719</v>
          </cell>
          <cell r="CB208">
            <v>90.883344739675522</v>
          </cell>
          <cell r="CC208">
            <v>46.422131255269051</v>
          </cell>
          <cell r="CD208">
            <v>5.279049351811409</v>
          </cell>
          <cell r="CE208">
            <v>1464.2148418426514</v>
          </cell>
          <cell r="CF208">
            <v>8.5653306469321251</v>
          </cell>
          <cell r="CG208">
            <v>52.077387042343616</v>
          </cell>
          <cell r="CH208">
            <v>122.86772173643112</v>
          </cell>
          <cell r="CI208">
            <v>91.940742023289204</v>
          </cell>
          <cell r="CJ208">
            <v>318.37752528488636</v>
          </cell>
          <cell r="CK208">
            <v>428.60799262672663</v>
          </cell>
          <cell r="CL208">
            <v>87.437750361859798</v>
          </cell>
          <cell r="CM208">
            <v>84.939528927206993</v>
          </cell>
          <cell r="CN208">
            <v>111.73264957219362</v>
          </cell>
          <cell r="CO208">
            <v>63.169313527643681</v>
          </cell>
          <cell r="CP208">
            <v>49.724060252308846</v>
          </cell>
          <cell r="CQ208">
            <v>44.774839878082275</v>
          </cell>
          <cell r="CR208">
            <v>24802.408471345901</v>
          </cell>
          <cell r="CS208">
            <v>38.043184049427509</v>
          </cell>
          <cell r="CT208">
            <v>66.37957575917244</v>
          </cell>
          <cell r="CU208">
            <v>211.46419781446457</v>
          </cell>
          <cell r="CV208">
            <v>191.66569942235947</v>
          </cell>
          <cell r="CW208">
            <v>12804.113126650453</v>
          </cell>
          <cell r="CX208">
            <v>10643.231489412487</v>
          </cell>
          <cell r="CY208">
            <v>170.09692865610123</v>
          </cell>
          <cell r="CZ208">
            <v>152.90433586388826</v>
          </cell>
          <cell r="DA208">
            <v>196.2682107463479</v>
          </cell>
          <cell r="DB208">
            <v>163.68233494460583</v>
          </cell>
          <cell r="DC208">
            <v>90.421534433960915</v>
          </cell>
          <cell r="DD208">
            <v>74.137853428721428</v>
          </cell>
          <cell r="DE208">
            <v>3911.9700020551682</v>
          </cell>
          <cell r="DF208">
            <v>57.614452458918095</v>
          </cell>
          <cell r="DG208">
            <v>120.52722816169262</v>
          </cell>
          <cell r="DH208">
            <v>314.81940719485283</v>
          </cell>
          <cell r="DI208">
            <v>262.11628013849258</v>
          </cell>
          <cell r="DJ208">
            <v>960.91378386318684</v>
          </cell>
          <cell r="DK208">
            <v>1520.1722126305103</v>
          </cell>
          <cell r="DL208">
            <v>165.2595399916172</v>
          </cell>
          <cell r="DM208">
            <v>138.13588993251324</v>
          </cell>
          <cell r="DN208">
            <v>143.35207465291023</v>
          </cell>
          <cell r="DO208">
            <v>129.62176588177681</v>
          </cell>
          <cell r="DP208">
            <v>87.440533936023712</v>
          </cell>
          <cell r="DQ208">
            <v>11.996833123266697</v>
          </cell>
          <cell r="DR208">
            <v>134.91801702976227</v>
          </cell>
          <cell r="DS208">
            <v>0</v>
          </cell>
          <cell r="DT208">
            <v>0</v>
          </cell>
          <cell r="DU208">
            <v>15.37245400249958</v>
          </cell>
          <cell r="DV208">
            <v>18.111552484333515</v>
          </cell>
          <cell r="DW208">
            <v>14.579645417630672</v>
          </cell>
          <cell r="DX208">
            <v>30.744907990098</v>
          </cell>
          <cell r="DY208">
            <v>3.0744908004999161</v>
          </cell>
          <cell r="DZ208">
            <v>1.1529340520501137</v>
          </cell>
          <cell r="EA208">
            <v>32.282153397798538</v>
          </cell>
          <cell r="EB208">
            <v>17.294010758399963</v>
          </cell>
          <cell r="EC208">
            <v>2.3058681041002274</v>
          </cell>
          <cell r="ED208">
            <v>0</v>
          </cell>
        </row>
        <row r="211">
          <cell r="F211">
            <v>-2740.5134999994189</v>
          </cell>
          <cell r="G211">
            <v>-2655.5875000003725</v>
          </cell>
          <cell r="H211">
            <v>-6684.2709999997169</v>
          </cell>
          <cell r="I211">
            <v>-2729.7574999993667</v>
          </cell>
          <cell r="J211">
            <v>0</v>
          </cell>
          <cell r="K211">
            <v>-1557.6690000002272</v>
          </cell>
          <cell r="L211">
            <v>-270.22900000028312</v>
          </cell>
          <cell r="M211">
            <v>-198.08600000105798</v>
          </cell>
          <cell r="N211">
            <v>-3651.0399999991059</v>
          </cell>
          <cell r="O211">
            <v>-749.41500000003725</v>
          </cell>
          <cell r="P211">
            <v>-689.50899999961257</v>
          </cell>
          <cell r="Q211">
            <v>2203.5635000001639</v>
          </cell>
          <cell r="R211">
            <v>-23781.602500006557</v>
          </cell>
          <cell r="S211">
            <v>-2446.4694999996573</v>
          </cell>
          <cell r="T211">
            <v>-2620.4879999998957</v>
          </cell>
          <cell r="U211">
            <v>-4721.0794999990612</v>
          </cell>
          <cell r="V211">
            <v>-5779.8554999995977</v>
          </cell>
          <cell r="W211">
            <v>0</v>
          </cell>
          <cell r="X211">
            <v>-663.69099999999162</v>
          </cell>
          <cell r="Y211">
            <v>-915.46350000053644</v>
          </cell>
          <cell r="Z211">
            <v>-545.2350000012666</v>
          </cell>
          <cell r="AA211">
            <v>-4012.6290000006557</v>
          </cell>
          <cell r="AB211">
            <v>-1704.7664999999106</v>
          </cell>
          <cell r="AC211">
            <v>-574.1480000000447</v>
          </cell>
          <cell r="AD211">
            <v>202.22300000116229</v>
          </cell>
          <cell r="AE211">
            <v>-20418.350999996066</v>
          </cell>
          <cell r="AF211">
            <v>-147.88800000026822</v>
          </cell>
          <cell r="AG211">
            <v>-408.55599999986589</v>
          </cell>
          <cell r="AH211">
            <v>-5472.9220000002533</v>
          </cell>
          <cell r="AI211">
            <v>-3363.6380000002682</v>
          </cell>
          <cell r="AJ211">
            <v>-154.47499999997672</v>
          </cell>
          <cell r="AK211">
            <v>-458.94800000009127</v>
          </cell>
          <cell r="AL211">
            <v>-2353.8230000007898</v>
          </cell>
          <cell r="AM211">
            <v>-1164.6539999991655</v>
          </cell>
          <cell r="AN211">
            <v>-3588.6579999998212</v>
          </cell>
          <cell r="AO211">
            <v>-2239.7199999997392</v>
          </cell>
          <cell r="AP211">
            <v>-1077.4909999994561</v>
          </cell>
          <cell r="AQ211">
            <v>12.421999998390675</v>
          </cell>
          <cell r="AR211">
            <v>12.027499973773956</v>
          </cell>
          <cell r="AS211">
            <v>0.10999999940395355</v>
          </cell>
          <cell r="AT211">
            <v>6.4999999478459358E-2</v>
          </cell>
          <cell r="AU211">
            <v>2.6280000004917383</v>
          </cell>
          <cell r="AV211">
            <v>2.4879999998956919</v>
          </cell>
          <cell r="AW211">
            <v>0.19399999995948747</v>
          </cell>
          <cell r="AX211">
            <v>0.87849999964237213</v>
          </cell>
          <cell r="AY211">
            <v>1.1885000001639128</v>
          </cell>
          <cell r="AZ211">
            <v>0.42300000041723251</v>
          </cell>
          <cell r="BA211">
            <v>3.0099999997764826</v>
          </cell>
          <cell r="BB211">
            <v>0.71149999834597111</v>
          </cell>
          <cell r="BC211">
            <v>0.17749999929219484</v>
          </cell>
          <cell r="BD211">
            <v>0.15350000001490116</v>
          </cell>
          <cell r="BE211">
            <v>118.00450001657009</v>
          </cell>
          <cell r="BF211">
            <v>0.6830000001937151</v>
          </cell>
          <cell r="BG211">
            <v>4.1000001132488251E-2</v>
          </cell>
          <cell r="BH211">
            <v>20.367000000551343</v>
          </cell>
          <cell r="BI211">
            <v>21.27449999935925</v>
          </cell>
          <cell r="BJ211">
            <v>0.5969999999506399</v>
          </cell>
          <cell r="BK211">
            <v>3.6729999999515712</v>
          </cell>
          <cell r="BL211">
            <v>21.867500001564622</v>
          </cell>
          <cell r="BM211">
            <v>5.8939999993890524</v>
          </cell>
          <cell r="BN211">
            <v>28.054999999701977</v>
          </cell>
          <cell r="BO211">
            <v>13.578500000759959</v>
          </cell>
          <cell r="BP211">
            <v>1.9739999994635582</v>
          </cell>
          <cell r="BQ211">
            <v>0</v>
          </cell>
          <cell r="BR211">
            <v>239.57699999213219</v>
          </cell>
          <cell r="BS211">
            <v>1.3980000000447035</v>
          </cell>
          <cell r="BT211">
            <v>1.5690000001341105</v>
          </cell>
          <cell r="BU211">
            <v>43.393500000238419</v>
          </cell>
          <cell r="BV211">
            <v>65.474500000476837</v>
          </cell>
          <cell r="BW211">
            <v>0</v>
          </cell>
          <cell r="BX211">
            <v>9.8840000000782311</v>
          </cell>
          <cell r="BY211">
            <v>33.679999999701977</v>
          </cell>
          <cell r="BZ211">
            <v>15.211500000208616</v>
          </cell>
          <cell r="CA211">
            <v>46.684499999508262</v>
          </cell>
          <cell r="CB211">
            <v>19.726999999955297</v>
          </cell>
          <cell r="CC211">
            <v>2.5549999997019768</v>
          </cell>
          <cell r="CD211">
            <v>0</v>
          </cell>
          <cell r="CE211">
            <v>211.93900001049042</v>
          </cell>
          <cell r="CF211">
            <v>0</v>
          </cell>
          <cell r="CG211">
            <v>0</v>
          </cell>
          <cell r="CH211">
            <v>0</v>
          </cell>
          <cell r="CI211">
            <v>73.635999999940395</v>
          </cell>
          <cell r="CJ211">
            <v>0</v>
          </cell>
          <cell r="CK211">
            <v>10.522000000812113</v>
          </cell>
          <cell r="CL211">
            <v>39.497500000521541</v>
          </cell>
          <cell r="CM211">
            <v>31.743000000715256</v>
          </cell>
          <cell r="CN211">
            <v>38.20549999922514</v>
          </cell>
          <cell r="CO211">
            <v>14.249000001698732</v>
          </cell>
          <cell r="CP211">
            <v>1.5470000002533197</v>
          </cell>
          <cell r="CQ211">
            <v>2.5389999989420176</v>
          </cell>
          <cell r="CR211">
            <v>38.777999997138977</v>
          </cell>
          <cell r="CS211">
            <v>5.2709999997168779</v>
          </cell>
          <cell r="CT211">
            <v>0</v>
          </cell>
          <cell r="CU211">
            <v>0</v>
          </cell>
          <cell r="CV211">
            <v>82.597000000998378</v>
          </cell>
          <cell r="CW211">
            <v>0</v>
          </cell>
          <cell r="CX211">
            <v>-254.33600000012666</v>
          </cell>
          <cell r="CY211">
            <v>62.696500001475215</v>
          </cell>
          <cell r="CZ211">
            <v>62.25899999961257</v>
          </cell>
          <cell r="DA211">
            <v>45.302499998360872</v>
          </cell>
          <cell r="DB211">
            <v>32.910000000149012</v>
          </cell>
          <cell r="DC211">
            <v>0</v>
          </cell>
          <cell r="DD211">
            <v>2.0779999997466803</v>
          </cell>
          <cell r="DE211">
            <v>216.09250000119209</v>
          </cell>
          <cell r="DF211">
            <v>2.5060000009834766</v>
          </cell>
          <cell r="DG211">
            <v>0</v>
          </cell>
          <cell r="DH211">
            <v>0</v>
          </cell>
          <cell r="DI211">
            <v>17.717999998480082</v>
          </cell>
          <cell r="DJ211">
            <v>0</v>
          </cell>
          <cell r="DK211">
            <v>3.7400000002235174</v>
          </cell>
          <cell r="DL211">
            <v>74.608500000089407</v>
          </cell>
          <cell r="DM211">
            <v>53.388000000268221</v>
          </cell>
          <cell r="DN211">
            <v>21.997999999672174</v>
          </cell>
          <cell r="DO211">
            <v>42.13399999961257</v>
          </cell>
          <cell r="DP211">
            <v>0</v>
          </cell>
          <cell r="DQ211">
            <v>0</v>
          </cell>
          <cell r="DR211">
            <v>69.085499972105026</v>
          </cell>
          <cell r="DS211">
            <v>0</v>
          </cell>
          <cell r="DT211">
            <v>0</v>
          </cell>
          <cell r="DU211">
            <v>-5.0000008195638657E-3</v>
          </cell>
          <cell r="DV211">
            <v>11.042500000447035</v>
          </cell>
          <cell r="DW211">
            <v>0</v>
          </cell>
          <cell r="DX211">
            <v>18.020999999716878</v>
          </cell>
          <cell r="DY211">
            <v>0</v>
          </cell>
          <cell r="DZ211">
            <v>3.3969999998807907</v>
          </cell>
          <cell r="EA211">
            <v>33.796000000089407</v>
          </cell>
          <cell r="EB211">
            <v>2.8340000007301569</v>
          </cell>
          <cell r="EC211">
            <v>0</v>
          </cell>
          <cell r="ED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-1493.6469999998808</v>
          </cell>
          <cell r="G213">
            <v>-2950.3265000004321</v>
          </cell>
          <cell r="H213">
            <v>-1524.3185000000522</v>
          </cell>
          <cell r="I213">
            <v>0</v>
          </cell>
          <cell r="J213">
            <v>0</v>
          </cell>
          <cell r="K213">
            <v>-2096.5230000000447</v>
          </cell>
          <cell r="L213">
            <v>-369.40534999966621</v>
          </cell>
          <cell r="M213">
            <v>-164.65389999933541</v>
          </cell>
          <cell r="N213">
            <v>-1142.2860399996862</v>
          </cell>
          <cell r="O213">
            <v>-219.93399999942631</v>
          </cell>
          <cell r="P213">
            <v>-2760.5130000002682</v>
          </cell>
          <cell r="Q213">
            <v>343.66250000149012</v>
          </cell>
          <cell r="R213">
            <v>-16452.729399994016</v>
          </cell>
          <cell r="S213">
            <v>-3690.4470000006258</v>
          </cell>
          <cell r="T213">
            <v>-2283.5185000002384</v>
          </cell>
          <cell r="U213">
            <v>-3592.0904999999329</v>
          </cell>
          <cell r="V213">
            <v>0</v>
          </cell>
          <cell r="W213">
            <v>0</v>
          </cell>
          <cell r="X213">
            <v>-2116.0680999998003</v>
          </cell>
          <cell r="Y213">
            <v>-261.92190000042319</v>
          </cell>
          <cell r="Z213">
            <v>-260.24705999903381</v>
          </cell>
          <cell r="AA213">
            <v>-1941.897840000689</v>
          </cell>
          <cell r="AB213">
            <v>-487.01750000007451</v>
          </cell>
          <cell r="AC213">
            <v>-1819.5209999997169</v>
          </cell>
          <cell r="AD213">
            <v>0</v>
          </cell>
          <cell r="AE213">
            <v>-9443.2609100043774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-725.46999999973923</v>
          </cell>
          <cell r="AL213">
            <v>-1597.601819999516</v>
          </cell>
          <cell r="AM213">
            <v>-757.05669999867678</v>
          </cell>
          <cell r="AN213">
            <v>-3686.7277300003916</v>
          </cell>
          <cell r="AO213">
            <v>-1042.8601599996909</v>
          </cell>
          <cell r="AP213">
            <v>-1633.5445000007749</v>
          </cell>
          <cell r="AQ213">
            <v>0</v>
          </cell>
          <cell r="AR213">
            <v>5.4118399992585182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1.1610499992966652</v>
          </cell>
          <cell r="AY213">
            <v>1.0314499996602535</v>
          </cell>
          <cell r="AZ213">
            <v>0.44180000014603138</v>
          </cell>
          <cell r="BA213">
            <v>1.5815399996936321</v>
          </cell>
          <cell r="BB213">
            <v>0.33650000020861626</v>
          </cell>
          <cell r="BC213">
            <v>0.85950000025331974</v>
          </cell>
          <cell r="BD213">
            <v>0</v>
          </cell>
          <cell r="BE213">
            <v>36.901300013065338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8.6905000004917383</v>
          </cell>
          <cell r="BL213">
            <v>4.7708000000566244</v>
          </cell>
          <cell r="BM213">
            <v>4.6864999998360872</v>
          </cell>
          <cell r="BN213">
            <v>14.235499998554587</v>
          </cell>
          <cell r="BO213">
            <v>1.1739999996498227</v>
          </cell>
          <cell r="BP213">
            <v>3.3440000005066395</v>
          </cell>
          <cell r="BQ213">
            <v>0</v>
          </cell>
          <cell r="BR213">
            <v>80.680500008165836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11.252100000157952</v>
          </cell>
          <cell r="BY213">
            <v>16.624899998307228</v>
          </cell>
          <cell r="BZ213">
            <v>17.958499999716878</v>
          </cell>
          <cell r="CA213">
            <v>18.886499999091029</v>
          </cell>
          <cell r="CB213">
            <v>6.0394999999552965</v>
          </cell>
          <cell r="CC213">
            <v>9.9189999997615814</v>
          </cell>
          <cell r="CD213">
            <v>0</v>
          </cell>
          <cell r="CE213">
            <v>79.728700004518032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11.774000000208616</v>
          </cell>
          <cell r="CL213">
            <v>21.730800000950694</v>
          </cell>
          <cell r="CM213">
            <v>7.5899000000208616</v>
          </cell>
          <cell r="CN213">
            <v>24.5625</v>
          </cell>
          <cell r="CO213">
            <v>7.6579999998211861</v>
          </cell>
          <cell r="CP213">
            <v>6.4134999997913837</v>
          </cell>
          <cell r="CQ213">
            <v>0</v>
          </cell>
          <cell r="CR213">
            <v>159.88419999182224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18.708999998867512</v>
          </cell>
          <cell r="CY213">
            <v>41.016699999570847</v>
          </cell>
          <cell r="CZ213">
            <v>27.77250000089407</v>
          </cell>
          <cell r="DA213">
            <v>52.928499998524785</v>
          </cell>
          <cell r="DB213">
            <v>11.863000000827014</v>
          </cell>
          <cell r="DC213">
            <v>7.5944999996572733</v>
          </cell>
          <cell r="DD213">
            <v>0</v>
          </cell>
          <cell r="DE213">
            <v>196.15399999916553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22.740000000223517</v>
          </cell>
          <cell r="DL213">
            <v>62.862800000235438</v>
          </cell>
          <cell r="DM213">
            <v>31.434200000017881</v>
          </cell>
          <cell r="DN213">
            <v>59.966000000014901</v>
          </cell>
          <cell r="DO213">
            <v>12.101999999955297</v>
          </cell>
          <cell r="DP213">
            <v>7.0490000005811453</v>
          </cell>
          <cell r="DQ213">
            <v>0</v>
          </cell>
          <cell r="DR213">
            <v>55.707000017166138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13.939500000327826</v>
          </cell>
          <cell r="DY213">
            <v>13.854000000283122</v>
          </cell>
          <cell r="DZ213">
            <v>3.2875000014901161</v>
          </cell>
          <cell r="EA213">
            <v>8.5189999993890524</v>
          </cell>
          <cell r="EB213">
            <v>3.501999999396503</v>
          </cell>
          <cell r="EC213">
            <v>12.605000000447035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</v>
          </cell>
          <cell r="G215">
            <v>0</v>
          </cell>
          <cell r="H215">
            <v>1448.0900799999945</v>
          </cell>
          <cell r="I215">
            <v>0</v>
          </cell>
          <cell r="J215">
            <v>0</v>
          </cell>
          <cell r="K215">
            <v>0</v>
          </cell>
          <cell r="L215">
            <v>-281.89382999995723</v>
          </cell>
          <cell r="M215">
            <v>-590.41837000008672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-5959.3239399995655</v>
          </cell>
          <cell r="S215">
            <v>0</v>
          </cell>
          <cell r="T215">
            <v>0</v>
          </cell>
          <cell r="U215">
            <v>-2.7600000030361116E-2</v>
          </cell>
          <cell r="V215">
            <v>0</v>
          </cell>
          <cell r="W215">
            <v>0</v>
          </cell>
          <cell r="X215">
            <v>0</v>
          </cell>
          <cell r="Y215">
            <v>-2173.3377599997912</v>
          </cell>
          <cell r="Z215">
            <v>-3146.6895400001667</v>
          </cell>
          <cell r="AA215">
            <v>-639.25178000004962</v>
          </cell>
          <cell r="AB215">
            <v>-1.7260000109672546E-2</v>
          </cell>
          <cell r="AC215">
            <v>0</v>
          </cell>
          <cell r="AD215">
            <v>0</v>
          </cell>
          <cell r="AE215">
            <v>-7596.7809599991888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-2.3292699999874458</v>
          </cell>
          <cell r="AL215">
            <v>-2948.8283999999985</v>
          </cell>
          <cell r="AM215">
            <v>-3353.3425500001758</v>
          </cell>
          <cell r="AN215">
            <v>-1292.2060400000773</v>
          </cell>
          <cell r="AO215">
            <v>-7.4699999997392297E-2</v>
          </cell>
          <cell r="AP215">
            <v>0</v>
          </cell>
          <cell r="AQ215">
            <v>0</v>
          </cell>
          <cell r="AR215">
            <v>3.2902499977499247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1.5938600001391023</v>
          </cell>
          <cell r="AZ215">
            <v>1.2403400000184774</v>
          </cell>
          <cell r="BA215">
            <v>0.45604999992065132</v>
          </cell>
          <cell r="BB215">
            <v>0</v>
          </cell>
          <cell r="BC215">
            <v>0</v>
          </cell>
          <cell r="BD215">
            <v>0</v>
          </cell>
          <cell r="BE215">
            <v>16.366860000416636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5.3835800001397729</v>
          </cell>
          <cell r="BM215">
            <v>8.8207900002598763</v>
          </cell>
          <cell r="BN215">
            <v>2.1624900000169873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-239.39409999828786</v>
          </cell>
          <cell r="G216">
            <v>-124.72339999955148</v>
          </cell>
          <cell r="H216">
            <v>-76.662500001490116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-389.93059999961406</v>
          </cell>
          <cell r="O216">
            <v>-195.93090000003576</v>
          </cell>
          <cell r="P216">
            <v>0</v>
          </cell>
          <cell r="Q216">
            <v>55.809600000269711</v>
          </cell>
          <cell r="R216">
            <v>-3038.1911000087857</v>
          </cell>
          <cell r="S216">
            <v>0</v>
          </cell>
          <cell r="T216">
            <v>-291.62200000043958</v>
          </cell>
          <cell r="U216">
            <v>-1380.6675999993458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-490.40660000033677</v>
          </cell>
          <cell r="AB216">
            <v>-173.31560000032187</v>
          </cell>
          <cell r="AC216">
            <v>-309.92899999953806</v>
          </cell>
          <cell r="AD216">
            <v>-392.2503000004217</v>
          </cell>
          <cell r="AE216">
            <v>-4457.1170000061393</v>
          </cell>
          <cell r="AF216">
            <v>-477.81599999964237</v>
          </cell>
          <cell r="AG216">
            <v>-698.04900000151247</v>
          </cell>
          <cell r="AH216">
            <v>-686.26649999991059</v>
          </cell>
          <cell r="AI216">
            <v>-689.37999999988824</v>
          </cell>
          <cell r="AJ216">
            <v>0</v>
          </cell>
          <cell r="AK216">
            <v>0</v>
          </cell>
          <cell r="AL216">
            <v>-122.27500000037253</v>
          </cell>
          <cell r="AM216">
            <v>-884.76939999964088</v>
          </cell>
          <cell r="AN216">
            <v>-183.20940000005066</v>
          </cell>
          <cell r="AO216">
            <v>-573.25540000014007</v>
          </cell>
          <cell r="AP216">
            <v>-333.91429999936372</v>
          </cell>
          <cell r="AQ216">
            <v>191.81799999903888</v>
          </cell>
          <cell r="AR216">
            <v>1.7351000085473061</v>
          </cell>
          <cell r="AS216">
            <v>0.10159999970346689</v>
          </cell>
          <cell r="AT216">
            <v>9.999999962747097E-2</v>
          </cell>
          <cell r="AU216">
            <v>0.32419999968260527</v>
          </cell>
          <cell r="AV216">
            <v>0.29769999999552965</v>
          </cell>
          <cell r="AW216">
            <v>0</v>
          </cell>
          <cell r="AX216">
            <v>0.18760000029578805</v>
          </cell>
          <cell r="AY216">
            <v>0</v>
          </cell>
          <cell r="AZ216">
            <v>0</v>
          </cell>
          <cell r="BA216">
            <v>0.16620000079274178</v>
          </cell>
          <cell r="BB216">
            <v>0</v>
          </cell>
          <cell r="BC216">
            <v>0.45679999981075525</v>
          </cell>
          <cell r="BD216">
            <v>0.10099999979138374</v>
          </cell>
          <cell r="BE216">
            <v>14.626899994909763</v>
          </cell>
          <cell r="BF216">
            <v>0.57660000026226044</v>
          </cell>
          <cell r="BG216">
            <v>1.391499999910593</v>
          </cell>
          <cell r="BH216">
            <v>2.5254000006243587</v>
          </cell>
          <cell r="BI216">
            <v>3.9135999996215105</v>
          </cell>
          <cell r="BJ216">
            <v>0</v>
          </cell>
          <cell r="BK216">
            <v>0.82159999990835786</v>
          </cell>
          <cell r="BL216">
            <v>0</v>
          </cell>
          <cell r="BM216">
            <v>2.0130000002682209</v>
          </cell>
          <cell r="BN216">
            <v>1.549800000153482</v>
          </cell>
          <cell r="BO216">
            <v>1.196399999782443</v>
          </cell>
          <cell r="BP216">
            <v>0.6389999995008111</v>
          </cell>
          <cell r="BQ216">
            <v>0</v>
          </cell>
          <cell r="BR216">
            <v>30.501599989831448</v>
          </cell>
          <cell r="BS216">
            <v>0.99349999986588955</v>
          </cell>
          <cell r="BT216">
            <v>0</v>
          </cell>
          <cell r="BU216">
            <v>4.9949999991804361</v>
          </cell>
          <cell r="BV216">
            <v>6.1638000002130866</v>
          </cell>
          <cell r="BW216">
            <v>0</v>
          </cell>
          <cell r="BX216">
            <v>3.4399999999441206</v>
          </cell>
          <cell r="BY216">
            <v>0</v>
          </cell>
          <cell r="BZ216">
            <v>5.8364000013098121</v>
          </cell>
          <cell r="CA216">
            <v>4.8120999997481704</v>
          </cell>
          <cell r="CB216">
            <v>4.2607999993488193</v>
          </cell>
          <cell r="CC216">
            <v>0</v>
          </cell>
          <cell r="CD216">
            <v>0</v>
          </cell>
          <cell r="CE216">
            <v>23.158699989318848</v>
          </cell>
          <cell r="CF216">
            <v>0</v>
          </cell>
          <cell r="CG216">
            <v>1.546000000089407</v>
          </cell>
          <cell r="CH216">
            <v>10.365699999965727</v>
          </cell>
          <cell r="CI216">
            <v>0.3740000007674098</v>
          </cell>
          <cell r="CJ216">
            <v>0</v>
          </cell>
          <cell r="CK216">
            <v>0</v>
          </cell>
          <cell r="CL216">
            <v>1.5619999999180436</v>
          </cell>
          <cell r="CM216">
            <v>0</v>
          </cell>
          <cell r="CN216">
            <v>5.7280000001192093</v>
          </cell>
          <cell r="CO216">
            <v>3.5829999996349216</v>
          </cell>
          <cell r="CP216">
            <v>0</v>
          </cell>
          <cell r="CQ216">
            <v>0</v>
          </cell>
          <cell r="CR216">
            <v>70.751200005412102</v>
          </cell>
          <cell r="CS216">
            <v>4.7790000000968575</v>
          </cell>
          <cell r="CT216">
            <v>0</v>
          </cell>
          <cell r="CU216">
            <v>5.8169999998062849</v>
          </cell>
          <cell r="CV216">
            <v>19.999600000679493</v>
          </cell>
          <cell r="CW216">
            <v>0</v>
          </cell>
          <cell r="CX216">
            <v>10.289700000081211</v>
          </cell>
          <cell r="CY216">
            <v>0</v>
          </cell>
          <cell r="CZ216">
            <v>2.7669999999925494</v>
          </cell>
          <cell r="DA216">
            <v>12.38190000038594</v>
          </cell>
          <cell r="DB216">
            <v>12.455999999307096</v>
          </cell>
          <cell r="DC216">
            <v>0</v>
          </cell>
          <cell r="DD216">
            <v>2.2610000008717179</v>
          </cell>
          <cell r="DE216">
            <v>33.599999994039536</v>
          </cell>
          <cell r="DF216">
            <v>2.2509999992325902</v>
          </cell>
          <cell r="DG216">
            <v>0</v>
          </cell>
          <cell r="DH216">
            <v>3.4799999985843897</v>
          </cell>
          <cell r="DI216">
            <v>7.3525000000372529</v>
          </cell>
          <cell r="DJ216">
            <v>0</v>
          </cell>
          <cell r="DK216">
            <v>0</v>
          </cell>
          <cell r="DL216">
            <v>0</v>
          </cell>
          <cell r="DM216">
            <v>7.6060000006109476</v>
          </cell>
          <cell r="DN216">
            <v>12.906500000506639</v>
          </cell>
          <cell r="DO216">
            <v>3.9999997243285179E-3</v>
          </cell>
          <cell r="DP216">
            <v>0</v>
          </cell>
          <cell r="DQ216">
            <v>0</v>
          </cell>
          <cell r="DR216">
            <v>12.931999996304512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12.932000000029802</v>
          </cell>
          <cell r="EC216">
            <v>0</v>
          </cell>
          <cell r="ED216">
            <v>0</v>
          </cell>
        </row>
        <row r="217">
          <cell r="F217">
            <v>-2186.0254999995232</v>
          </cell>
          <cell r="G217">
            <v>-1773.8444999996573</v>
          </cell>
          <cell r="H217">
            <v>-2582.1889999993145</v>
          </cell>
          <cell r="I217">
            <v>-566.35799999907613</v>
          </cell>
          <cell r="J217">
            <v>-395.03800000064075</v>
          </cell>
          <cell r="K217">
            <v>-585.15799999982119</v>
          </cell>
          <cell r="L217">
            <v>-374.00400000065565</v>
          </cell>
          <cell r="M217">
            <v>-5.5150000005960464</v>
          </cell>
          <cell r="N217">
            <v>-1171.3100000005215</v>
          </cell>
          <cell r="O217">
            <v>-1792.5869999993593</v>
          </cell>
          <cell r="P217">
            <v>-3718.1915000006557</v>
          </cell>
          <cell r="Q217">
            <v>926.06300000101328</v>
          </cell>
          <cell r="R217">
            <v>-19845.405000030994</v>
          </cell>
          <cell r="S217">
            <v>-1229.5539999995381</v>
          </cell>
          <cell r="T217">
            <v>-2988.238500000909</v>
          </cell>
          <cell r="U217">
            <v>-4323.910000000149</v>
          </cell>
          <cell r="V217">
            <v>-746.23649999964982</v>
          </cell>
          <cell r="W217">
            <v>-1100.9069999996573</v>
          </cell>
          <cell r="X217">
            <v>-1377.4035000000149</v>
          </cell>
          <cell r="Y217">
            <v>-426.14100000075996</v>
          </cell>
          <cell r="Z217">
            <v>0</v>
          </cell>
          <cell r="AA217">
            <v>-3598.0325000006706</v>
          </cell>
          <cell r="AB217">
            <v>-1504.5515000000596</v>
          </cell>
          <cell r="AC217">
            <v>-2487.0620000008494</v>
          </cell>
          <cell r="AD217">
            <v>-63.36849999986589</v>
          </cell>
          <cell r="AE217">
            <v>-17722.5189999789</v>
          </cell>
          <cell r="AF217">
            <v>-2024.0515000000596</v>
          </cell>
          <cell r="AG217">
            <v>-1322.5544999986887</v>
          </cell>
          <cell r="AH217">
            <v>-641.20250000059605</v>
          </cell>
          <cell r="AI217">
            <v>-1078.7625000001863</v>
          </cell>
          <cell r="AJ217">
            <v>-1499.1004999987781</v>
          </cell>
          <cell r="AK217">
            <v>-2178.9694999996573</v>
          </cell>
          <cell r="AL217">
            <v>-908.60150000080466</v>
          </cell>
          <cell r="AM217">
            <v>-981.40699999965727</v>
          </cell>
          <cell r="AN217">
            <v>-3557.0065000001341</v>
          </cell>
          <cell r="AO217">
            <v>-1089.0265000006184</v>
          </cell>
          <cell r="AP217">
            <v>-3831.753999998793</v>
          </cell>
          <cell r="AQ217">
            <v>1389.917500000447</v>
          </cell>
          <cell r="AR217">
            <v>12.297999948263168</v>
          </cell>
          <cell r="AS217">
            <v>0.96900000050663948</v>
          </cell>
          <cell r="AT217">
            <v>1.2479999996721745</v>
          </cell>
          <cell r="AU217">
            <v>0.34049999993294477</v>
          </cell>
          <cell r="AV217">
            <v>0.54449999984353781</v>
          </cell>
          <cell r="AW217">
            <v>0.65599999949336052</v>
          </cell>
          <cell r="AX217">
            <v>2.0644999984651804</v>
          </cell>
          <cell r="AY217">
            <v>0.67399999871850014</v>
          </cell>
          <cell r="AZ217">
            <v>0.31100000068545341</v>
          </cell>
          <cell r="BA217">
            <v>1.9790000002831221</v>
          </cell>
          <cell r="BB217">
            <v>0.38150000013411045</v>
          </cell>
          <cell r="BC217">
            <v>2.0810000002384186</v>
          </cell>
          <cell r="BD217">
            <v>1.0489999987185001</v>
          </cell>
          <cell r="BE217">
            <v>103.57350000739098</v>
          </cell>
          <cell r="BF217">
            <v>10.349000001326203</v>
          </cell>
          <cell r="BG217">
            <v>16.958499999716878</v>
          </cell>
          <cell r="BH217">
            <v>2.5059999991208315</v>
          </cell>
          <cell r="BI217">
            <v>5.2915000002831221</v>
          </cell>
          <cell r="BJ217">
            <v>6.0640000011771917</v>
          </cell>
          <cell r="BK217">
            <v>16.586500000208616</v>
          </cell>
          <cell r="BL217">
            <v>4.0889999996870756</v>
          </cell>
          <cell r="BM217">
            <v>6.5759999994188547</v>
          </cell>
          <cell r="BN217">
            <v>11.474999999627471</v>
          </cell>
          <cell r="BO217">
            <v>6.8569999998435378</v>
          </cell>
          <cell r="BP217">
            <v>11.53999999910593</v>
          </cell>
          <cell r="BQ217">
            <v>5.2810000013560057</v>
          </cell>
          <cell r="BR217">
            <v>235.5</v>
          </cell>
          <cell r="BS217">
            <v>15.583000000566244</v>
          </cell>
          <cell r="BT217">
            <v>15.590500000864267</v>
          </cell>
          <cell r="BU217">
            <v>11.442499998956919</v>
          </cell>
          <cell r="BV217">
            <v>8.8804999999701977</v>
          </cell>
          <cell r="BW217">
            <v>10.864000000059605</v>
          </cell>
          <cell r="BX217">
            <v>46.064999999478459</v>
          </cell>
          <cell r="BY217">
            <v>12.130999999120831</v>
          </cell>
          <cell r="BZ217">
            <v>13.446999998763204</v>
          </cell>
          <cell r="CA217">
            <v>51.049499999731779</v>
          </cell>
          <cell r="CB217">
            <v>18.356999999843538</v>
          </cell>
          <cell r="CC217">
            <v>27.540999999269843</v>
          </cell>
          <cell r="CD217">
            <v>4.5490000005811453</v>
          </cell>
          <cell r="CE217">
            <v>-31.426000028848648</v>
          </cell>
          <cell r="CF217">
            <v>10.99100000038743</v>
          </cell>
          <cell r="CG217">
            <v>23.451999999582767</v>
          </cell>
          <cell r="CH217">
            <v>7.8079999983310699</v>
          </cell>
          <cell r="CI217">
            <v>22.32799999974668</v>
          </cell>
          <cell r="CJ217">
            <v>10.523000000044703</v>
          </cell>
          <cell r="CK217">
            <v>-237.57399999909103</v>
          </cell>
          <cell r="CL217">
            <v>21.043999999761581</v>
          </cell>
          <cell r="CM217">
            <v>11.786000000312924</v>
          </cell>
          <cell r="CN217">
            <v>44.579499999061227</v>
          </cell>
          <cell r="CO217">
            <v>10.104499999433756</v>
          </cell>
          <cell r="CP217">
            <v>23.179000001400709</v>
          </cell>
          <cell r="CQ217">
            <v>20.352999998256564</v>
          </cell>
          <cell r="CR217">
            <v>-1254.3559999763966</v>
          </cell>
          <cell r="CS217">
            <v>19.104000000283122</v>
          </cell>
          <cell r="CT217">
            <v>27.686000000685453</v>
          </cell>
          <cell r="CU217">
            <v>26.016499999910593</v>
          </cell>
          <cell r="CV217">
            <v>5.4544999999925494</v>
          </cell>
          <cell r="CW217">
            <v>-14.202500000596046</v>
          </cell>
          <cell r="CX217">
            <v>-1505.3530000001192</v>
          </cell>
          <cell r="CY217">
            <v>42.50899999961257</v>
          </cell>
          <cell r="CZ217">
            <v>15.627000000327826</v>
          </cell>
          <cell r="DA217">
            <v>64.951500000432134</v>
          </cell>
          <cell r="DB217">
            <v>17.290000000037253</v>
          </cell>
          <cell r="DC217">
            <v>33.448999999091029</v>
          </cell>
          <cell r="DD217">
            <v>13.111999999731779</v>
          </cell>
          <cell r="DE217">
            <v>-484.40950000286102</v>
          </cell>
          <cell r="DF217">
            <v>21.995999999344349</v>
          </cell>
          <cell r="DG217">
            <v>11.432000000029802</v>
          </cell>
          <cell r="DH217">
            <v>7.7149999998509884</v>
          </cell>
          <cell r="DI217">
            <v>5.1794999996200204</v>
          </cell>
          <cell r="DJ217">
            <v>9.3135000001639128</v>
          </cell>
          <cell r="DK217">
            <v>-809.39350000023842</v>
          </cell>
          <cell r="DL217">
            <v>31.796000000089407</v>
          </cell>
          <cell r="DM217">
            <v>43.532999999821186</v>
          </cell>
          <cell r="DN217">
            <v>69.106000000610948</v>
          </cell>
          <cell r="DO217">
            <v>25.604999999515712</v>
          </cell>
          <cell r="DP217">
            <v>83.923000000417233</v>
          </cell>
          <cell r="DQ217">
            <v>15.385000001639128</v>
          </cell>
          <cell r="DR217">
            <v>152.87550002336502</v>
          </cell>
          <cell r="DS217">
            <v>9.2340000011026859</v>
          </cell>
          <cell r="DT217">
            <v>9.5379999987781048</v>
          </cell>
          <cell r="DU217">
            <v>7.2570000011473894</v>
          </cell>
          <cell r="DV217">
            <v>11.875500001013279</v>
          </cell>
          <cell r="DW217">
            <v>14.640000000596046</v>
          </cell>
          <cell r="DX217">
            <v>25.209000000730157</v>
          </cell>
          <cell r="DY217">
            <v>0.9439999982714653</v>
          </cell>
          <cell r="DZ217">
            <v>1.2970000021159649</v>
          </cell>
          <cell r="EA217">
            <v>8.5470000002533197</v>
          </cell>
          <cell r="EB217">
            <v>35.137000000104308</v>
          </cell>
          <cell r="EC217">
            <v>20.993000000715256</v>
          </cell>
          <cell r="ED217">
            <v>8.203999999910593</v>
          </cell>
        </row>
        <row r="218">
          <cell r="F218">
            <v>-711.19749999977648</v>
          </cell>
          <cell r="G218">
            <v>-553.82899999991059</v>
          </cell>
          <cell r="H218">
            <v>799.48549999855459</v>
          </cell>
          <cell r="I218">
            <v>-1228.3114999998361</v>
          </cell>
          <cell r="J218">
            <v>-1418.2130000013858</v>
          </cell>
          <cell r="K218">
            <v>-2061.8070000000298</v>
          </cell>
          <cell r="L218">
            <v>-647.17730999924242</v>
          </cell>
          <cell r="M218">
            <v>-462.16458000056446</v>
          </cell>
          <cell r="N218">
            <v>-4240.0164999999106</v>
          </cell>
          <cell r="O218">
            <v>-1916.2795000001788</v>
          </cell>
          <cell r="P218">
            <v>-1648.214999999851</v>
          </cell>
          <cell r="Q218">
            <v>796.78900000080466</v>
          </cell>
          <cell r="R218">
            <v>-11247.653209999204</v>
          </cell>
          <cell r="S218">
            <v>-531.88350000046194</v>
          </cell>
          <cell r="T218">
            <v>-778.29799999855459</v>
          </cell>
          <cell r="U218">
            <v>-1645.7695000004023</v>
          </cell>
          <cell r="V218">
            <v>-604.95399999991059</v>
          </cell>
          <cell r="W218">
            <v>-406.79750000033528</v>
          </cell>
          <cell r="X218">
            <v>-534.78349999990314</v>
          </cell>
          <cell r="Y218">
            <v>-777.57221999950707</v>
          </cell>
          <cell r="Z218">
            <v>-435.65348999947309</v>
          </cell>
          <cell r="AA218">
            <v>-2456.9179999995977</v>
          </cell>
          <cell r="AB218">
            <v>-3028.9084999989718</v>
          </cell>
          <cell r="AC218">
            <v>-665.01150000095367</v>
          </cell>
          <cell r="AD218">
            <v>618.89649999886751</v>
          </cell>
          <cell r="AE218">
            <v>-9285.0966500341892</v>
          </cell>
          <cell r="AF218">
            <v>-117.46649999916553</v>
          </cell>
          <cell r="AG218">
            <v>-142.34850000031292</v>
          </cell>
          <cell r="AH218">
            <v>-102.40799999982119</v>
          </cell>
          <cell r="AI218">
            <v>0</v>
          </cell>
          <cell r="AJ218">
            <v>-241.140500000678</v>
          </cell>
          <cell r="AK218">
            <v>-337.01300000026822</v>
          </cell>
          <cell r="AL218">
            <v>-2271.4281900003552</v>
          </cell>
          <cell r="AM218">
            <v>-1403.2040199991316</v>
          </cell>
          <cell r="AN218">
            <v>-4666.2929400000721</v>
          </cell>
          <cell r="AO218">
            <v>-947.20900000073016</v>
          </cell>
          <cell r="AP218">
            <v>-97.02900000102818</v>
          </cell>
          <cell r="AQ218">
            <v>1040.4429999999702</v>
          </cell>
          <cell r="AR218">
            <v>5.6858000159263611</v>
          </cell>
          <cell r="AS218">
            <v>3.6499999463558197E-2</v>
          </cell>
          <cell r="AT218">
            <v>8.0000000074505806E-2</v>
          </cell>
          <cell r="AU218">
            <v>0.11800000071525574</v>
          </cell>
          <cell r="AV218">
            <v>0</v>
          </cell>
          <cell r="AW218">
            <v>0.13100000098347664</v>
          </cell>
          <cell r="AX218">
            <v>0.54149999935179949</v>
          </cell>
          <cell r="AY218">
            <v>1.6986100003123283</v>
          </cell>
          <cell r="AZ218">
            <v>0.54268999956548214</v>
          </cell>
          <cell r="BA218">
            <v>1.8850000016391277</v>
          </cell>
          <cell r="BB218">
            <v>0.4505000002682209</v>
          </cell>
          <cell r="BC218">
            <v>6.6999999806284904E-2</v>
          </cell>
          <cell r="BD218">
            <v>0.13499999977648258</v>
          </cell>
          <cell r="BE218">
            <v>57.953869998455048</v>
          </cell>
          <cell r="BF218">
            <v>0.35099999979138374</v>
          </cell>
          <cell r="BG218">
            <v>1.1070000007748604</v>
          </cell>
          <cell r="BH218">
            <v>0.42799999937415123</v>
          </cell>
          <cell r="BI218">
            <v>2.199999988079071E-2</v>
          </cell>
          <cell r="BJ218">
            <v>1.2320000007748604</v>
          </cell>
          <cell r="BK218">
            <v>3.4094999991357327</v>
          </cell>
          <cell r="BL218">
            <v>15.674730001017451</v>
          </cell>
          <cell r="BM218">
            <v>5.9629399999976158</v>
          </cell>
          <cell r="BN218">
            <v>27.183699999004602</v>
          </cell>
          <cell r="BO218">
            <v>2.1575000006705523</v>
          </cell>
          <cell r="BP218">
            <v>0.27749999985098839</v>
          </cell>
          <cell r="BQ218">
            <v>0.14800000004470348</v>
          </cell>
          <cell r="BR218">
            <v>50.270699977874756</v>
          </cell>
          <cell r="BS218">
            <v>0.2890000008046627</v>
          </cell>
          <cell r="BT218">
            <v>1.9790000002831221</v>
          </cell>
          <cell r="BU218">
            <v>0.20250000059604645</v>
          </cell>
          <cell r="BV218">
            <v>0</v>
          </cell>
          <cell r="BW218">
            <v>1.6009999997913837</v>
          </cell>
          <cell r="BX218">
            <v>3.3479999992996454</v>
          </cell>
          <cell r="BY218">
            <v>10.533999999985099</v>
          </cell>
          <cell r="BZ218">
            <v>12.514699999243021</v>
          </cell>
          <cell r="CA218">
            <v>16.967500001192093</v>
          </cell>
          <cell r="CB218">
            <v>2.4024999998509884</v>
          </cell>
          <cell r="CC218">
            <v>0.35749999992549419</v>
          </cell>
          <cell r="CD218">
            <v>7.500000111758709E-2</v>
          </cell>
          <cell r="CE218">
            <v>50.877400010824203</v>
          </cell>
          <cell r="CF218">
            <v>0.14200000092387199</v>
          </cell>
          <cell r="CG218">
            <v>0.73300000093877316</v>
          </cell>
          <cell r="CH218">
            <v>0.2890000008046627</v>
          </cell>
          <cell r="CI218">
            <v>0</v>
          </cell>
          <cell r="CJ218">
            <v>0.30099999904632568</v>
          </cell>
          <cell r="CK218">
            <v>5.7890000008046627</v>
          </cell>
          <cell r="CL218">
            <v>7.0824999995529652</v>
          </cell>
          <cell r="CM218">
            <v>8.828999999910593</v>
          </cell>
          <cell r="CN218">
            <v>25.293499998748302</v>
          </cell>
          <cell r="CO218">
            <v>1.6194000001996756</v>
          </cell>
          <cell r="CP218">
            <v>0.66000000014901161</v>
          </cell>
          <cell r="CQ218">
            <v>0.13900000043213367</v>
          </cell>
          <cell r="CR218">
            <v>65.045100003480911</v>
          </cell>
          <cell r="CS218">
            <v>3.9999987930059433E-3</v>
          </cell>
          <cell r="CT218">
            <v>0.76200000010430813</v>
          </cell>
          <cell r="CU218">
            <v>0.375</v>
          </cell>
          <cell r="CV218">
            <v>0</v>
          </cell>
          <cell r="CW218">
            <v>0.5</v>
          </cell>
          <cell r="CX218">
            <v>6.8179999999701977</v>
          </cell>
          <cell r="CY218">
            <v>17.340500000864267</v>
          </cell>
          <cell r="CZ218">
            <v>14.469800001010299</v>
          </cell>
          <cell r="DA218">
            <v>22.805299999192357</v>
          </cell>
          <cell r="DB218">
            <v>1.8015000000596046</v>
          </cell>
          <cell r="DC218">
            <v>0.11800000071525574</v>
          </cell>
          <cell r="DD218">
            <v>5.1000000908970833E-2</v>
          </cell>
          <cell r="DE218">
            <v>32.782000035047531</v>
          </cell>
          <cell r="DF218">
            <v>0</v>
          </cell>
          <cell r="DG218">
            <v>0.79899999871850014</v>
          </cell>
          <cell r="DH218">
            <v>0.19899999909102917</v>
          </cell>
          <cell r="DI218">
            <v>0</v>
          </cell>
          <cell r="DJ218">
            <v>0.41200000047683716</v>
          </cell>
          <cell r="DK218">
            <v>3.0659999996423721</v>
          </cell>
          <cell r="DL218">
            <v>2.9359999988228083</v>
          </cell>
          <cell r="DM218">
            <v>10.407000001519918</v>
          </cell>
          <cell r="DN218">
            <v>13.753000000491738</v>
          </cell>
          <cell r="DO218">
            <v>0.92599999904632568</v>
          </cell>
          <cell r="DP218">
            <v>0.13099999912083149</v>
          </cell>
          <cell r="DQ218">
            <v>0.15300000086426735</v>
          </cell>
          <cell r="DR218">
            <v>42.673000007867813</v>
          </cell>
          <cell r="DS218">
            <v>4.9999989569187164E-3</v>
          </cell>
          <cell r="DT218">
            <v>0.67400000058114529</v>
          </cell>
          <cell r="DU218">
            <v>0.46799999848008156</v>
          </cell>
          <cell r="DV218">
            <v>0</v>
          </cell>
          <cell r="DW218">
            <v>0.60700000077486038</v>
          </cell>
          <cell r="DX218">
            <v>3.8709999993443489</v>
          </cell>
          <cell r="DY218">
            <v>4.4669999983161688</v>
          </cell>
          <cell r="DZ218">
            <v>14.059000000357628</v>
          </cell>
          <cell r="EA218">
            <v>17.524999998509884</v>
          </cell>
          <cell r="EB218">
            <v>0.46000000089406967</v>
          </cell>
          <cell r="EC218">
            <v>0.53699999861419201</v>
          </cell>
          <cell r="ED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</row>
        <row r="220">
          <cell r="F220">
            <v>-7370.7775999978185</v>
          </cell>
          <cell r="G220">
            <v>-8058.310900002718</v>
          </cell>
          <cell r="H220">
            <v>-8619.865419998765</v>
          </cell>
          <cell r="I220">
            <v>-4524.4269999936223</v>
          </cell>
          <cell r="J220">
            <v>-1813.2510000020266</v>
          </cell>
          <cell r="K220">
            <v>-6301.1569999977946</v>
          </cell>
          <cell r="L220">
            <v>-1942.7094900012016</v>
          </cell>
          <cell r="M220">
            <v>-1420.837849996984</v>
          </cell>
          <cell r="N220">
            <v>-10594.583140000701</v>
          </cell>
          <cell r="O220">
            <v>-4874.1463999971747</v>
          </cell>
          <cell r="P220">
            <v>-8816.4284999966621</v>
          </cell>
          <cell r="Q220">
            <v>4325.8875999972224</v>
          </cell>
          <cell r="R220">
            <v>-80324.905150055885</v>
          </cell>
          <cell r="S220">
            <v>-7898.3540000021458</v>
          </cell>
          <cell r="T220">
            <v>-8962.1649999991059</v>
          </cell>
          <cell r="U220">
            <v>-15663.54470000416</v>
          </cell>
          <cell r="V220">
            <v>-7131.0460000000894</v>
          </cell>
          <cell r="W220">
            <v>-1507.7045000009239</v>
          </cell>
          <cell r="X220">
            <v>-4691.9460999928415</v>
          </cell>
          <cell r="Y220">
            <v>-4554.4363800063729</v>
          </cell>
          <cell r="Z220">
            <v>-4387.8250899985433</v>
          </cell>
          <cell r="AA220">
            <v>-13139.135719999671</v>
          </cell>
          <cell r="AB220">
            <v>-6898.5768599957228</v>
          </cell>
          <cell r="AC220">
            <v>-5855.6714999973774</v>
          </cell>
          <cell r="AD220">
            <v>365.50069999694824</v>
          </cell>
          <cell r="AE220">
            <v>-68923.125519990921</v>
          </cell>
          <cell r="AF220">
            <v>-2767.222000002861</v>
          </cell>
          <cell r="AG220">
            <v>-2571.5080000013113</v>
          </cell>
          <cell r="AH220">
            <v>-6902.7990000024438</v>
          </cell>
          <cell r="AI220">
            <v>-5131.7805000022054</v>
          </cell>
          <cell r="AJ220">
            <v>-1894.7159999981523</v>
          </cell>
          <cell r="AK220">
            <v>-3702.7297699972987</v>
          </cell>
          <cell r="AL220">
            <v>-10202.557910002768</v>
          </cell>
          <cell r="AM220">
            <v>-8544.4336699992418</v>
          </cell>
          <cell r="AN220">
            <v>-16974.100610002875</v>
          </cell>
          <cell r="AO220">
            <v>-5892.1457600072026</v>
          </cell>
          <cell r="AP220">
            <v>-6973.7327999994159</v>
          </cell>
          <cell r="AQ220">
            <v>2634.6004999950528</v>
          </cell>
          <cell r="AR220">
            <v>40.448490023612976</v>
          </cell>
          <cell r="AS220">
            <v>1.2170999944210052</v>
          </cell>
          <cell r="AT220">
            <v>1.4929999932646751</v>
          </cell>
          <cell r="AU220">
            <v>3.4106999933719635</v>
          </cell>
          <cell r="AV220">
            <v>3.3301999978721142</v>
          </cell>
          <cell r="AW220">
            <v>0.98100000247359276</v>
          </cell>
          <cell r="AX220">
            <v>4.8331499993801117</v>
          </cell>
          <cell r="AY220">
            <v>6.1864200010895729</v>
          </cell>
          <cell r="AZ220">
            <v>2.9588300064206123</v>
          </cell>
          <cell r="BA220">
            <v>9.0777899920940399</v>
          </cell>
          <cell r="BB220">
            <v>1.8799999952316284</v>
          </cell>
          <cell r="BC220">
            <v>3.6418000012636185</v>
          </cell>
          <cell r="BD220">
            <v>1.4385000020265579</v>
          </cell>
          <cell r="BE220">
            <v>347.42692995071411</v>
          </cell>
          <cell r="BF220">
            <v>11.959600009024143</v>
          </cell>
          <cell r="BG220">
            <v>19.498000003397465</v>
          </cell>
          <cell r="BH220">
            <v>25.826399996876717</v>
          </cell>
          <cell r="BI220">
            <v>30.501600001007318</v>
          </cell>
          <cell r="BJ220">
            <v>7.8930000066757202</v>
          </cell>
          <cell r="BK220">
            <v>33.181099995970726</v>
          </cell>
          <cell r="BL220">
            <v>51.785609997808933</v>
          </cell>
          <cell r="BM220">
            <v>33.953230008482933</v>
          </cell>
          <cell r="BN220">
            <v>84.661490000784397</v>
          </cell>
          <cell r="BO220">
            <v>24.96339999884367</v>
          </cell>
          <cell r="BP220">
            <v>17.774500004947186</v>
          </cell>
          <cell r="BQ220">
            <v>5.4290000051259995</v>
          </cell>
          <cell r="BR220">
            <v>636.5297999382019</v>
          </cell>
          <cell r="BS220">
            <v>18.26349999755621</v>
          </cell>
          <cell r="BT220">
            <v>19.13849999755621</v>
          </cell>
          <cell r="BU220">
            <v>60.033499993383884</v>
          </cell>
          <cell r="BV220">
            <v>80.518799997866154</v>
          </cell>
          <cell r="BW220">
            <v>12.464999996125698</v>
          </cell>
          <cell r="BX220">
            <v>73.989100001752377</v>
          </cell>
          <cell r="BY220">
            <v>72.969899997115135</v>
          </cell>
          <cell r="BZ220">
            <v>64.968099988996983</v>
          </cell>
          <cell r="CA220">
            <v>138.40010000765324</v>
          </cell>
          <cell r="CB220">
            <v>50.786799997091293</v>
          </cell>
          <cell r="CC220">
            <v>40.372500002384186</v>
          </cell>
          <cell r="CD220">
            <v>4.6240000054240227</v>
          </cell>
          <cell r="CE220">
            <v>334.27779996395111</v>
          </cell>
          <cell r="CF220">
            <v>11.133000008761883</v>
          </cell>
          <cell r="CG220">
            <v>25.730999998748302</v>
          </cell>
          <cell r="CH220">
            <v>18.462700001895428</v>
          </cell>
          <cell r="CI220">
            <v>96.337999999523163</v>
          </cell>
          <cell r="CJ220">
            <v>10.823999997228384</v>
          </cell>
          <cell r="CK220">
            <v>-209.48899999260902</v>
          </cell>
          <cell r="CL220">
            <v>90.916800007224083</v>
          </cell>
          <cell r="CM220">
            <v>59.947899997234344</v>
          </cell>
          <cell r="CN220">
            <v>138.36900000274181</v>
          </cell>
          <cell r="CO220">
            <v>37.213900007307529</v>
          </cell>
          <cell r="CP220">
            <v>31.799500003457069</v>
          </cell>
          <cell r="CQ220">
            <v>23.03099998831749</v>
          </cell>
          <cell r="CR220">
            <v>-919.89749991893768</v>
          </cell>
          <cell r="CS220">
            <v>29.157999999821186</v>
          </cell>
          <cell r="CT220">
            <v>28.447999998927116</v>
          </cell>
          <cell r="CU220">
            <v>32.208500005304813</v>
          </cell>
          <cell r="CV220">
            <v>108.0511000007391</v>
          </cell>
          <cell r="CW220">
            <v>-13.702500000596046</v>
          </cell>
          <cell r="CX220">
            <v>-1723.8722999989986</v>
          </cell>
          <cell r="CY220">
            <v>163.56269999593496</v>
          </cell>
          <cell r="CZ220">
            <v>122.89529999345541</v>
          </cell>
          <cell r="DA220">
            <v>198.36969999969006</v>
          </cell>
          <cell r="DB220">
            <v>76.320500001311302</v>
          </cell>
          <cell r="DC220">
            <v>41.161499999463558</v>
          </cell>
          <cell r="DD220">
            <v>17.502000004053116</v>
          </cell>
          <cell r="DE220">
            <v>-5.7809998989105225</v>
          </cell>
          <cell r="DF220">
            <v>26.752999991178513</v>
          </cell>
          <cell r="DG220">
            <v>12.230999991297722</v>
          </cell>
          <cell r="DH220">
            <v>11.393999993801117</v>
          </cell>
          <cell r="DI220">
            <v>30.24999999627471</v>
          </cell>
          <cell r="DJ220">
            <v>9.7254999987781048</v>
          </cell>
          <cell r="DK220">
            <v>-779.8475000038743</v>
          </cell>
          <cell r="DL220">
            <v>172.20330000668764</v>
          </cell>
          <cell r="DM220">
            <v>146.3682000041008</v>
          </cell>
          <cell r="DN220">
            <v>177.72949999570847</v>
          </cell>
          <cell r="DO220">
            <v>80.770999997854233</v>
          </cell>
          <cell r="DP220">
            <v>91.103000000119209</v>
          </cell>
          <cell r="DQ220">
            <v>15.538000002503395</v>
          </cell>
          <cell r="DR220">
            <v>333.27300000190735</v>
          </cell>
          <cell r="DS220">
            <v>9.238999992609024</v>
          </cell>
          <cell r="DT220">
            <v>10.211999997496605</v>
          </cell>
          <cell r="DU220">
            <v>7.7199999988079071</v>
          </cell>
          <cell r="DV220">
            <v>22.917999997735023</v>
          </cell>
          <cell r="DW220">
            <v>15.247000001370907</v>
          </cell>
          <cell r="DX220">
            <v>61.040499992668629</v>
          </cell>
          <cell r="DY220">
            <v>19.265000000596046</v>
          </cell>
          <cell r="DZ220">
            <v>22.040500000119209</v>
          </cell>
          <cell r="EA220">
            <v>68.387000001966953</v>
          </cell>
          <cell r="EB220">
            <v>54.864999994635582</v>
          </cell>
          <cell r="EC220">
            <v>34.135000005364418</v>
          </cell>
          <cell r="ED220">
            <v>8.2040000036358833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6">
          <cell r="F226">
            <v>-7370.7775999978185</v>
          </cell>
          <cell r="G226">
            <v>-8058.310900002718</v>
          </cell>
          <cell r="H226">
            <v>-8619.865419998765</v>
          </cell>
          <cell r="I226">
            <v>-4524.4269999936223</v>
          </cell>
          <cell r="J226">
            <v>-1813.2510000020266</v>
          </cell>
          <cell r="K226">
            <v>-6301.1569999977946</v>
          </cell>
          <cell r="L226">
            <v>-1942.7094900012016</v>
          </cell>
          <cell r="M226">
            <v>-1420.837849996984</v>
          </cell>
          <cell r="N226">
            <v>-10594.583140000701</v>
          </cell>
          <cell r="O226">
            <v>-4874.1463999971747</v>
          </cell>
          <cell r="P226">
            <v>-8816.4284999966621</v>
          </cell>
          <cell r="Q226">
            <v>4325.8875999972224</v>
          </cell>
          <cell r="R226">
            <v>-80324.905150055885</v>
          </cell>
          <cell r="S226">
            <v>-7898.3540000021458</v>
          </cell>
          <cell r="T226">
            <v>-8962.1649999991059</v>
          </cell>
          <cell r="U226">
            <v>-15663.54470000416</v>
          </cell>
          <cell r="V226">
            <v>-7131.0460000000894</v>
          </cell>
          <cell r="W226">
            <v>-1507.7045000009239</v>
          </cell>
          <cell r="X226">
            <v>-4691.9460999928415</v>
          </cell>
          <cell r="Y226">
            <v>-4554.4363800063729</v>
          </cell>
          <cell r="Z226">
            <v>-4387.8250899985433</v>
          </cell>
          <cell r="AA226">
            <v>-13139.135719999671</v>
          </cell>
          <cell r="AB226">
            <v>-6898.5768599957228</v>
          </cell>
          <cell r="AC226">
            <v>-5855.6714999973774</v>
          </cell>
          <cell r="AD226">
            <v>365.50069999694824</v>
          </cell>
          <cell r="AE226">
            <v>-68923.125519990921</v>
          </cell>
          <cell r="AF226">
            <v>-2767.222000002861</v>
          </cell>
          <cell r="AG226">
            <v>-2571.5080000013113</v>
          </cell>
          <cell r="AH226">
            <v>-6902.7990000024438</v>
          </cell>
          <cell r="AI226">
            <v>-5131.7805000022054</v>
          </cell>
          <cell r="AJ226">
            <v>-1894.7159999981523</v>
          </cell>
          <cell r="AK226">
            <v>-3702.7297699972987</v>
          </cell>
          <cell r="AL226">
            <v>-10202.557910002768</v>
          </cell>
          <cell r="AM226">
            <v>-8544.4336699992418</v>
          </cell>
          <cell r="AN226">
            <v>-16974.100610002875</v>
          </cell>
          <cell r="AO226">
            <v>-5892.1457600072026</v>
          </cell>
          <cell r="AP226">
            <v>-6973.7327999994159</v>
          </cell>
          <cell r="AQ226">
            <v>2634.6004999950528</v>
          </cell>
          <cell r="AR226">
            <v>40.448490023612976</v>
          </cell>
          <cell r="AS226">
            <v>1.2170999944210052</v>
          </cell>
          <cell r="AT226">
            <v>1.4929999932646751</v>
          </cell>
          <cell r="AU226">
            <v>3.4106999933719635</v>
          </cell>
          <cell r="AV226">
            <v>3.3301999978721142</v>
          </cell>
          <cell r="AW226">
            <v>0.98100000247359276</v>
          </cell>
          <cell r="AX226">
            <v>4.8331499993801117</v>
          </cell>
          <cell r="AY226">
            <v>6.1864200010895729</v>
          </cell>
          <cell r="AZ226">
            <v>2.9588300064206123</v>
          </cell>
          <cell r="BA226">
            <v>9.0777899920940399</v>
          </cell>
          <cell r="BB226">
            <v>1.8799999952316284</v>
          </cell>
          <cell r="BC226">
            <v>3.6418000012636185</v>
          </cell>
          <cell r="BD226">
            <v>1.4385000020265579</v>
          </cell>
          <cell r="BE226">
            <v>347.42692995071411</v>
          </cell>
          <cell r="BF226">
            <v>11.959600009024143</v>
          </cell>
          <cell r="BG226">
            <v>19.498000003397465</v>
          </cell>
          <cell r="BH226">
            <v>25.826399996876717</v>
          </cell>
          <cell r="BI226">
            <v>30.501599997282028</v>
          </cell>
          <cell r="BJ226">
            <v>7.8930000066757202</v>
          </cell>
          <cell r="BK226">
            <v>33.181099995970726</v>
          </cell>
          <cell r="BL226">
            <v>51.785609997808933</v>
          </cell>
          <cell r="BM226">
            <v>33.953230008482933</v>
          </cell>
          <cell r="BN226">
            <v>84.661490000784397</v>
          </cell>
          <cell r="BO226">
            <v>24.96339999884367</v>
          </cell>
          <cell r="BP226">
            <v>17.774500004947186</v>
          </cell>
          <cell r="BQ226">
            <v>5.4290000051259995</v>
          </cell>
          <cell r="BR226">
            <v>636.5297999382019</v>
          </cell>
          <cell r="BS226">
            <v>18.26349999755621</v>
          </cell>
          <cell r="BT226">
            <v>19.13849999755621</v>
          </cell>
          <cell r="BU226">
            <v>60.033499993383884</v>
          </cell>
          <cell r="BV226">
            <v>80.518799997866154</v>
          </cell>
          <cell r="BW226">
            <v>12.464999996125698</v>
          </cell>
          <cell r="BX226">
            <v>73.989100001752377</v>
          </cell>
          <cell r="BY226">
            <v>72.969899997115135</v>
          </cell>
          <cell r="BZ226">
            <v>64.968099988996983</v>
          </cell>
          <cell r="CA226">
            <v>138.40010000765324</v>
          </cell>
          <cell r="CB226">
            <v>50.786799997091293</v>
          </cell>
          <cell r="CC226">
            <v>40.372500002384186</v>
          </cell>
          <cell r="CD226">
            <v>4.6240000054240227</v>
          </cell>
          <cell r="CE226">
            <v>334.27779996395111</v>
          </cell>
          <cell r="CF226">
            <v>11.133000008761883</v>
          </cell>
          <cell r="CG226">
            <v>25.730999998748302</v>
          </cell>
          <cell r="CH226">
            <v>18.462700001895428</v>
          </cell>
          <cell r="CI226">
            <v>96.337999999523163</v>
          </cell>
          <cell r="CJ226">
            <v>10.823999997228384</v>
          </cell>
          <cell r="CK226">
            <v>-209.48899999260902</v>
          </cell>
          <cell r="CL226">
            <v>90.916800007224083</v>
          </cell>
          <cell r="CM226">
            <v>59.947899997234344</v>
          </cell>
          <cell r="CN226">
            <v>138.36900000274181</v>
          </cell>
          <cell r="CO226">
            <v>37.213900007307529</v>
          </cell>
          <cell r="CP226">
            <v>31.799500003457069</v>
          </cell>
          <cell r="CQ226">
            <v>23.03099998831749</v>
          </cell>
          <cell r="CR226">
            <v>-919.89749991893768</v>
          </cell>
          <cell r="CS226">
            <v>29.157999999821186</v>
          </cell>
          <cell r="CT226">
            <v>28.447999998927116</v>
          </cell>
          <cell r="CU226">
            <v>32.208500005304813</v>
          </cell>
          <cell r="CV226">
            <v>108.0511000007391</v>
          </cell>
          <cell r="CW226">
            <v>-13.702500000596046</v>
          </cell>
          <cell r="CX226">
            <v>-1723.8722999989986</v>
          </cell>
          <cell r="CY226">
            <v>163.56269999593496</v>
          </cell>
          <cell r="CZ226">
            <v>122.89529999345541</v>
          </cell>
          <cell r="DA226">
            <v>198.36969999969006</v>
          </cell>
          <cell r="DB226">
            <v>76.320500001311302</v>
          </cell>
          <cell r="DC226">
            <v>41.161499999463558</v>
          </cell>
          <cell r="DD226">
            <v>17.502000004053116</v>
          </cell>
          <cell r="DE226">
            <v>-5.7809998989105225</v>
          </cell>
          <cell r="DF226">
            <v>26.752999991178513</v>
          </cell>
          <cell r="DG226">
            <v>12.230999991297722</v>
          </cell>
          <cell r="DH226">
            <v>11.393999993801117</v>
          </cell>
          <cell r="DI226">
            <v>30.249999992549419</v>
          </cell>
          <cell r="DJ226">
            <v>9.7254999987781048</v>
          </cell>
          <cell r="DK226">
            <v>-779.8475000038743</v>
          </cell>
          <cell r="DL226">
            <v>172.20330000668764</v>
          </cell>
          <cell r="DM226">
            <v>146.3682000041008</v>
          </cell>
          <cell r="DN226">
            <v>177.72949999570847</v>
          </cell>
          <cell r="DO226">
            <v>80.770999997854233</v>
          </cell>
          <cell r="DP226">
            <v>91.103000000119209</v>
          </cell>
          <cell r="DQ226">
            <v>15.538000002503395</v>
          </cell>
          <cell r="DR226">
            <v>333.27300000190735</v>
          </cell>
          <cell r="DS226">
            <v>9.238999992609024</v>
          </cell>
          <cell r="DT226">
            <v>10.211999997496605</v>
          </cell>
          <cell r="DU226">
            <v>7.7199999988079071</v>
          </cell>
          <cell r="DV226">
            <v>22.917999997735023</v>
          </cell>
          <cell r="DW226">
            <v>15.247000001370907</v>
          </cell>
          <cell r="DX226">
            <v>61.040499992668629</v>
          </cell>
          <cell r="DY226">
            <v>19.265000000596046</v>
          </cell>
          <cell r="DZ226">
            <v>22.040500000119209</v>
          </cell>
          <cell r="EA226">
            <v>68.387000001966953</v>
          </cell>
          <cell r="EB226">
            <v>54.864999994635582</v>
          </cell>
          <cell r="EC226">
            <v>34.135000005364418</v>
          </cell>
          <cell r="ED226">
            <v>8.2040000036358833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989.34701999998651</v>
          </cell>
          <cell r="G231">
            <v>1146.8287800000107</v>
          </cell>
          <cell r="H231">
            <v>1724.5368199999793</v>
          </cell>
          <cell r="I231">
            <v>1991.8190999999933</v>
          </cell>
          <cell r="J231">
            <v>2305.7579900000128</v>
          </cell>
          <cell r="K231">
            <v>2449.5135000000009</v>
          </cell>
          <cell r="L231">
            <v>2217.1286799999943</v>
          </cell>
          <cell r="M231">
            <v>2220.7776899999881</v>
          </cell>
          <cell r="N231">
            <v>1957.5252000000037</v>
          </cell>
          <cell r="O231">
            <v>1587.0499599999748</v>
          </cell>
          <cell r="P231">
            <v>1068.9174000000057</v>
          </cell>
          <cell r="Q231">
            <v>824.65176999999676</v>
          </cell>
          <cell r="R231">
            <v>20599.434400000144</v>
          </cell>
          <cell r="S231">
            <v>996.88560000000871</v>
          </cell>
          <cell r="T231">
            <v>1115.6543999999994</v>
          </cell>
          <cell r="U231">
            <v>1737.587200000009</v>
          </cell>
          <cell r="V231">
            <v>2006.9280000000144</v>
          </cell>
          <cell r="W231">
            <v>2323.1647999999986</v>
          </cell>
          <cell r="X231">
            <v>2468.1359999999986</v>
          </cell>
          <cell r="Y231">
            <v>2233.9343999999983</v>
          </cell>
          <cell r="Z231">
            <v>2237.6295999999857</v>
          </cell>
          <cell r="AA231">
            <v>1972.4640000000072</v>
          </cell>
          <cell r="AB231">
            <v>1599.0792000000074</v>
          </cell>
          <cell r="AC231">
            <v>1077.0719999999856</v>
          </cell>
          <cell r="AD231">
            <v>830.89919999998529</v>
          </cell>
          <cell r="AE231">
            <v>21265.248230000027</v>
          </cell>
          <cell r="AF231">
            <v>1029.0970799999777</v>
          </cell>
          <cell r="AG231">
            <v>1151.7511599999852</v>
          </cell>
          <cell r="AH231">
            <v>1793.7412200000254</v>
          </cell>
          <cell r="AI231">
            <v>2071.8044999999984</v>
          </cell>
          <cell r="AJ231">
            <v>2398.2932999999903</v>
          </cell>
          <cell r="AK231">
            <v>2547.8924999999872</v>
          </cell>
          <cell r="AL231">
            <v>2306.1027100000065</v>
          </cell>
          <cell r="AM231">
            <v>2309.9364800000039</v>
          </cell>
          <cell r="AN231">
            <v>2036.1477000000014</v>
          </cell>
          <cell r="AO231">
            <v>1650.7596100000083</v>
          </cell>
          <cell r="AP231">
            <v>1111.9095000000088</v>
          </cell>
          <cell r="AQ231">
            <v>857.8124700000044</v>
          </cell>
          <cell r="AR231">
            <v>16312.960479999892</v>
          </cell>
          <cell r="AS231">
            <v>789.45467999996617</v>
          </cell>
          <cell r="AT231">
            <v>883.48959999997169</v>
          </cell>
          <cell r="AU231">
            <v>1376.0614799999748</v>
          </cell>
          <cell r="AV231">
            <v>1589.3016000000061</v>
          </cell>
          <cell r="AW231">
            <v>1839.8066000000108</v>
          </cell>
          <cell r="AX231">
            <v>1954.4963999999745</v>
          </cell>
          <cell r="AY231">
            <v>1769.084440000006</v>
          </cell>
          <cell r="AZ231">
            <v>1771.9476000000141</v>
          </cell>
          <cell r="BA231">
            <v>1562.0039999999863</v>
          </cell>
          <cell r="BB231">
            <v>1266.3524800000014</v>
          </cell>
          <cell r="BC231">
            <v>852.98040000000037</v>
          </cell>
          <cell r="BD231">
            <v>657.98120000003837</v>
          </cell>
          <cell r="BE231">
            <v>16752.728939999361</v>
          </cell>
          <cell r="BF231">
            <v>809.16603000008035</v>
          </cell>
          <cell r="BG231">
            <v>937.94700000004377</v>
          </cell>
          <cell r="BH231">
            <v>1410.3980100000044</v>
          </cell>
          <cell r="BI231">
            <v>1629.0350999999791</v>
          </cell>
          <cell r="BJ231">
            <v>1885.6773000000103</v>
          </cell>
          <cell r="BK231">
            <v>2003.3108999999822</v>
          </cell>
          <cell r="BL231">
            <v>1813.2451800000272</v>
          </cell>
          <cell r="BM231">
            <v>1816.2388499999652</v>
          </cell>
          <cell r="BN231">
            <v>1600.9578000000329</v>
          </cell>
          <cell r="BO231">
            <v>1298.0363399999915</v>
          </cell>
          <cell r="BP231">
            <v>874.26089999993565</v>
          </cell>
          <cell r="BQ231">
            <v>674.45553000003565</v>
          </cell>
          <cell r="BR231">
            <v>16872.915274906904</v>
          </cell>
          <cell r="BS231">
            <v>816.56076999992365</v>
          </cell>
          <cell r="BT231">
            <v>913.86988000001293</v>
          </cell>
          <cell r="BU231">
            <v>1423.2679700000444</v>
          </cell>
          <cell r="BV231">
            <v>1643.8767249068478</v>
          </cell>
          <cell r="BW231">
            <v>1902.9272499999788</v>
          </cell>
          <cell r="BX231">
            <v>2021.6160000000091</v>
          </cell>
          <cell r="BY231">
            <v>1829.83421000003</v>
          </cell>
          <cell r="BZ231">
            <v>1832.831600000005</v>
          </cell>
          <cell r="CA231">
            <v>1615.5935999999638</v>
          </cell>
          <cell r="CB231">
            <v>1309.7450399999507</v>
          </cell>
          <cell r="CC231">
            <v>882.22349999996368</v>
          </cell>
          <cell r="CD231">
            <v>680.56872999994084</v>
          </cell>
          <cell r="CE231">
            <v>17283.013547994662</v>
          </cell>
          <cell r="CF231">
            <v>836.47114000003785</v>
          </cell>
          <cell r="CG231">
            <v>936.20295999996597</v>
          </cell>
          <cell r="CH231">
            <v>1458.0050200000405</v>
          </cell>
          <cell r="CI231">
            <v>1682.2389724259847</v>
          </cell>
          <cell r="CJ231">
            <v>1949.0553155684029</v>
          </cell>
          <cell r="CK231">
            <v>2071.0236000000441</v>
          </cell>
          <cell r="CL231">
            <v>1874.5284599999723</v>
          </cell>
          <cell r="CM231">
            <v>1877.5735900000436</v>
          </cell>
          <cell r="CN231">
            <v>1655.113800000021</v>
          </cell>
          <cell r="CO231">
            <v>1341.8356200000271</v>
          </cell>
          <cell r="CP231">
            <v>903.7791000000434</v>
          </cell>
          <cell r="CQ231">
            <v>697.18596999999136</v>
          </cell>
          <cell r="CR231">
            <v>17671.352192504331</v>
          </cell>
          <cell r="CS231">
            <v>855.22955000004731</v>
          </cell>
          <cell r="CT231">
            <v>957.11336000001756</v>
          </cell>
          <cell r="CU231">
            <v>1490.6749899999704</v>
          </cell>
          <cell r="CV231">
            <v>1721.207352504076</v>
          </cell>
          <cell r="CW231">
            <v>1993.034329999995</v>
          </cell>
          <cell r="CX231">
            <v>2117.3525999999547</v>
          </cell>
          <cell r="CY231">
            <v>1916.4823100000212</v>
          </cell>
          <cell r="CZ231">
            <v>1919.5940900000278</v>
          </cell>
          <cell r="DA231">
            <v>1692.1227000000363</v>
          </cell>
          <cell r="DB231">
            <v>1371.7679800000042</v>
          </cell>
          <cell r="DC231">
            <v>923.99520000000484</v>
          </cell>
          <cell r="DD231">
            <v>712.77772999997251</v>
          </cell>
          <cell r="DE231">
            <v>17862.156600000337</v>
          </cell>
          <cell r="DF231">
            <v>862.68039999995381</v>
          </cell>
          <cell r="DG231">
            <v>1000.023819999944</v>
          </cell>
          <cell r="DH231">
            <v>1503.8518499999773</v>
          </cell>
          <cell r="DI231">
            <v>1736.8613999999943</v>
          </cell>
          <cell r="DJ231">
            <v>2010.6141199999838</v>
          </cell>
          <cell r="DK231">
            <v>2136.0279000000446</v>
          </cell>
          <cell r="DL231">
            <v>1933.417609999975</v>
          </cell>
          <cell r="DM231">
            <v>1936.5433400000038</v>
          </cell>
          <cell r="DN231">
            <v>1707.0549000000465</v>
          </cell>
          <cell r="DO231">
            <v>1383.8703799999785</v>
          </cell>
          <cell r="DP231">
            <v>932.10450000001583</v>
          </cell>
          <cell r="DQ231">
            <v>719.106380000012</v>
          </cell>
          <cell r="DR231">
            <v>18233.298800000921</v>
          </cell>
          <cell r="DS231">
            <v>882.39609000005294</v>
          </cell>
          <cell r="DT231">
            <v>987.60368000000017</v>
          </cell>
          <cell r="DU231">
            <v>1538.0553899999941</v>
          </cell>
          <cell r="DV231">
            <v>1776.3782999999821</v>
          </cell>
          <cell r="DW231">
            <v>2056.3657799999928</v>
          </cell>
          <cell r="DX231">
            <v>2184.5978999999643</v>
          </cell>
          <cell r="DY231">
            <v>1977.3687900000077</v>
          </cell>
          <cell r="DZ231">
            <v>1980.5518699999957</v>
          </cell>
          <cell r="EA231">
            <v>1745.8220999999903</v>
          </cell>
          <cell r="EB231">
            <v>1415.4069900000468</v>
          </cell>
          <cell r="EC231">
            <v>953.29829999996582</v>
          </cell>
          <cell r="ED231">
            <v>735.45360999996774</v>
          </cell>
        </row>
        <row r="233">
          <cell r="F233">
            <v>989.34701999998651</v>
          </cell>
          <cell r="G233">
            <v>1146.8287800000107</v>
          </cell>
          <cell r="H233">
            <v>1724.5368199999793</v>
          </cell>
          <cell r="I233">
            <v>1991.8190999999933</v>
          </cell>
          <cell r="J233">
            <v>2305.7579900000128</v>
          </cell>
          <cell r="K233">
            <v>2449.5135000000009</v>
          </cell>
          <cell r="L233">
            <v>2217.1286799999943</v>
          </cell>
          <cell r="M233">
            <v>2220.7776899999881</v>
          </cell>
          <cell r="N233">
            <v>1957.5252000000037</v>
          </cell>
          <cell r="O233">
            <v>1587.0499599999748</v>
          </cell>
          <cell r="P233">
            <v>1068.9174000000057</v>
          </cell>
          <cell r="Q233">
            <v>824.65176999999676</v>
          </cell>
          <cell r="R233">
            <v>20599.434400000144</v>
          </cell>
          <cell r="S233">
            <v>996.88560000000871</v>
          </cell>
          <cell r="T233">
            <v>1115.6543999999994</v>
          </cell>
          <cell r="U233">
            <v>1737.587200000009</v>
          </cell>
          <cell r="V233">
            <v>2006.9280000000144</v>
          </cell>
          <cell r="W233">
            <v>2323.1647999999986</v>
          </cell>
          <cell r="X233">
            <v>2468.1359999999986</v>
          </cell>
          <cell r="Y233">
            <v>2233.9343999999983</v>
          </cell>
          <cell r="Z233">
            <v>2237.6295999999857</v>
          </cell>
          <cell r="AA233">
            <v>1972.4640000000072</v>
          </cell>
          <cell r="AB233">
            <v>1599.0792000000074</v>
          </cell>
          <cell r="AC233">
            <v>1077.0719999999856</v>
          </cell>
          <cell r="AD233">
            <v>830.89919999998529</v>
          </cell>
          <cell r="AE233">
            <v>21265.248230000027</v>
          </cell>
          <cell r="AF233">
            <v>1029.0970799999777</v>
          </cell>
          <cell r="AG233">
            <v>1151.7511599999852</v>
          </cell>
          <cell r="AH233">
            <v>1793.7412200000254</v>
          </cell>
          <cell r="AI233">
            <v>2071.8044999999984</v>
          </cell>
          <cell r="AJ233">
            <v>2398.2932999999903</v>
          </cell>
          <cell r="AK233">
            <v>2547.8924999999872</v>
          </cell>
          <cell r="AL233">
            <v>2306.1027100000065</v>
          </cell>
          <cell r="AM233">
            <v>2309.9364800000039</v>
          </cell>
          <cell r="AN233">
            <v>2036.1477000000014</v>
          </cell>
          <cell r="AO233">
            <v>1650.7596100000083</v>
          </cell>
          <cell r="AP233">
            <v>1111.9095000000088</v>
          </cell>
          <cell r="AQ233">
            <v>857.8124700000044</v>
          </cell>
          <cell r="AR233">
            <v>16312.960479999892</v>
          </cell>
          <cell r="AS233">
            <v>789.45467999996617</v>
          </cell>
          <cell r="AT233">
            <v>883.48959999997169</v>
          </cell>
          <cell r="AU233">
            <v>1376.0614799999748</v>
          </cell>
          <cell r="AV233">
            <v>1589.3016000000061</v>
          </cell>
          <cell r="AW233">
            <v>1839.8066000000108</v>
          </cell>
          <cell r="AX233">
            <v>1954.4963999999745</v>
          </cell>
          <cell r="AY233">
            <v>1769.084440000006</v>
          </cell>
          <cell r="AZ233">
            <v>1771.9476000000141</v>
          </cell>
          <cell r="BA233">
            <v>1562.0039999999863</v>
          </cell>
          <cell r="BB233">
            <v>1266.3524800000014</v>
          </cell>
          <cell r="BC233">
            <v>852.98040000000037</v>
          </cell>
          <cell r="BD233">
            <v>657.98120000003837</v>
          </cell>
          <cell r="BE233">
            <v>16752.728939999361</v>
          </cell>
          <cell r="BF233">
            <v>809.16603000008035</v>
          </cell>
          <cell r="BG233">
            <v>937.94700000004377</v>
          </cell>
          <cell r="BH233">
            <v>1410.3980100000044</v>
          </cell>
          <cell r="BI233">
            <v>1629.0350999999791</v>
          </cell>
          <cell r="BJ233">
            <v>1885.6773000000103</v>
          </cell>
          <cell r="BK233">
            <v>2003.3108999999822</v>
          </cell>
          <cell r="BL233">
            <v>1813.2451800000272</v>
          </cell>
          <cell r="BM233">
            <v>1816.2388499999652</v>
          </cell>
          <cell r="BN233">
            <v>1600.9578000000329</v>
          </cell>
          <cell r="BO233">
            <v>1298.0363399999915</v>
          </cell>
          <cell r="BP233">
            <v>874.26089999993565</v>
          </cell>
          <cell r="BQ233">
            <v>674.45553000003565</v>
          </cell>
          <cell r="BR233">
            <v>16872.915274906904</v>
          </cell>
          <cell r="BS233">
            <v>816.56076999992365</v>
          </cell>
          <cell r="BT233">
            <v>913.86988000001293</v>
          </cell>
          <cell r="BU233">
            <v>1423.2679700000444</v>
          </cell>
          <cell r="BV233">
            <v>1643.8767249068478</v>
          </cell>
          <cell r="BW233">
            <v>1902.9272499999788</v>
          </cell>
          <cell r="BX233">
            <v>2021.6160000000091</v>
          </cell>
          <cell r="BY233">
            <v>1829.83421000003</v>
          </cell>
          <cell r="BZ233">
            <v>1832.831600000005</v>
          </cell>
          <cell r="CA233">
            <v>1615.5935999999638</v>
          </cell>
          <cell r="CB233">
            <v>1309.7450399999507</v>
          </cell>
          <cell r="CC233">
            <v>882.22349999996368</v>
          </cell>
          <cell r="CD233">
            <v>680.56872999994084</v>
          </cell>
          <cell r="CE233">
            <v>17283.013547994662</v>
          </cell>
          <cell r="CF233">
            <v>836.47114000003785</v>
          </cell>
          <cell r="CG233">
            <v>936.20295999996597</v>
          </cell>
          <cell r="CH233">
            <v>1458.0050200000405</v>
          </cell>
          <cell r="CI233">
            <v>1682.2389724259847</v>
          </cell>
          <cell r="CJ233">
            <v>1949.0553155684029</v>
          </cell>
          <cell r="CK233">
            <v>2071.0236000000441</v>
          </cell>
          <cell r="CL233">
            <v>1874.5284599999723</v>
          </cell>
          <cell r="CM233">
            <v>1877.5735900000436</v>
          </cell>
          <cell r="CN233">
            <v>1655.113800000021</v>
          </cell>
          <cell r="CO233">
            <v>1341.8356200000271</v>
          </cell>
          <cell r="CP233">
            <v>903.7791000000434</v>
          </cell>
          <cell r="CQ233">
            <v>697.18596999999136</v>
          </cell>
          <cell r="CR233">
            <v>17671.352192504331</v>
          </cell>
          <cell r="CS233">
            <v>855.22955000004731</v>
          </cell>
          <cell r="CT233">
            <v>957.11336000001756</v>
          </cell>
          <cell r="CU233">
            <v>1490.6749899999704</v>
          </cell>
          <cell r="CV233">
            <v>1721.207352504076</v>
          </cell>
          <cell r="CW233">
            <v>1993.034329999995</v>
          </cell>
          <cell r="CX233">
            <v>2117.3525999999547</v>
          </cell>
          <cell r="CY233">
            <v>1916.4823100000212</v>
          </cell>
          <cell r="CZ233">
            <v>1919.5940900000278</v>
          </cell>
          <cell r="DA233">
            <v>1692.1227000000363</v>
          </cell>
          <cell r="DB233">
            <v>1371.7679800000042</v>
          </cell>
          <cell r="DC233">
            <v>923.99520000000484</v>
          </cell>
          <cell r="DD233">
            <v>712.77772999997251</v>
          </cell>
          <cell r="DE233">
            <v>17862.156600000337</v>
          </cell>
          <cell r="DF233">
            <v>862.68039999995381</v>
          </cell>
          <cell r="DG233">
            <v>1000.023819999944</v>
          </cell>
          <cell r="DH233">
            <v>1503.8518499999773</v>
          </cell>
          <cell r="DI233">
            <v>1736.8613999999943</v>
          </cell>
          <cell r="DJ233">
            <v>2010.6141199999838</v>
          </cell>
          <cell r="DK233">
            <v>2136.0279000000446</v>
          </cell>
          <cell r="DL233">
            <v>1933.417609999975</v>
          </cell>
          <cell r="DM233">
            <v>1936.5433400000038</v>
          </cell>
          <cell r="DN233">
            <v>1707.0549000000465</v>
          </cell>
          <cell r="DO233">
            <v>1383.8703799999785</v>
          </cell>
          <cell r="DP233">
            <v>932.10450000001583</v>
          </cell>
          <cell r="DQ233">
            <v>719.106380000012</v>
          </cell>
          <cell r="DR233">
            <v>18233.298800000921</v>
          </cell>
          <cell r="DS233">
            <v>882.39609000005294</v>
          </cell>
          <cell r="DT233">
            <v>987.60368000000017</v>
          </cell>
          <cell r="DU233">
            <v>1538.0553899999941</v>
          </cell>
          <cell r="DV233">
            <v>1776.3782999999821</v>
          </cell>
          <cell r="DW233">
            <v>2056.3657799999928</v>
          </cell>
          <cell r="DX233">
            <v>2184.5978999999643</v>
          </cell>
          <cell r="DY233">
            <v>1977.3687900000077</v>
          </cell>
          <cell r="DZ233">
            <v>1980.5518699999957</v>
          </cell>
          <cell r="EA233">
            <v>1745.8220999999903</v>
          </cell>
          <cell r="EB233">
            <v>1415.4069900000468</v>
          </cell>
          <cell r="EC233">
            <v>953.29829999996582</v>
          </cell>
          <cell r="ED233">
            <v>735.45360999996774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-130321.5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-133548.5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-133548.5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-145455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-145455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-118105.58999999985</v>
          </cell>
          <cell r="R240">
            <v>-123800.39999999851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-123800.39999999851</v>
          </cell>
          <cell r="AE240">
            <v>-128969.39999999851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-128969.39999999851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-14075.265149995685</v>
          </cell>
          <cell r="AF253">
            <v>-867.0549699999392</v>
          </cell>
          <cell r="AG253">
            <v>-2392.4009000007063</v>
          </cell>
          <cell r="AH253">
            <v>-4705.2545999996364</v>
          </cell>
          <cell r="AI253">
            <v>0</v>
          </cell>
          <cell r="AJ253">
            <v>0</v>
          </cell>
          <cell r="AK253">
            <v>0</v>
          </cell>
          <cell r="AL253">
            <v>-1051.868599999696</v>
          </cell>
          <cell r="AM253">
            <v>-641.85093999840319</v>
          </cell>
          <cell r="AN253">
            <v>-668.01094000041485</v>
          </cell>
          <cell r="AO253">
            <v>-1123.5381999984384</v>
          </cell>
          <cell r="AP253">
            <v>-2198.7536999993026</v>
          </cell>
          <cell r="AQ253">
            <v>-426.53229999914765</v>
          </cell>
          <cell r="AR253">
            <v>4.9016200006008148</v>
          </cell>
          <cell r="AS253">
            <v>0.97809999994933605</v>
          </cell>
          <cell r="AT253">
            <v>0.3075999990105629</v>
          </cell>
          <cell r="AU253">
            <v>1.3760000001639128</v>
          </cell>
          <cell r="AV253">
            <v>0</v>
          </cell>
          <cell r="AW253">
            <v>0</v>
          </cell>
          <cell r="AX253">
            <v>0</v>
          </cell>
          <cell r="AY253">
            <v>0.15314999967813492</v>
          </cell>
          <cell r="AZ253">
            <v>0.34590000100433826</v>
          </cell>
          <cell r="BA253">
            <v>0.29686999879777431</v>
          </cell>
          <cell r="BB253">
            <v>0</v>
          </cell>
          <cell r="BC253">
            <v>1.2489999998360872</v>
          </cell>
          <cell r="BD253">
            <v>0.19499999843537807</v>
          </cell>
          <cell r="BE253">
            <v>40.051409989595413</v>
          </cell>
          <cell r="BF253">
            <v>8.139299999922514</v>
          </cell>
          <cell r="BG253">
            <v>1.6387000009417534</v>
          </cell>
          <cell r="BH253">
            <v>6.7692700009793043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1.7923100013285875</v>
          </cell>
          <cell r="BN253">
            <v>1.3522699996829033</v>
          </cell>
          <cell r="BO253">
            <v>10.686759999021888</v>
          </cell>
          <cell r="BP253">
            <v>7.3098000008612871</v>
          </cell>
          <cell r="BQ253">
            <v>2.3629999998956919</v>
          </cell>
          <cell r="BR253">
            <v>-231.81737998127937</v>
          </cell>
          <cell r="BS253">
            <v>6.3139999993145466</v>
          </cell>
          <cell r="BT253">
            <v>18.837399998679757</v>
          </cell>
          <cell r="BU253">
            <v>36.224799999967217</v>
          </cell>
          <cell r="BV253">
            <v>30.207700000144541</v>
          </cell>
          <cell r="BW253">
            <v>11.173500000033528</v>
          </cell>
          <cell r="BX253">
            <v>-407.66595999989659</v>
          </cell>
          <cell r="BY253">
            <v>0</v>
          </cell>
          <cell r="BZ253">
            <v>5.4098999984562397</v>
          </cell>
          <cell r="CA253">
            <v>9.8862700015306473</v>
          </cell>
          <cell r="CB253">
            <v>17.410210000351071</v>
          </cell>
          <cell r="CC253">
            <v>34.699200000613928</v>
          </cell>
          <cell r="CD253">
            <v>5.6856000013649464</v>
          </cell>
          <cell r="CE253">
            <v>-334.26472000777721</v>
          </cell>
          <cell r="CF253">
            <v>0</v>
          </cell>
          <cell r="CG253">
            <v>17.950899999588728</v>
          </cell>
          <cell r="CH253">
            <v>50.161799998953938</v>
          </cell>
          <cell r="CI253">
            <v>40.809770000167191</v>
          </cell>
          <cell r="CJ253">
            <v>23.854999999981374</v>
          </cell>
          <cell r="CK253">
            <v>-552.32182000018656</v>
          </cell>
          <cell r="CL253">
            <v>2.6848099995404482</v>
          </cell>
          <cell r="CM253">
            <v>0</v>
          </cell>
          <cell r="CN253">
            <v>19.309679999947548</v>
          </cell>
          <cell r="CO253">
            <v>17.11943999864161</v>
          </cell>
          <cell r="CP253">
            <v>34.208200000226498</v>
          </cell>
          <cell r="CQ253">
            <v>11.95750000141561</v>
          </cell>
          <cell r="CR253">
            <v>-699.21350002288818</v>
          </cell>
          <cell r="CS253">
            <v>6.2809599991887808</v>
          </cell>
          <cell r="CT253">
            <v>43.168999999761581</v>
          </cell>
          <cell r="CU253">
            <v>100.47410000115633</v>
          </cell>
          <cell r="CV253">
            <v>42.668899999931455</v>
          </cell>
          <cell r="CW253">
            <v>-323.93900000024587</v>
          </cell>
          <cell r="CX253">
            <v>-761.18620000034571</v>
          </cell>
          <cell r="CY253">
            <v>16.399439999833703</v>
          </cell>
          <cell r="CZ253">
            <v>10.752899998798966</v>
          </cell>
          <cell r="DA253">
            <v>63.894499998539686</v>
          </cell>
          <cell r="DB253">
            <v>45.935200000181794</v>
          </cell>
          <cell r="DC253">
            <v>43.809699999168515</v>
          </cell>
          <cell r="DD253">
            <v>12.527000000700355</v>
          </cell>
          <cell r="DE253">
            <v>-207.36494000256062</v>
          </cell>
          <cell r="DF253">
            <v>23.153000000864267</v>
          </cell>
          <cell r="DG253">
            <v>25.644999999552965</v>
          </cell>
          <cell r="DH253">
            <v>99.051500000059605</v>
          </cell>
          <cell r="DI253">
            <v>56.893799999728799</v>
          </cell>
          <cell r="DJ253">
            <v>-264.30400000000373</v>
          </cell>
          <cell r="DK253">
            <v>62.356399999931455</v>
          </cell>
          <cell r="DL253">
            <v>38.652499999850988</v>
          </cell>
          <cell r="DM253">
            <v>11.730699999257922</v>
          </cell>
          <cell r="DN253">
            <v>83.031600000336766</v>
          </cell>
          <cell r="DO253">
            <v>-373.19243999943137</v>
          </cell>
          <cell r="DP253">
            <v>24.48200000077486</v>
          </cell>
          <cell r="DQ253">
            <v>5.1350000016391277</v>
          </cell>
          <cell r="DR253">
            <v>9.2480000257492065</v>
          </cell>
          <cell r="DS253">
            <v>0</v>
          </cell>
          <cell r="DT253">
            <v>0</v>
          </cell>
          <cell r="DU253">
            <v>9.2479999996721745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186.55370000004768</v>
          </cell>
          <cell r="BS256">
            <v>5.1065999995917082</v>
          </cell>
          <cell r="BT256">
            <v>3.736600000411272</v>
          </cell>
          <cell r="BU256">
            <v>16.710999999195337</v>
          </cell>
          <cell r="BV256">
            <v>43.914100000634789</v>
          </cell>
          <cell r="BW256">
            <v>0.18249999918043613</v>
          </cell>
          <cell r="BX256">
            <v>1.6899999994784594</v>
          </cell>
          <cell r="BY256">
            <v>17.365299999713898</v>
          </cell>
          <cell r="BZ256">
            <v>9.7434999998658895</v>
          </cell>
          <cell r="CA256">
            <v>57.468399999663234</v>
          </cell>
          <cell r="CB256">
            <v>14.897699998691678</v>
          </cell>
          <cell r="CC256">
            <v>14.833000000566244</v>
          </cell>
          <cell r="CD256">
            <v>0.90499999932944775</v>
          </cell>
          <cell r="CE256">
            <v>177.29450000822544</v>
          </cell>
          <cell r="CF256">
            <v>0.18400000035762787</v>
          </cell>
          <cell r="CG256">
            <v>4.1279999986290932</v>
          </cell>
          <cell r="CH256">
            <v>21.679999999701977</v>
          </cell>
          <cell r="CI256">
            <v>14.509800000116229</v>
          </cell>
          <cell r="CJ256">
            <v>13.226700000464916</v>
          </cell>
          <cell r="CK256">
            <v>10.567999999970198</v>
          </cell>
          <cell r="CL256">
            <v>14.165000000968575</v>
          </cell>
          <cell r="CM256">
            <v>1.703999999910593</v>
          </cell>
          <cell r="CN256">
            <v>54.476099999621511</v>
          </cell>
          <cell r="CO256">
            <v>21.326999999582767</v>
          </cell>
          <cell r="CP256">
            <v>16.718900000676513</v>
          </cell>
          <cell r="CQ256">
            <v>4.6070000007748604</v>
          </cell>
          <cell r="CR256">
            <v>-1875.1602999866009</v>
          </cell>
          <cell r="CS256">
            <v>0.27950000017881393</v>
          </cell>
          <cell r="CT256">
            <v>12.48450000025332</v>
          </cell>
          <cell r="CU256">
            <v>57.35950000025332</v>
          </cell>
          <cell r="CV256">
            <v>34.925499999895692</v>
          </cell>
          <cell r="CW256">
            <v>-722.48929999954998</v>
          </cell>
          <cell r="CX256">
            <v>-1447.8240000009537</v>
          </cell>
          <cell r="CY256">
            <v>26.553999999538064</v>
          </cell>
          <cell r="CZ256">
            <v>17.148000000044703</v>
          </cell>
          <cell r="DA256">
            <v>84.589000001549721</v>
          </cell>
          <cell r="DB256">
            <v>38.75</v>
          </cell>
          <cell r="DC256">
            <v>16.627000000327826</v>
          </cell>
          <cell r="DD256">
            <v>6.4359999988228083</v>
          </cell>
          <cell r="DE256">
            <v>29.859500020742416</v>
          </cell>
          <cell r="DF256">
            <v>5.3114999998360872</v>
          </cell>
          <cell r="DG256">
            <v>19.614000000059605</v>
          </cell>
          <cell r="DH256">
            <v>44.267500000074506</v>
          </cell>
          <cell r="DI256">
            <v>35.432500000111759</v>
          </cell>
          <cell r="DJ256">
            <v>-246.51549999974668</v>
          </cell>
          <cell r="DK256">
            <v>0.52999999932944775</v>
          </cell>
          <cell r="DL256">
            <v>32.35700000077486</v>
          </cell>
          <cell r="DM256">
            <v>22.152000000700355</v>
          </cell>
          <cell r="DN256">
            <v>72.926000000908971</v>
          </cell>
          <cell r="DO256">
            <v>19.299000000581145</v>
          </cell>
          <cell r="DP256">
            <v>14.186499999836087</v>
          </cell>
          <cell r="DQ256">
            <v>10.299000000581145</v>
          </cell>
          <cell r="DR256">
            <v>23.26800000667572</v>
          </cell>
          <cell r="DS256">
            <v>0.30350000038743019</v>
          </cell>
          <cell r="DT256">
            <v>0.2909999992698431</v>
          </cell>
          <cell r="DU256">
            <v>8.0614999998360872</v>
          </cell>
          <cell r="DV256">
            <v>1.9594999998807907</v>
          </cell>
          <cell r="DW256">
            <v>3.9050000011920929</v>
          </cell>
          <cell r="DX256">
            <v>4.2019999995827675</v>
          </cell>
          <cell r="DY256">
            <v>0</v>
          </cell>
          <cell r="DZ256">
            <v>0</v>
          </cell>
          <cell r="EA256">
            <v>0.19299999997019768</v>
          </cell>
          <cell r="EB256">
            <v>4.0394999999552965</v>
          </cell>
          <cell r="EC256">
            <v>3.3999999985098839E-2</v>
          </cell>
          <cell r="ED256">
            <v>0.27899999916553497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-130321.5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-118105.58999999985</v>
          </cell>
          <cell r="R260">
            <v>-257348.89999999851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-133548.5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-123800.39999999851</v>
          </cell>
          <cell r="AE260">
            <v>-288499.66515001655</v>
          </cell>
          <cell r="AF260">
            <v>-867.0549699999392</v>
          </cell>
          <cell r="AG260">
            <v>-2392.4009000007063</v>
          </cell>
          <cell r="AH260">
            <v>-4705.2545999996364</v>
          </cell>
          <cell r="AI260">
            <v>0</v>
          </cell>
          <cell r="AJ260">
            <v>0</v>
          </cell>
          <cell r="AK260">
            <v>0</v>
          </cell>
          <cell r="AL260">
            <v>-146506.86860000342</v>
          </cell>
          <cell r="AM260">
            <v>-641.85093999840319</v>
          </cell>
          <cell r="AN260">
            <v>-668.01094000041485</v>
          </cell>
          <cell r="AO260">
            <v>-1123.5381999984384</v>
          </cell>
          <cell r="AP260">
            <v>-2198.7536999993026</v>
          </cell>
          <cell r="AQ260">
            <v>-129395.93229999766</v>
          </cell>
          <cell r="AR260">
            <v>4.9016200006008148</v>
          </cell>
          <cell r="AS260">
            <v>0.97809999994933605</v>
          </cell>
          <cell r="AT260">
            <v>0.3075999990105629</v>
          </cell>
          <cell r="AU260">
            <v>1.3760000001639128</v>
          </cell>
          <cell r="AV260">
            <v>0</v>
          </cell>
          <cell r="AW260">
            <v>0</v>
          </cell>
          <cell r="AX260">
            <v>0</v>
          </cell>
          <cell r="AY260">
            <v>0.15314999967813492</v>
          </cell>
          <cell r="AZ260">
            <v>0.34590000100433826</v>
          </cell>
          <cell r="BA260">
            <v>0.29686999879777431</v>
          </cell>
          <cell r="BB260">
            <v>0</v>
          </cell>
          <cell r="BC260">
            <v>1.2489999998360872</v>
          </cell>
          <cell r="BD260">
            <v>0.19500000029802322</v>
          </cell>
          <cell r="BE260">
            <v>40.051410019397736</v>
          </cell>
          <cell r="BF260">
            <v>8.139299999922514</v>
          </cell>
          <cell r="BG260">
            <v>1.6387000009417534</v>
          </cell>
          <cell r="BH260">
            <v>6.7692700009793043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1.7923100013285875</v>
          </cell>
          <cell r="BN260">
            <v>1.3522699996829033</v>
          </cell>
          <cell r="BO260">
            <v>10.686759999021888</v>
          </cell>
          <cell r="BP260">
            <v>7.3098000008612871</v>
          </cell>
          <cell r="BQ260">
            <v>2.3629999980330467</v>
          </cell>
          <cell r="BR260">
            <v>-45.263679981231689</v>
          </cell>
          <cell r="BS260">
            <v>11.4206000007689</v>
          </cell>
          <cell r="BT260">
            <v>22.574000000953674</v>
          </cell>
          <cell r="BU260">
            <v>52.93579999729991</v>
          </cell>
          <cell r="BV260">
            <v>74.121800001710653</v>
          </cell>
          <cell r="BW260">
            <v>11.355999998748302</v>
          </cell>
          <cell r="BX260">
            <v>-405.9759599994868</v>
          </cell>
          <cell r="BY260">
            <v>17.365299999713898</v>
          </cell>
          <cell r="BZ260">
            <v>15.153399996459484</v>
          </cell>
          <cell r="CA260">
            <v>67.354670003056526</v>
          </cell>
          <cell r="CB260">
            <v>32.30791000276804</v>
          </cell>
          <cell r="CC260">
            <v>49.532200001180172</v>
          </cell>
          <cell r="CD260">
            <v>6.5906000062823296</v>
          </cell>
          <cell r="CE260">
            <v>-156.9702200293541</v>
          </cell>
          <cell r="CF260">
            <v>0.18400000035762787</v>
          </cell>
          <cell r="CG260">
            <v>22.078899998217821</v>
          </cell>
          <cell r="CH260">
            <v>71.84179999679327</v>
          </cell>
          <cell r="CI260">
            <v>55.319569999352098</v>
          </cell>
          <cell r="CJ260">
            <v>37.081700000911951</v>
          </cell>
          <cell r="CK260">
            <v>-541.75382000021636</v>
          </cell>
          <cell r="CL260">
            <v>16.849809996783733</v>
          </cell>
          <cell r="CM260">
            <v>1.703999999910593</v>
          </cell>
          <cell r="CN260">
            <v>73.785780001431704</v>
          </cell>
          <cell r="CO260">
            <v>38.446439996361732</v>
          </cell>
          <cell r="CP260">
            <v>50.927100002765656</v>
          </cell>
          <cell r="CQ260">
            <v>16.564500004053116</v>
          </cell>
          <cell r="CR260">
            <v>-2574.3737999796867</v>
          </cell>
          <cell r="CS260">
            <v>6.5604599975049496</v>
          </cell>
          <cell r="CT260">
            <v>55.653500001877546</v>
          </cell>
          <cell r="CU260">
            <v>157.833599999547</v>
          </cell>
          <cell r="CV260">
            <v>77.594399999827147</v>
          </cell>
          <cell r="CW260">
            <v>-1046.4282999988645</v>
          </cell>
          <cell r="CX260">
            <v>-2209.0102000012994</v>
          </cell>
          <cell r="CY260">
            <v>42.953440003097057</v>
          </cell>
          <cell r="CZ260">
            <v>27.90089999884367</v>
          </cell>
          <cell r="DA260">
            <v>148.48350000008941</v>
          </cell>
          <cell r="DB260">
            <v>84.685199998319149</v>
          </cell>
          <cell r="DC260">
            <v>60.436700001358986</v>
          </cell>
          <cell r="DD260">
            <v>18.962999999523163</v>
          </cell>
          <cell r="DE260">
            <v>-177.50544005632401</v>
          </cell>
          <cell r="DF260">
            <v>28.464499998837709</v>
          </cell>
          <cell r="DG260">
            <v>45.25900000333786</v>
          </cell>
          <cell r="DH260">
            <v>143.31899999827147</v>
          </cell>
          <cell r="DI260">
            <v>92.326299998909235</v>
          </cell>
          <cell r="DJ260">
            <v>-510.81949999928474</v>
          </cell>
          <cell r="DK260">
            <v>62.886399999260902</v>
          </cell>
          <cell r="DL260">
            <v>71.009499996900558</v>
          </cell>
          <cell r="DM260">
            <v>33.882699999958277</v>
          </cell>
          <cell r="DN260">
            <v>155.95760000124574</v>
          </cell>
          <cell r="DO260">
            <v>-353.89344000071287</v>
          </cell>
          <cell r="DP260">
            <v>38.668499998748302</v>
          </cell>
          <cell r="DQ260">
            <v>15.434000000357628</v>
          </cell>
          <cell r="DR260">
            <v>32.516000032424927</v>
          </cell>
          <cell r="DS260">
            <v>0.30350000038743019</v>
          </cell>
          <cell r="DT260">
            <v>0.29099999740719795</v>
          </cell>
          <cell r="DU260">
            <v>17.309500001370907</v>
          </cell>
          <cell r="DV260">
            <v>1.9594999998807907</v>
          </cell>
          <cell r="DW260">
            <v>3.9050000011920929</v>
          </cell>
          <cell r="DX260">
            <v>4.2019999995827675</v>
          </cell>
          <cell r="DY260">
            <v>0</v>
          </cell>
          <cell r="DZ260">
            <v>0</v>
          </cell>
          <cell r="EA260">
            <v>0.19299999997019768</v>
          </cell>
          <cell r="EB260">
            <v>4.0394999980926514</v>
          </cell>
          <cell r="EC260">
            <v>3.4000001847743988E-2</v>
          </cell>
          <cell r="ED260">
            <v>0.27899999916553497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5.4982999999992899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0.54100000000107684</v>
          </cell>
          <cell r="DY265">
            <v>4.6490000000012515</v>
          </cell>
          <cell r="DZ265">
            <v>0</v>
          </cell>
          <cell r="EA265">
            <v>0.30829999999969004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-3.5869999999995343</v>
          </cell>
          <cell r="K267">
            <v>0</v>
          </cell>
          <cell r="L267">
            <v>0</v>
          </cell>
          <cell r="M267">
            <v>0</v>
          </cell>
          <cell r="N267">
            <v>-887.0544000000009</v>
          </cell>
          <cell r="O267">
            <v>0</v>
          </cell>
          <cell r="P267">
            <v>0</v>
          </cell>
          <cell r="Q267">
            <v>0</v>
          </cell>
          <cell r="R267">
            <v>-6098.8818999998039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-605.56499999998778</v>
          </cell>
          <cell r="X267">
            <v>-2442.545999999973</v>
          </cell>
          <cell r="Y267">
            <v>-2060.3149999999987</v>
          </cell>
          <cell r="Z267">
            <v>0</v>
          </cell>
          <cell r="AA267">
            <v>-959.30400000000373</v>
          </cell>
          <cell r="AB267">
            <v>-31.151900000011665</v>
          </cell>
          <cell r="AC267">
            <v>0</v>
          </cell>
          <cell r="AD267">
            <v>0</v>
          </cell>
          <cell r="AE267">
            <v>-18120.986399999587</v>
          </cell>
          <cell r="AF267">
            <v>0</v>
          </cell>
          <cell r="AG267">
            <v>-290.6846000000005</v>
          </cell>
          <cell r="AH267">
            <v>-156.34599999999045</v>
          </cell>
          <cell r="AI267">
            <v>-53.637799999996787</v>
          </cell>
          <cell r="AJ267">
            <v>-3042.8080000000191</v>
          </cell>
          <cell r="AK267">
            <v>-5735.0059999999939</v>
          </cell>
          <cell r="AL267">
            <v>-6485.3269999999902</v>
          </cell>
          <cell r="AM267">
            <v>-1899.9100000000035</v>
          </cell>
          <cell r="AN267">
            <v>-278.80999999999767</v>
          </cell>
          <cell r="AO267">
            <v>-178.45700000002398</v>
          </cell>
          <cell r="AP267">
            <v>0</v>
          </cell>
          <cell r="AQ267">
            <v>0</v>
          </cell>
          <cell r="AR267">
            <v>-1634.8447000004817</v>
          </cell>
          <cell r="AS267">
            <v>0</v>
          </cell>
          <cell r="AT267">
            <v>-2.0000000004074536E-3</v>
          </cell>
          <cell r="AU267">
            <v>-8.0000000016298145E-2</v>
          </cell>
          <cell r="AV267">
            <v>0.2166000000142958</v>
          </cell>
          <cell r="AW267">
            <v>0.50969999999506399</v>
          </cell>
          <cell r="AX267">
            <v>-628.2050000000163</v>
          </cell>
          <cell r="AY267">
            <v>3.0399999999208376</v>
          </cell>
          <cell r="AZ267">
            <v>-1011.5939999999973</v>
          </cell>
          <cell r="BA267">
            <v>1.0999999999767169</v>
          </cell>
          <cell r="BB267">
            <v>0.16999999998370185</v>
          </cell>
          <cell r="BC267">
            <v>0</v>
          </cell>
          <cell r="BD267">
            <v>0</v>
          </cell>
          <cell r="BE267">
            <v>-1949.6059000000823</v>
          </cell>
          <cell r="BF267">
            <v>0</v>
          </cell>
          <cell r="BG267">
            <v>0</v>
          </cell>
          <cell r="BH267">
            <v>1.2900000000081491</v>
          </cell>
          <cell r="BI267">
            <v>1.336699999999837</v>
          </cell>
          <cell r="BJ267">
            <v>0.569999999992433</v>
          </cell>
          <cell r="BK267">
            <v>1.2613999999994121</v>
          </cell>
          <cell r="BL267">
            <v>-1824.6240000000107</v>
          </cell>
          <cell r="BM267">
            <v>-139.81999999999971</v>
          </cell>
          <cell r="BN267">
            <v>4.7199999999720603</v>
          </cell>
          <cell r="BO267">
            <v>5.6600000000034925</v>
          </cell>
          <cell r="BP267">
            <v>0</v>
          </cell>
          <cell r="BQ267">
            <v>0</v>
          </cell>
          <cell r="BR267">
            <v>-9429.5200000002515</v>
          </cell>
          <cell r="BS267">
            <v>0</v>
          </cell>
          <cell r="BT267">
            <v>0</v>
          </cell>
          <cell r="BU267">
            <v>8.1000000005587935E-2</v>
          </cell>
          <cell r="BV267">
            <v>0.44400000000314321</v>
          </cell>
          <cell r="BW267">
            <v>3.7999999999883585</v>
          </cell>
          <cell r="BX267">
            <v>-283.38899999999921</v>
          </cell>
          <cell r="BY267">
            <v>-8115.5799999999581</v>
          </cell>
          <cell r="BZ267">
            <v>-1039.5499999999884</v>
          </cell>
          <cell r="CA267">
            <v>0.41399999993154779</v>
          </cell>
          <cell r="CB267">
            <v>4.2599999999802094</v>
          </cell>
          <cell r="CC267">
            <v>0</v>
          </cell>
          <cell r="CD267">
            <v>0</v>
          </cell>
          <cell r="CE267">
            <v>-7483.375</v>
          </cell>
          <cell r="CF267">
            <v>0</v>
          </cell>
          <cell r="CG267">
            <v>0</v>
          </cell>
          <cell r="CH267">
            <v>9.8999999994703103E-2</v>
          </cell>
          <cell r="CI267">
            <v>14.74900000001071</v>
          </cell>
          <cell r="CJ267">
            <v>7.6860000000451691</v>
          </cell>
          <cell r="CK267">
            <v>0.41999999999825377</v>
          </cell>
          <cell r="CL267">
            <v>-5008.359999999986</v>
          </cell>
          <cell r="CM267">
            <v>-2506.6300000000047</v>
          </cell>
          <cell r="CN267">
            <v>7.8809999999939464</v>
          </cell>
          <cell r="CO267">
            <v>0.23699999996460974</v>
          </cell>
          <cell r="CP267">
            <v>0</v>
          </cell>
          <cell r="CQ267">
            <v>0.54299999997601844</v>
          </cell>
          <cell r="CR267">
            <v>-14711.231700000353</v>
          </cell>
          <cell r="CS267">
            <v>0</v>
          </cell>
          <cell r="CT267">
            <v>0.20300000000861473</v>
          </cell>
          <cell r="CU267">
            <v>2.1639999999897555</v>
          </cell>
          <cell r="CV267">
            <v>3.5250000000232831</v>
          </cell>
          <cell r="CW267">
            <v>-368.34470000001602</v>
          </cell>
          <cell r="CX267">
            <v>-3465.9530000000377</v>
          </cell>
          <cell r="CY267">
            <v>-7103.5200000000186</v>
          </cell>
          <cell r="CZ267">
            <v>-3806.8699999999953</v>
          </cell>
          <cell r="DA267">
            <v>16.215000000083819</v>
          </cell>
          <cell r="DB267">
            <v>7.6859999999869615</v>
          </cell>
          <cell r="DC267">
            <v>0</v>
          </cell>
          <cell r="DD267">
            <v>3.6629999999713618</v>
          </cell>
          <cell r="DE267">
            <v>-20287.929999999702</v>
          </cell>
          <cell r="DF267">
            <v>0</v>
          </cell>
          <cell r="DG267">
            <v>0.21100000001024455</v>
          </cell>
          <cell r="DH267">
            <v>2.3249999999970896</v>
          </cell>
          <cell r="DI267">
            <v>6.4459999998798594</v>
          </cell>
          <cell r="DJ267">
            <v>26.054999999993015</v>
          </cell>
          <cell r="DK267">
            <v>-3932.6300000000047</v>
          </cell>
          <cell r="DL267">
            <v>-12298.199999999953</v>
          </cell>
          <cell r="DM267">
            <v>-4124.9000000000233</v>
          </cell>
          <cell r="DN267">
            <v>15.805999999982305</v>
          </cell>
          <cell r="DO267">
            <v>10.667000000015832</v>
          </cell>
          <cell r="DP267">
            <v>0</v>
          </cell>
          <cell r="DQ267">
            <v>6.2900000000372529</v>
          </cell>
          <cell r="DR267">
            <v>4261.6559999957681</v>
          </cell>
          <cell r="DS267">
            <v>162.39999999944121</v>
          </cell>
          <cell r="DT267">
            <v>199.39999999944121</v>
          </cell>
          <cell r="DU267">
            <v>229.06000000005588</v>
          </cell>
          <cell r="DV267">
            <v>90.25</v>
          </cell>
          <cell r="DW267">
            <v>332.90000000037253</v>
          </cell>
          <cell r="DX267">
            <v>421.93999999994412</v>
          </cell>
          <cell r="DY267">
            <v>1176.5</v>
          </cell>
          <cell r="DZ267">
            <v>1106.160000000149</v>
          </cell>
          <cell r="EA267">
            <v>236.60000000009313</v>
          </cell>
          <cell r="EB267">
            <v>162</v>
          </cell>
          <cell r="EC267">
            <v>3.7459999999991851</v>
          </cell>
          <cell r="ED267">
            <v>140.6999999997206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-228.48600000003353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-228.48600000003353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-165.61000000000058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-165.61000000000058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-579.38000000000466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-579.38000000000466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1.5350000000034925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1.5350000000034925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-265.77000000001863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-265.77000000001863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0.21999999997206032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0.22000000000116415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4.7680000000400469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4.7679999999818392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-781.11999999993714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-781.11999999993714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-583.33999999999651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-583.33999999999651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4.499999999825377E-2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4.499999999825377E-2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0.80899999999928696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0.80899999999928696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1.4334999999998672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1.4334999999998672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0.13799999999173451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0.13799999999901047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-249.44000000000233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-249.44000000000233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-758.44000000000233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-758.44000000000233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18.660000000032596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6.3399999999965075</v>
          </cell>
          <cell r="DX269">
            <v>12.319999999948777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-3.5869999999995343</v>
          </cell>
          <cell r="K271">
            <v>0</v>
          </cell>
          <cell r="L271">
            <v>0</v>
          </cell>
          <cell r="M271">
            <v>0</v>
          </cell>
          <cell r="N271">
            <v>-887.0544000000009</v>
          </cell>
          <cell r="O271">
            <v>0</v>
          </cell>
          <cell r="P271">
            <v>0</v>
          </cell>
          <cell r="Q271">
            <v>0</v>
          </cell>
          <cell r="R271">
            <v>-7108.4878999998327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-605.56499999998778</v>
          </cell>
          <cell r="X271">
            <v>-3452.1520000000019</v>
          </cell>
          <cell r="Y271">
            <v>-2060.3149999999987</v>
          </cell>
          <cell r="Z271">
            <v>0</v>
          </cell>
          <cell r="AA271">
            <v>-959.30400000000373</v>
          </cell>
          <cell r="AB271">
            <v>-31.151900000011665</v>
          </cell>
          <cell r="AC271">
            <v>0</v>
          </cell>
          <cell r="AD271">
            <v>0</v>
          </cell>
          <cell r="AE271">
            <v>-18869.93639999954</v>
          </cell>
          <cell r="AF271">
            <v>0</v>
          </cell>
          <cell r="AG271">
            <v>-290.6846000000005</v>
          </cell>
          <cell r="AH271">
            <v>-156.34599999999045</v>
          </cell>
          <cell r="AI271">
            <v>-53.637799999996787</v>
          </cell>
          <cell r="AJ271">
            <v>-3042.8080000000191</v>
          </cell>
          <cell r="AK271">
            <v>-6483.9560000000056</v>
          </cell>
          <cell r="AL271">
            <v>-6485.3269999999902</v>
          </cell>
          <cell r="AM271">
            <v>-1899.9100000000035</v>
          </cell>
          <cell r="AN271">
            <v>-278.80999999999767</v>
          </cell>
          <cell r="AO271">
            <v>-178.45700000002398</v>
          </cell>
          <cell r="AP271">
            <v>0</v>
          </cell>
          <cell r="AQ271">
            <v>0</v>
          </cell>
          <cell r="AR271">
            <v>-2214.1797000004444</v>
          </cell>
          <cell r="AS271">
            <v>0</v>
          </cell>
          <cell r="AT271">
            <v>-2.0000000004074536E-3</v>
          </cell>
          <cell r="AU271">
            <v>-8.0000000016298145E-2</v>
          </cell>
          <cell r="AV271">
            <v>0.2166000000142958</v>
          </cell>
          <cell r="AW271">
            <v>0.50969999999506399</v>
          </cell>
          <cell r="AX271">
            <v>-1207.5400000000373</v>
          </cell>
          <cell r="AY271">
            <v>3.0399999999208376</v>
          </cell>
          <cell r="AZ271">
            <v>-1011.5939999999973</v>
          </cell>
          <cell r="BA271">
            <v>1.0999999999767169</v>
          </cell>
          <cell r="BB271">
            <v>0.16999999998370185</v>
          </cell>
          <cell r="BC271">
            <v>0</v>
          </cell>
          <cell r="BD271">
            <v>0</v>
          </cell>
          <cell r="BE271">
            <v>-1948.7968999999575</v>
          </cell>
          <cell r="BF271">
            <v>0</v>
          </cell>
          <cell r="BG271">
            <v>0</v>
          </cell>
          <cell r="BH271">
            <v>1.2900000000081491</v>
          </cell>
          <cell r="BI271">
            <v>1.336699999999837</v>
          </cell>
          <cell r="BJ271">
            <v>0.569999999992433</v>
          </cell>
          <cell r="BK271">
            <v>2.0703999999677762</v>
          </cell>
          <cell r="BL271">
            <v>-1824.6240000000107</v>
          </cell>
          <cell r="BM271">
            <v>-139.81999999999971</v>
          </cell>
          <cell r="BN271">
            <v>4.7199999999720603</v>
          </cell>
          <cell r="BO271">
            <v>5.6600000000034925</v>
          </cell>
          <cell r="BP271">
            <v>0</v>
          </cell>
          <cell r="BQ271">
            <v>0</v>
          </cell>
          <cell r="BR271">
            <v>-9428.0865000002086</v>
          </cell>
          <cell r="BS271">
            <v>0</v>
          </cell>
          <cell r="BT271">
            <v>0</v>
          </cell>
          <cell r="BU271">
            <v>8.1000000005587935E-2</v>
          </cell>
          <cell r="BV271">
            <v>0.44400000000314321</v>
          </cell>
          <cell r="BW271">
            <v>3.7999999999883585</v>
          </cell>
          <cell r="BX271">
            <v>-281.95550000001094</v>
          </cell>
          <cell r="BY271">
            <v>-8115.5799999999581</v>
          </cell>
          <cell r="BZ271">
            <v>-1039.5499999999884</v>
          </cell>
          <cell r="CA271">
            <v>0.41399999993154779</v>
          </cell>
          <cell r="CB271">
            <v>4.2599999999802094</v>
          </cell>
          <cell r="CC271">
            <v>0</v>
          </cell>
          <cell r="CD271">
            <v>0</v>
          </cell>
          <cell r="CE271">
            <v>-7481.7020000000484</v>
          </cell>
          <cell r="CF271">
            <v>0</v>
          </cell>
          <cell r="CG271">
            <v>0</v>
          </cell>
          <cell r="CH271">
            <v>9.8999999994703103E-2</v>
          </cell>
          <cell r="CI271">
            <v>14.74900000001071</v>
          </cell>
          <cell r="CJ271">
            <v>7.6860000001033768</v>
          </cell>
          <cell r="CK271">
            <v>2.0930000000225846</v>
          </cell>
          <cell r="CL271">
            <v>-5008.359999999986</v>
          </cell>
          <cell r="CM271">
            <v>-2506.6300000000047</v>
          </cell>
          <cell r="CN271">
            <v>7.8809999999939464</v>
          </cell>
          <cell r="CO271">
            <v>0.23699999996460974</v>
          </cell>
          <cell r="CP271">
            <v>0</v>
          </cell>
          <cell r="CQ271">
            <v>0.54299999997601844</v>
          </cell>
          <cell r="CR271">
            <v>-15226.441700000316</v>
          </cell>
          <cell r="CS271">
            <v>0</v>
          </cell>
          <cell r="CT271">
            <v>0.20300000000861473</v>
          </cell>
          <cell r="CU271">
            <v>2.1639999999897555</v>
          </cell>
          <cell r="CV271">
            <v>3.5250000000232831</v>
          </cell>
          <cell r="CW271">
            <v>-368.34470000001602</v>
          </cell>
          <cell r="CX271">
            <v>-3981.1630000001751</v>
          </cell>
          <cell r="CY271">
            <v>-7103.5200000000186</v>
          </cell>
          <cell r="CZ271">
            <v>-3806.8699999999953</v>
          </cell>
          <cell r="DA271">
            <v>16.215000000083819</v>
          </cell>
          <cell r="DB271">
            <v>7.6859999999869615</v>
          </cell>
          <cell r="DC271">
            <v>0</v>
          </cell>
          <cell r="DD271">
            <v>3.6629999999713618</v>
          </cell>
          <cell r="DE271">
            <v>-21046.150000000373</v>
          </cell>
          <cell r="DF271">
            <v>0</v>
          </cell>
          <cell r="DG271">
            <v>0.21100000001024455</v>
          </cell>
          <cell r="DH271">
            <v>2.3249999999970896</v>
          </cell>
          <cell r="DI271">
            <v>6.4459999998798594</v>
          </cell>
          <cell r="DJ271">
            <v>26.054999999934807</v>
          </cell>
          <cell r="DK271">
            <v>-4690.8500000000931</v>
          </cell>
          <cell r="DL271">
            <v>-12298.199999999953</v>
          </cell>
          <cell r="DM271">
            <v>-4124.9000000000233</v>
          </cell>
          <cell r="DN271">
            <v>15.805999999982305</v>
          </cell>
          <cell r="DO271">
            <v>10.667000000015832</v>
          </cell>
          <cell r="DP271">
            <v>0</v>
          </cell>
          <cell r="DQ271">
            <v>6.2900000000372529</v>
          </cell>
          <cell r="DR271">
            <v>4290.5822999998927</v>
          </cell>
          <cell r="DS271">
            <v>162.39999999944121</v>
          </cell>
          <cell r="DT271">
            <v>199.39999999944121</v>
          </cell>
          <cell r="DU271">
            <v>229.06000000005588</v>
          </cell>
          <cell r="DV271">
            <v>90.25</v>
          </cell>
          <cell r="DW271">
            <v>339.24000000022352</v>
          </cell>
          <cell r="DX271">
            <v>439.56900000059977</v>
          </cell>
          <cell r="DY271">
            <v>1181.1490000002086</v>
          </cell>
          <cell r="DZ271">
            <v>1106.160000000149</v>
          </cell>
          <cell r="EA271">
            <v>236.90830000024289</v>
          </cell>
          <cell r="EB271">
            <v>162</v>
          </cell>
          <cell r="EC271">
            <v>3.7459999999991851</v>
          </cell>
          <cell r="ED271">
            <v>140.6999999997206</v>
          </cell>
        </row>
        <row r="272">
          <cell r="F272" t="str">
            <v>=</v>
          </cell>
          <cell r="G272" t="str">
            <v>=</v>
          </cell>
          <cell r="H272" t="str">
            <v>=</v>
          </cell>
          <cell r="I272" t="str">
            <v>=</v>
          </cell>
          <cell r="J272" t="str">
            <v>=</v>
          </cell>
          <cell r="K272" t="str">
            <v>=</v>
          </cell>
          <cell r="L272" t="str">
            <v>=</v>
          </cell>
          <cell r="M272" t="str">
            <v>=</v>
          </cell>
          <cell r="N272" t="str">
            <v>=</v>
          </cell>
          <cell r="O272" t="str">
            <v>=</v>
          </cell>
          <cell r="P272" t="str">
            <v>=</v>
          </cell>
          <cell r="Q272" t="str">
            <v>=</v>
          </cell>
          <cell r="R272" t="str">
            <v>=</v>
          </cell>
          <cell r="S272" t="str">
            <v>=</v>
          </cell>
          <cell r="T272" t="str">
            <v>=</v>
          </cell>
          <cell r="U272" t="str">
            <v>=</v>
          </cell>
          <cell r="V272" t="str">
            <v>=</v>
          </cell>
          <cell r="W272" t="str">
            <v>=</v>
          </cell>
          <cell r="X272" t="str">
            <v>=</v>
          </cell>
          <cell r="Y272" t="str">
            <v>=</v>
          </cell>
          <cell r="Z272" t="str">
            <v>=</v>
          </cell>
          <cell r="AA272" t="str">
            <v>=</v>
          </cell>
          <cell r="AB272" t="str">
            <v>=</v>
          </cell>
          <cell r="AC272" t="str">
            <v>=</v>
          </cell>
          <cell r="AD272" t="str">
            <v>=</v>
          </cell>
          <cell r="AE272" t="str">
            <v>=</v>
          </cell>
          <cell r="AF272" t="str">
            <v>=</v>
          </cell>
          <cell r="AG272" t="str">
            <v>=</v>
          </cell>
          <cell r="AH272" t="str">
            <v>=</v>
          </cell>
          <cell r="AI272" t="str">
            <v>=</v>
          </cell>
          <cell r="AJ272" t="str">
            <v>=</v>
          </cell>
          <cell r="AK272" t="str">
            <v>=</v>
          </cell>
          <cell r="AL272" t="str">
            <v>=</v>
          </cell>
          <cell r="AM272" t="str">
            <v>=</v>
          </cell>
          <cell r="AN272" t="str">
            <v>=</v>
          </cell>
          <cell r="AO272" t="str">
            <v>=</v>
          </cell>
          <cell r="AP272" t="str">
            <v>=</v>
          </cell>
          <cell r="AQ272" t="str">
            <v>=</v>
          </cell>
          <cell r="AR272" t="str">
            <v>=</v>
          </cell>
          <cell r="AS272" t="str">
            <v>=</v>
          </cell>
          <cell r="AT272" t="str">
            <v>=</v>
          </cell>
          <cell r="AU272" t="str">
            <v>=</v>
          </cell>
          <cell r="AV272" t="str">
            <v>=</v>
          </cell>
          <cell r="AW272" t="str">
            <v>=</v>
          </cell>
          <cell r="AX272" t="str">
            <v>=</v>
          </cell>
          <cell r="AY272" t="str">
            <v>=</v>
          </cell>
          <cell r="AZ272" t="str">
            <v>=</v>
          </cell>
          <cell r="BA272" t="str">
            <v>=</v>
          </cell>
          <cell r="BB272" t="str">
            <v>=</v>
          </cell>
          <cell r="BC272" t="str">
            <v>=</v>
          </cell>
          <cell r="BD272" t="str">
            <v>=</v>
          </cell>
          <cell r="BE272" t="str">
            <v>=</v>
          </cell>
          <cell r="BF272" t="str">
            <v>=</v>
          </cell>
          <cell r="BG272" t="str">
            <v>=</v>
          </cell>
          <cell r="BH272" t="str">
            <v>=</v>
          </cell>
          <cell r="BI272" t="str">
            <v>=</v>
          </cell>
          <cell r="BJ272" t="str">
            <v>=</v>
          </cell>
          <cell r="BK272" t="str">
            <v>=</v>
          </cell>
          <cell r="BL272" t="str">
            <v>=</v>
          </cell>
          <cell r="BM272" t="str">
            <v>=</v>
          </cell>
          <cell r="BN272" t="str">
            <v>=</v>
          </cell>
          <cell r="BO272" t="str">
            <v>=</v>
          </cell>
          <cell r="BP272" t="str">
            <v>=</v>
          </cell>
          <cell r="BQ272" t="str">
            <v>=</v>
          </cell>
          <cell r="BR272" t="str">
            <v>=</v>
          </cell>
          <cell r="BS272" t="str">
            <v>=</v>
          </cell>
          <cell r="BT272" t="str">
            <v>=</v>
          </cell>
          <cell r="BU272" t="str">
            <v>=</v>
          </cell>
          <cell r="BV272" t="str">
            <v>=</v>
          </cell>
          <cell r="BW272" t="str">
            <v>=</v>
          </cell>
          <cell r="BX272" t="str">
            <v>=</v>
          </cell>
          <cell r="BY272" t="str">
            <v>=</v>
          </cell>
          <cell r="BZ272" t="str">
            <v>=</v>
          </cell>
          <cell r="CA272" t="str">
            <v>=</v>
          </cell>
          <cell r="CB272" t="str">
            <v>=</v>
          </cell>
          <cell r="CC272" t="str">
            <v>=</v>
          </cell>
          <cell r="CD272" t="str">
            <v>=</v>
          </cell>
          <cell r="CE272" t="str">
            <v>=</v>
          </cell>
          <cell r="CF272" t="str">
            <v>=</v>
          </cell>
          <cell r="CG272" t="str">
            <v>=</v>
          </cell>
          <cell r="CH272" t="str">
            <v>=</v>
          </cell>
          <cell r="CI272" t="str">
            <v>=</v>
          </cell>
          <cell r="CJ272" t="str">
            <v>=</v>
          </cell>
          <cell r="CK272" t="str">
            <v>=</v>
          </cell>
          <cell r="CL272" t="str">
            <v>=</v>
          </cell>
          <cell r="CM272" t="str">
            <v>=</v>
          </cell>
          <cell r="CN272" t="str">
            <v>=</v>
          </cell>
          <cell r="CO272" t="str">
            <v>=</v>
          </cell>
          <cell r="CP272" t="str">
            <v>=</v>
          </cell>
          <cell r="CQ272" t="str">
            <v>=</v>
          </cell>
          <cell r="CR272" t="str">
            <v>=</v>
          </cell>
          <cell r="CS272" t="str">
            <v>=</v>
          </cell>
          <cell r="CT272" t="str">
            <v>=</v>
          </cell>
          <cell r="CU272" t="str">
            <v>=</v>
          </cell>
          <cell r="CV272" t="str">
            <v>=</v>
          </cell>
          <cell r="CW272" t="str">
            <v>=</v>
          </cell>
          <cell r="CX272" t="str">
            <v>=</v>
          </cell>
          <cell r="CY272" t="str">
            <v>=</v>
          </cell>
          <cell r="CZ272" t="str">
            <v>=</v>
          </cell>
          <cell r="DA272" t="str">
            <v>=</v>
          </cell>
          <cell r="DB272" t="str">
            <v>=</v>
          </cell>
          <cell r="DC272" t="str">
            <v>=</v>
          </cell>
          <cell r="DD272" t="str">
            <v>=</v>
          </cell>
          <cell r="DE272" t="str">
            <v>=</v>
          </cell>
          <cell r="DF272" t="str">
            <v>=</v>
          </cell>
          <cell r="DG272" t="str">
            <v>=</v>
          </cell>
          <cell r="DH272" t="str">
            <v>=</v>
          </cell>
          <cell r="DI272" t="str">
            <v>=</v>
          </cell>
          <cell r="DJ272" t="str">
            <v>=</v>
          </cell>
          <cell r="DK272" t="str">
            <v>=</v>
          </cell>
          <cell r="DL272" t="str">
            <v>=</v>
          </cell>
          <cell r="DM272" t="str">
            <v>=</v>
          </cell>
          <cell r="DN272" t="str">
            <v>=</v>
          </cell>
          <cell r="DO272" t="str">
            <v>=</v>
          </cell>
          <cell r="DP272" t="str">
            <v>=</v>
          </cell>
          <cell r="DQ272" t="str">
            <v>=</v>
          </cell>
          <cell r="DR272" t="str">
            <v>=</v>
          </cell>
          <cell r="DS272" t="str">
            <v>=</v>
          </cell>
          <cell r="DT272" t="str">
            <v>=</v>
          </cell>
          <cell r="DU272" t="str">
            <v>=</v>
          </cell>
          <cell r="DV272" t="str">
            <v>=</v>
          </cell>
          <cell r="DW272" t="str">
            <v>=</v>
          </cell>
          <cell r="DX272" t="str">
            <v>=</v>
          </cell>
          <cell r="DY272" t="str">
            <v>=</v>
          </cell>
          <cell r="DZ272" t="str">
            <v>=</v>
          </cell>
          <cell r="EA272" t="str">
            <v>=</v>
          </cell>
          <cell r="EB272" t="str">
            <v>=</v>
          </cell>
          <cell r="EC272" t="str">
            <v>=</v>
          </cell>
          <cell r="ED272" t="str">
            <v>=</v>
          </cell>
        </row>
        <row r="273">
          <cell r="F273">
            <v>-37832.953177928925</v>
          </cell>
          <cell r="G273">
            <v>-43761.857616633177</v>
          </cell>
          <cell r="H273">
            <v>-65114.163426935673</v>
          </cell>
          <cell r="I273">
            <v>-68550.502524450421</v>
          </cell>
          <cell r="J273">
            <v>-85313.915007889271</v>
          </cell>
          <cell r="K273">
            <v>-88114.186810702085</v>
          </cell>
          <cell r="L273">
            <v>-179551.74633195996</v>
          </cell>
          <cell r="M273">
            <v>-123922.7306368947</v>
          </cell>
          <cell r="N273">
            <v>-80927.46474725008</v>
          </cell>
          <cell r="O273">
            <v>-65812.37425211072</v>
          </cell>
          <cell r="P273">
            <v>-39608.438448414207</v>
          </cell>
          <cell r="Q273">
            <v>-66641.379924982786</v>
          </cell>
          <cell r="R273">
            <v>-1000059.03601408</v>
          </cell>
          <cell r="S273">
            <v>-43982.286263883114</v>
          </cell>
          <cell r="T273">
            <v>-48519.356669813395</v>
          </cell>
          <cell r="U273">
            <v>-70968.580143630505</v>
          </cell>
          <cell r="V273">
            <v>-73761.274000778794</v>
          </cell>
          <cell r="W273">
            <v>-92751.416252791882</v>
          </cell>
          <cell r="X273">
            <v>-98830.855731546879</v>
          </cell>
          <cell r="Y273">
            <v>-157402.19660496712</v>
          </cell>
          <cell r="Z273">
            <v>-137370.06059503555</v>
          </cell>
          <cell r="AA273">
            <v>-91815.147135198116</v>
          </cell>
          <cell r="AB273">
            <v>-74972.221663564444</v>
          </cell>
          <cell r="AC273">
            <v>-47579.056129574776</v>
          </cell>
          <cell r="AD273">
            <v>-62106.584823340178</v>
          </cell>
          <cell r="AE273">
            <v>-1059275.0790030956</v>
          </cell>
          <cell r="AF273">
            <v>-50954.382430970669</v>
          </cell>
          <cell r="AG273">
            <v>-55604.546765714884</v>
          </cell>
          <cell r="AH273">
            <v>-77489.325002849102</v>
          </cell>
          <cell r="AI273">
            <v>-77835.320464462042</v>
          </cell>
          <cell r="AJ273">
            <v>-98427.897266030312</v>
          </cell>
          <cell r="AK273">
            <v>-104609.10678362846</v>
          </cell>
          <cell r="AL273">
            <v>-165371.38121637702</v>
          </cell>
          <cell r="AM273">
            <v>-139652.06116703153</v>
          </cell>
          <cell r="AN273">
            <v>-93922.193567305803</v>
          </cell>
          <cell r="AO273">
            <v>-79789.655184924603</v>
          </cell>
          <cell r="AP273">
            <v>-51909.184386283159</v>
          </cell>
          <cell r="AQ273">
            <v>-63710.024767577648</v>
          </cell>
          <cell r="AR273">
            <v>14471.366490840912</v>
          </cell>
          <cell r="AS273">
            <v>813.81501322984695</v>
          </cell>
          <cell r="AT273">
            <v>918.03248780965805</v>
          </cell>
          <cell r="AU273">
            <v>1146.8441586196423</v>
          </cell>
          <cell r="AV273">
            <v>1631.5453968942165</v>
          </cell>
          <cell r="AW273">
            <v>499.4309695661068</v>
          </cell>
          <cell r="AX273">
            <v>1445.7668017446995</v>
          </cell>
          <cell r="AY273">
            <v>1694.5855130851269</v>
          </cell>
          <cell r="AZ273">
            <v>1878.6347461640835</v>
          </cell>
          <cell r="BA273">
            <v>1582.5575795471668</v>
          </cell>
          <cell r="BB273">
            <v>1302.30772960186</v>
          </cell>
          <cell r="BC273">
            <v>876.60029971599579</v>
          </cell>
          <cell r="BD273">
            <v>681.24579456448555</v>
          </cell>
          <cell r="BE273">
            <v>17984.583310127258</v>
          </cell>
          <cell r="BF273">
            <v>1022.3587470650673</v>
          </cell>
          <cell r="BG273">
            <v>1182.9938964545727</v>
          </cell>
          <cell r="BH273">
            <v>1420.8721207380295</v>
          </cell>
          <cell r="BI273">
            <v>1935.5050409287214</v>
          </cell>
          <cell r="BJ273">
            <v>1433.5636302530766</v>
          </cell>
          <cell r="BK273">
            <v>1416.9730862975121</v>
          </cell>
          <cell r="BL273">
            <v>1658.1682581603527</v>
          </cell>
          <cell r="BM273">
            <v>2418.0834603011608</v>
          </cell>
          <cell r="BN273">
            <v>2026.5017879903316</v>
          </cell>
          <cell r="BO273">
            <v>1539.2560194730759</v>
          </cell>
          <cell r="BP273">
            <v>1069.6474250555038</v>
          </cell>
          <cell r="BQ273">
            <v>860.65983745455742</v>
          </cell>
          <cell r="BR273">
            <v>19324.394455194473</v>
          </cell>
          <cell r="BS273">
            <v>1219.7457078397274</v>
          </cell>
          <cell r="BT273">
            <v>1350.7614920139313</v>
          </cell>
          <cell r="BU273">
            <v>1164.5776960551739</v>
          </cell>
          <cell r="BV273">
            <v>2181.1624022871256</v>
          </cell>
          <cell r="BW273">
            <v>1295.4174258112907</v>
          </cell>
          <cell r="BX273">
            <v>1322.9814765155315</v>
          </cell>
          <cell r="BY273">
            <v>1577.759517878294</v>
          </cell>
          <cell r="BZ273">
            <v>3007.4809066951275</v>
          </cell>
          <cell r="CA273">
            <v>2358.3519946336746</v>
          </cell>
          <cell r="CB273">
            <v>1690.6193947196007</v>
          </cell>
          <cell r="CC273">
            <v>1241.0658813118935</v>
          </cell>
          <cell r="CD273">
            <v>914.4705593585968</v>
          </cell>
          <cell r="CE273">
            <v>15820.419889688492</v>
          </cell>
          <cell r="CF273">
            <v>1206.6544706523418</v>
          </cell>
          <cell r="CG273">
            <v>1232.0240871012211</v>
          </cell>
          <cell r="CH273">
            <v>965.44894164800644</v>
          </cell>
          <cell r="CI273">
            <v>1389.8875644505024</v>
          </cell>
          <cell r="CJ273">
            <v>-143.2393191754818</v>
          </cell>
          <cell r="CK273">
            <v>759.16844257712364</v>
          </cell>
          <cell r="CL273">
            <v>1256.1838203966618</v>
          </cell>
          <cell r="CM273">
            <v>3312.1626888811588</v>
          </cell>
          <cell r="CN273">
            <v>2520.255729585886</v>
          </cell>
          <cell r="CO273">
            <v>971.03945350646973</v>
          </cell>
          <cell r="CP273">
            <v>1366.2146402597427</v>
          </cell>
          <cell r="CQ273">
            <v>984.61936986446381</v>
          </cell>
          <cell r="CR273">
            <v>7653.2058131694794</v>
          </cell>
          <cell r="CS273">
            <v>1444.6590740680695</v>
          </cell>
          <cell r="CT273">
            <v>1441.1550557911396</v>
          </cell>
          <cell r="CU273">
            <v>907.24084776639938</v>
          </cell>
          <cell r="CV273">
            <v>91.441651940345764</v>
          </cell>
          <cell r="CW273">
            <v>-6714.2932433187962</v>
          </cell>
          <cell r="CX273">
            <v>-1781.2516606152058</v>
          </cell>
          <cell r="CY273">
            <v>1509.184378683567</v>
          </cell>
          <cell r="CZ273">
            <v>4181.9116258621216</v>
          </cell>
          <cell r="DA273">
            <v>2716.7321107387543</v>
          </cell>
          <cell r="DB273">
            <v>1173.2660349309444</v>
          </cell>
          <cell r="DC273">
            <v>1673.0951344072819</v>
          </cell>
          <cell r="DD273">
            <v>1010.0648034214973</v>
          </cell>
          <cell r="DE273">
            <v>26870.832561969757</v>
          </cell>
          <cell r="DF273">
            <v>1664.7909524440765</v>
          </cell>
          <cell r="DG273">
            <v>1705.2864981889725</v>
          </cell>
          <cell r="DH273">
            <v>2233.8775571882725</v>
          </cell>
          <cell r="DI273">
            <v>2198.9343801140785</v>
          </cell>
          <cell r="DJ273">
            <v>1457.4671438634396</v>
          </cell>
          <cell r="DK273">
            <v>2747.0176126658916</v>
          </cell>
          <cell r="DL273">
            <v>1950.3599499762058</v>
          </cell>
          <cell r="DM273">
            <v>4427.6870699226856</v>
          </cell>
          <cell r="DN273">
            <v>3229.8860146999359</v>
          </cell>
          <cell r="DO273">
            <v>1980.9624458551407</v>
          </cell>
          <cell r="DP273">
            <v>1799.0956839621067</v>
          </cell>
          <cell r="DQ273">
            <v>1475.4672530889511</v>
          </cell>
          <cell r="DR273">
            <v>38188.305876731873</v>
          </cell>
          <cell r="DS273">
            <v>1849.1186699867249</v>
          </cell>
          <cell r="DT273">
            <v>2068.4250399470329</v>
          </cell>
          <cell r="DU273">
            <v>3160.8661440014839</v>
          </cell>
          <cell r="DV273">
            <v>3509.3897925317287</v>
          </cell>
          <cell r="DW273">
            <v>4032.0171054005623</v>
          </cell>
          <cell r="DX273">
            <v>4314.9375479519367</v>
          </cell>
          <cell r="DY273">
            <v>4496.9454807937145</v>
          </cell>
          <cell r="DZ273">
            <v>4588.3653040826321</v>
          </cell>
          <cell r="EA273">
            <v>3711.0153134465218</v>
          </cell>
          <cell r="EB273">
            <v>2935.1367407739162</v>
          </cell>
          <cell r="EC273">
            <v>1977.3063681125641</v>
          </cell>
          <cell r="ED273">
            <v>1544.7823699712753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F275">
            <v>-7.0779915120766645E-3</v>
          </cell>
          <cell r="G275">
            <v>-9.0410651047108104E-3</v>
          </cell>
          <cell r="H275">
            <v>-1.3540954013404161E-2</v>
          </cell>
          <cell r="I275">
            <v>-1.524083653454511E-2</v>
          </cell>
          <cell r="J275">
            <v>-1.8195407079154791E-2</v>
          </cell>
          <cell r="K275">
            <v>-1.7908505862774149E-2</v>
          </cell>
          <cell r="L275">
            <v>-3.1934407651448282E-2</v>
          </cell>
          <cell r="M275">
            <v>-2.2957220476548912E-2</v>
          </cell>
          <cell r="N275">
            <v>-1.6977356350544426E-2</v>
          </cell>
          <cell r="O275">
            <v>-1.3999213881078276E-2</v>
          </cell>
          <cell r="P275">
            <v>-8.2342457987927276E-3</v>
          </cell>
          <cell r="Q275">
            <v>-1.2523639265140218E-2</v>
          </cell>
          <cell r="R275">
            <v>-1.6680567737036966E-2</v>
          </cell>
          <cell r="S275">
            <v>-8.1868019405320069E-3</v>
          </cell>
          <cell r="T275">
            <v>-1.0219170002997657E-2</v>
          </cell>
          <cell r="U275">
            <v>-1.4680061303636194E-2</v>
          </cell>
          <cell r="V275">
            <v>-1.633025783894837E-2</v>
          </cell>
          <cell r="W275">
            <v>-1.9698562574660627E-2</v>
          </cell>
          <cell r="X275">
            <v>-1.996210447025959E-2</v>
          </cell>
          <cell r="Y275">
            <v>-2.7810881844054336E-2</v>
          </cell>
          <cell r="Z275">
            <v>-2.5289077171404273E-2</v>
          </cell>
          <cell r="AA275">
            <v>-1.9059841152717638E-2</v>
          </cell>
          <cell r="AB275">
            <v>-1.5874876437873553E-2</v>
          </cell>
          <cell r="AC275">
            <v>-9.8344052658347891E-3</v>
          </cell>
          <cell r="AD275">
            <v>-1.1602172386233178E-2</v>
          </cell>
          <cell r="AE275">
            <v>-1.7619001339191698E-2</v>
          </cell>
          <cell r="AF275">
            <v>-9.4429116209333586E-3</v>
          </cell>
          <cell r="AG275">
            <v>-1.1665430156202916E-2</v>
          </cell>
          <cell r="AH275">
            <v>-1.5968222374748819E-2</v>
          </cell>
          <cell r="AI275">
            <v>-1.7179554302291677E-2</v>
          </cell>
          <cell r="AJ275">
            <v>-2.0843141481748262E-2</v>
          </cell>
          <cell r="AK275">
            <v>-2.1088659323034165E-2</v>
          </cell>
          <cell r="AL275">
            <v>-2.9201027234812216E-2</v>
          </cell>
          <cell r="AM275">
            <v>-2.565278915326985E-2</v>
          </cell>
          <cell r="AN275">
            <v>-1.9544936769456456E-2</v>
          </cell>
          <cell r="AO275">
            <v>-1.683391090857711E-2</v>
          </cell>
          <cell r="AP275">
            <v>-1.0679224589278391E-2</v>
          </cell>
          <cell r="AQ275">
            <v>-1.1843818334934753E-2</v>
          </cell>
          <cell r="AR275">
            <v>2.3969957085867577E-4</v>
          </cell>
          <cell r="AS275">
            <v>1.5007095710473095E-4</v>
          </cell>
          <cell r="AT275">
            <v>1.9177065687259187E-4</v>
          </cell>
          <cell r="AU275">
            <v>2.3542871166526425E-4</v>
          </cell>
          <cell r="AV275">
            <v>3.5882390962527211E-4</v>
          </cell>
          <cell r="AW275">
            <v>1.0537307350944047E-4</v>
          </cell>
          <cell r="AX275">
            <v>2.9050156244636582E-4</v>
          </cell>
          <cell r="AY275">
            <v>2.9806770076135081E-4</v>
          </cell>
          <cell r="AZ275">
            <v>3.4360049303927553E-4</v>
          </cell>
          <cell r="BA275">
            <v>3.2819698637354122E-4</v>
          </cell>
          <cell r="BB275">
            <v>2.7357284663409587E-4</v>
          </cell>
          <cell r="BC275">
            <v>1.7938291749786117E-4</v>
          </cell>
          <cell r="BD275">
            <v>1.2600659329464747E-4</v>
          </cell>
          <cell r="BE275">
            <v>2.9543680543042683E-4</v>
          </cell>
          <cell r="BF275">
            <v>1.8735802051850214E-4</v>
          </cell>
          <cell r="BG275">
            <v>2.3965829333150168E-4</v>
          </cell>
          <cell r="BH275">
            <v>2.9036739634591413E-4</v>
          </cell>
          <cell r="BI275">
            <v>4.2363777152232274E-4</v>
          </cell>
          <cell r="BJ275">
            <v>3.0102293315081852E-4</v>
          </cell>
          <cell r="BK275">
            <v>2.8303260489437321E-4</v>
          </cell>
          <cell r="BL275">
            <v>2.8931421813638281E-4</v>
          </cell>
          <cell r="BM275">
            <v>4.3954678604052333E-4</v>
          </cell>
          <cell r="BN275">
            <v>4.1575679596306259E-4</v>
          </cell>
          <cell r="BO275">
            <v>3.2134349211077051E-4</v>
          </cell>
          <cell r="BP275">
            <v>2.1767360621893772E-4</v>
          </cell>
          <cell r="BQ275">
            <v>1.5821416374350861E-4</v>
          </cell>
          <cell r="BR275">
            <v>3.1666021288501156E-4</v>
          </cell>
          <cell r="BS275">
            <v>2.2215813502768356E-4</v>
          </cell>
          <cell r="BT275">
            <v>2.7905917582771167E-4</v>
          </cell>
          <cell r="BU275">
            <v>2.367425346427865E-4</v>
          </cell>
          <cell r="BV275">
            <v>4.7479786655202361E-4</v>
          </cell>
          <cell r="BW275">
            <v>2.7093803068112265E-4</v>
          </cell>
          <cell r="BX275">
            <v>2.6334536408967324E-4</v>
          </cell>
          <cell r="BY275">
            <v>2.7446503356998164E-4</v>
          </cell>
          <cell r="BZ275">
            <v>5.4494169492613764E-4</v>
          </cell>
          <cell r="CA275">
            <v>4.8398577794372954E-4</v>
          </cell>
          <cell r="CB275">
            <v>3.5101792251168717E-4</v>
          </cell>
          <cell r="CC275">
            <v>2.5099674594031285E-4</v>
          </cell>
          <cell r="CD275">
            <v>1.6700476474085235E-4</v>
          </cell>
          <cell r="CE275">
            <v>2.576053750402707E-4</v>
          </cell>
          <cell r="CF275">
            <v>2.1834810406673455E-4</v>
          </cell>
          <cell r="CG275">
            <v>2.5291569809837711E-4</v>
          </cell>
          <cell r="CH275">
            <v>1.950439112299307E-4</v>
          </cell>
          <cell r="CI275">
            <v>3.0071644868101544E-4</v>
          </cell>
          <cell r="CJ275">
            <v>-2.9808431062150476E-5</v>
          </cell>
          <cell r="CK275">
            <v>1.5022197323943942E-4</v>
          </cell>
          <cell r="CL275">
            <v>2.1725936588268269E-4</v>
          </cell>
          <cell r="CM275">
            <v>5.964548961188143E-4</v>
          </cell>
          <cell r="CN275">
            <v>5.1379480562729896E-4</v>
          </cell>
          <cell r="CO275">
            <v>2.003759817554851E-4</v>
          </cell>
          <cell r="CP275">
            <v>2.7429684879720639E-4</v>
          </cell>
          <cell r="CQ275">
            <v>1.7844000848299402E-4</v>
          </cell>
          <cell r="CR275">
            <v>1.2363043148866382E-4</v>
          </cell>
          <cell r="CS275">
            <v>2.5952600201151199E-4</v>
          </cell>
          <cell r="CT275">
            <v>2.9375815574184116E-4</v>
          </cell>
          <cell r="CU275">
            <v>1.8197262265218228E-4</v>
          </cell>
          <cell r="CV275">
            <v>1.9663653109347479E-5</v>
          </cell>
          <cell r="CW275">
            <v>-1.388392460146548E-3</v>
          </cell>
          <cell r="CX275">
            <v>-3.4954786256946591E-4</v>
          </cell>
          <cell r="CY275">
            <v>2.58732751163393E-4</v>
          </cell>
          <cell r="CZ275">
            <v>7.4659214740790958E-4</v>
          </cell>
          <cell r="DA275">
            <v>5.4690909299637269E-4</v>
          </cell>
          <cell r="DB275">
            <v>2.4042644723465401E-4</v>
          </cell>
          <cell r="DC275">
            <v>3.3329292738670802E-4</v>
          </cell>
          <cell r="DD275">
            <v>1.8159786046112458E-4</v>
          </cell>
          <cell r="DE275">
            <v>4.303263551719283E-4</v>
          </cell>
          <cell r="DF275">
            <v>2.9670249151081407E-4</v>
          </cell>
          <cell r="DG275">
            <v>3.3633520252962512E-4</v>
          </cell>
          <cell r="DH275">
            <v>4.4470193806134262E-4</v>
          </cell>
          <cell r="DI275">
            <v>4.6953285201212225E-4</v>
          </cell>
          <cell r="DJ275">
            <v>2.9908988232563161E-4</v>
          </cell>
          <cell r="DK275">
            <v>5.3613121489348714E-4</v>
          </cell>
          <cell r="DL275">
            <v>3.328484152547162E-4</v>
          </cell>
          <cell r="DM275">
            <v>7.8535982765970402E-4</v>
          </cell>
          <cell r="DN275">
            <v>6.4934489483903235E-4</v>
          </cell>
          <cell r="DO275">
            <v>4.0277176447744978E-4</v>
          </cell>
          <cell r="DP275">
            <v>3.5539807811346691E-4</v>
          </cell>
          <cell r="DQ275">
            <v>2.6317442862477947E-4</v>
          </cell>
          <cell r="DR275">
            <v>6.0653329764193131E-4</v>
          </cell>
          <cell r="DS275">
            <v>3.262909147991877E-4</v>
          </cell>
          <cell r="DT275">
            <v>4.1445454080246691E-4</v>
          </cell>
          <cell r="DU275">
            <v>6.2298375478064827E-4</v>
          </cell>
          <cell r="DV275">
            <v>7.4150094121705479E-4</v>
          </cell>
          <cell r="DW275">
            <v>8.182987907758843E-4</v>
          </cell>
          <cell r="DX275">
            <v>8.3356961400227192E-4</v>
          </cell>
          <cell r="DY275">
            <v>7.5932854183946574E-4</v>
          </cell>
          <cell r="DZ275">
            <v>8.0529871276269205E-4</v>
          </cell>
          <cell r="EA275">
            <v>7.3805923727832123E-4</v>
          </cell>
          <cell r="EB275">
            <v>5.9020710888546546E-4</v>
          </cell>
          <cell r="EC275">
            <v>3.8677940406017797E-4</v>
          </cell>
          <cell r="ED275">
            <v>2.729250408251005E-4</v>
          </cell>
        </row>
        <row r="276">
          <cell r="F276">
            <v>30.209858023895247</v>
          </cell>
          <cell r="G276">
            <v>30.145622537603398</v>
          </cell>
          <cell r="H276">
            <v>29.828408712827123</v>
          </cell>
          <cell r="I276">
            <v>27.188662361112932</v>
          </cell>
          <cell r="J276">
            <v>29.230297866703921</v>
          </cell>
          <cell r="K276">
            <v>28.417972622096038</v>
          </cell>
          <cell r="L276">
            <v>63.977287778465055</v>
          </cell>
          <cell r="M276">
            <v>44.083186553962015</v>
          </cell>
          <cell r="N276">
            <v>32.659961235915411</v>
          </cell>
          <cell r="O276">
            <v>32.760011952722316</v>
          </cell>
          <cell r="P276">
            <v>29.273231378072079</v>
          </cell>
          <cell r="Q276">
            <v>63.841117009591088</v>
          </cell>
          <cell r="R276">
            <v>38.838310473770299</v>
          </cell>
          <cell r="S276">
            <v>35.295754107699508</v>
          </cell>
          <cell r="T276">
            <v>34.791675034715695</v>
          </cell>
          <cell r="U276">
            <v>32.67454094672452</v>
          </cell>
          <cell r="V276">
            <v>29.402658790262052</v>
          </cell>
          <cell r="W276">
            <v>31.939676859012973</v>
          </cell>
          <cell r="X276">
            <v>32.034168532543383</v>
          </cell>
          <cell r="Y276">
            <v>56.367705911137627</v>
          </cell>
          <cell r="Z276">
            <v>49.112707695692109</v>
          </cell>
          <cell r="AA276">
            <v>37.238762131100238</v>
          </cell>
          <cell r="AB276">
            <v>37.507696511124372</v>
          </cell>
          <cell r="AC276">
            <v>35.339554740685692</v>
          </cell>
          <cell r="AD276">
            <v>59.796986034734587</v>
          </cell>
          <cell r="AE276">
            <v>41.344371157268618</v>
          </cell>
          <cell r="AF276">
            <v>41.096353531297218</v>
          </cell>
          <cell r="AG276">
            <v>40.070959264797573</v>
          </cell>
          <cell r="AH276">
            <v>35.855863173153125</v>
          </cell>
          <cell r="AI276">
            <v>31.182148694774767</v>
          </cell>
          <cell r="AJ276">
            <v>34.063871475104882</v>
          </cell>
          <cell r="AK276">
            <v>34.077402649606142</v>
          </cell>
          <cell r="AL276">
            <v>59.519572053056095</v>
          </cell>
          <cell r="AM276">
            <v>50.179393144453982</v>
          </cell>
          <cell r="AN276">
            <v>38.285739615482619</v>
          </cell>
          <cell r="AO276">
            <v>40.118145247985211</v>
          </cell>
          <cell r="AP276">
            <v>38.748318132559369</v>
          </cell>
          <cell r="AQ276">
            <v>61.644383133168311</v>
          </cell>
          <cell r="AR276">
            <v>-0.56766770038232595</v>
          </cell>
          <cell r="AS276">
            <v>-0.65965015455845422</v>
          </cell>
          <cell r="AT276">
            <v>-0.66491329476030503</v>
          </cell>
          <cell r="AU276">
            <v>-0.53332237027258123</v>
          </cell>
          <cell r="AV276">
            <v>-0.65691702376117977</v>
          </cell>
          <cell r="AW276">
            <v>-0.17370937988696264</v>
          </cell>
          <cell r="AX276">
            <v>-0.4733452512947719</v>
          </cell>
          <cell r="AY276">
            <v>-0.61295622171984665</v>
          </cell>
          <cell r="AZ276">
            <v>-0.67843404247414163</v>
          </cell>
          <cell r="BA276">
            <v>-0.64833674575356603</v>
          </cell>
          <cell r="BB276">
            <v>-0.65808115609051687</v>
          </cell>
          <cell r="BC276">
            <v>-0.65763436240847117</v>
          </cell>
          <cell r="BD276">
            <v>-0.66251645439863616</v>
          </cell>
          <cell r="BE276">
            <v>-0.7076563625339769</v>
          </cell>
          <cell r="BF276">
            <v>-0.83285303352325324</v>
          </cell>
          <cell r="BG276">
            <v>-0.83140513566069829</v>
          </cell>
          <cell r="BH276">
            <v>-0.66407685511353864</v>
          </cell>
          <cell r="BI276">
            <v>-0.78319941120743952</v>
          </cell>
          <cell r="BJ276">
            <v>-0.50113773675935636</v>
          </cell>
          <cell r="BK276">
            <v>-0.4662491358589288</v>
          </cell>
          <cell r="BL276">
            <v>-0.60280499752444339</v>
          </cell>
          <cell r="BM276">
            <v>-0.87761804981749969</v>
          </cell>
          <cell r="BN276">
            <v>-0.83439430314460417</v>
          </cell>
          <cell r="BO276">
            <v>-0.7817097243817196</v>
          </cell>
          <cell r="BP276">
            <v>-0.8065080451608676</v>
          </cell>
          <cell r="BQ276">
            <v>-0.84118226217392034</v>
          </cell>
          <cell r="BR276">
            <v>-0.76567464172116839</v>
          </cell>
          <cell r="BS276">
            <v>-0.99864557707526391</v>
          </cell>
          <cell r="BT276">
            <v>-0.98814997660058179</v>
          </cell>
          <cell r="BU276">
            <v>-0.547026173329344</v>
          </cell>
          <cell r="BV276">
            <v>-0.88705163805096032</v>
          </cell>
          <cell r="BW276">
            <v>-0.45510906127422873</v>
          </cell>
          <cell r="BX276">
            <v>-0.43750689554766231</v>
          </cell>
          <cell r="BY276">
            <v>-0.57644484572390076</v>
          </cell>
          <cell r="BZ276">
            <v>-1.0970138079424403</v>
          </cell>
          <cell r="CA276">
            <v>-0.97590075049291547</v>
          </cell>
          <cell r="CB276">
            <v>-0.86294043335364878</v>
          </cell>
          <cell r="CC276">
            <v>-0.94047929411863618</v>
          </cell>
          <cell r="CD276">
            <v>-0.89829319717074874</v>
          </cell>
          <cell r="CE276">
            <v>-0.62999040662724715</v>
          </cell>
          <cell r="CF276">
            <v>-0.99291714103818096</v>
          </cell>
          <cell r="CG276">
            <v>-0.90581481088634386</v>
          </cell>
          <cell r="CH276">
            <v>-0.4557809782922565</v>
          </cell>
          <cell r="CI276">
            <v>-0.56809173766364707</v>
          </cell>
          <cell r="CJ276">
            <v>5.0577105444614488E-2</v>
          </cell>
          <cell r="CK276">
            <v>-0.25231434335624053</v>
          </cell>
          <cell r="CL276">
            <v>-0.46126418579935075</v>
          </cell>
          <cell r="CM276">
            <v>-1.2142324696946785</v>
          </cell>
          <cell r="CN276">
            <v>-1.0481151352371685</v>
          </cell>
          <cell r="CO276">
            <v>-0.49812119678961864</v>
          </cell>
          <cell r="CP276">
            <v>-1.0405211234185137</v>
          </cell>
          <cell r="CQ276">
            <v>-0.97205555185671577</v>
          </cell>
          <cell r="CR276">
            <v>-0.3062923071898947</v>
          </cell>
          <cell r="CS276">
            <v>-1.1947062223472455</v>
          </cell>
          <cell r="CT276">
            <v>-1.0649222755340588</v>
          </cell>
          <cell r="CU276">
            <v>-0.4304495403508819</v>
          </cell>
          <cell r="CV276">
            <v>-3.7562604006090156E-2</v>
          </cell>
          <cell r="CW276">
            <v>2.3826507884578834</v>
          </cell>
          <cell r="CX276">
            <v>0.5949881288464024</v>
          </cell>
          <cell r="CY276">
            <v>-0.55694783327394282</v>
          </cell>
          <cell r="CZ276">
            <v>-1.5407852960813493</v>
          </cell>
          <cell r="DA276">
            <v>-1.1355059751554857</v>
          </cell>
          <cell r="DB276">
            <v>-0.60489853358562373</v>
          </cell>
          <cell r="DC276">
            <v>-1.2806521037378538</v>
          </cell>
          <cell r="DD276">
            <v>-1.0022065022374536</v>
          </cell>
          <cell r="DE276">
            <v>-1.0787326188508028</v>
          </cell>
          <cell r="DF276">
            <v>-1.3837752570230855</v>
          </cell>
          <cell r="DG276">
            <v>-1.2227694467908394</v>
          </cell>
          <cell r="DH276">
            <v>-1.0651968419942648</v>
          </cell>
          <cell r="DI276">
            <v>-0.90784776276931911</v>
          </cell>
          <cell r="DJ276">
            <v>-0.51980219747131118</v>
          </cell>
          <cell r="DK276">
            <v>-0.92219243809261198</v>
          </cell>
          <cell r="DL276">
            <v>-0.72336691113546014</v>
          </cell>
          <cell r="DM276">
            <v>-1.6395221906285449</v>
          </cell>
          <cell r="DN276">
            <v>-1.3567757228130928</v>
          </cell>
          <cell r="DO276">
            <v>-1.0264559373933644</v>
          </cell>
          <cell r="DP276">
            <v>-1.3840581627101993</v>
          </cell>
          <cell r="DQ276">
            <v>-1.471319603127734</v>
          </cell>
          <cell r="DR276">
            <v>-1.5437545013711231</v>
          </cell>
          <cell r="DS276">
            <v>-1.5445903297532364</v>
          </cell>
          <cell r="DT276">
            <v>-1.5437666733940312</v>
          </cell>
          <cell r="DU276">
            <v>-1.5147882101266916</v>
          </cell>
          <cell r="DV276">
            <v>-1.4561481266080489</v>
          </cell>
          <cell r="DW276">
            <v>-1.4452316538084711</v>
          </cell>
          <cell r="DX276">
            <v>-1.4558408396938933</v>
          </cell>
          <cell r="DY276">
            <v>-1.6762703225708471</v>
          </cell>
          <cell r="DZ276">
            <v>-1.7075852744340101</v>
          </cell>
          <cell r="EA276">
            <v>-1.5667613700330245</v>
          </cell>
          <cell r="EB276">
            <v>-1.5284822075638984</v>
          </cell>
          <cell r="EC276">
            <v>-1.5288136080538786</v>
          </cell>
          <cell r="ED276">
            <v>-1.5481930392367138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F313">
            <v>2.3099999999976717</v>
          </cell>
          <cell r="G313">
            <v>45.680000000000291</v>
          </cell>
          <cell r="H313">
            <v>75.179999999993015</v>
          </cell>
          <cell r="I313">
            <v>6.5249999999941792</v>
          </cell>
          <cell r="J313">
            <v>26.644000000000233</v>
          </cell>
          <cell r="K313">
            <v>1.6130000000048312</v>
          </cell>
          <cell r="L313">
            <v>0</v>
          </cell>
          <cell r="M313">
            <v>178.70700000000215</v>
          </cell>
          <cell r="N313">
            <v>101.18600000000151</v>
          </cell>
          <cell r="O313">
            <v>46.277000000001863</v>
          </cell>
          <cell r="P313">
            <v>0.84999999999854481</v>
          </cell>
          <cell r="Q313">
            <v>-93.139999999999418</v>
          </cell>
          <cell r="R313">
            <v>392.63500000000931</v>
          </cell>
          <cell r="S313">
            <v>5.694999999999709</v>
          </cell>
          <cell r="T313">
            <v>84.974000000001979</v>
          </cell>
          <cell r="U313">
            <v>45.5</v>
          </cell>
          <cell r="V313">
            <v>17.889999999999418</v>
          </cell>
          <cell r="W313">
            <v>28.57999999999447</v>
          </cell>
          <cell r="X313">
            <v>85.480000000003201</v>
          </cell>
          <cell r="Y313">
            <v>5.7599999999947613</v>
          </cell>
          <cell r="Z313">
            <v>80.563000000001921</v>
          </cell>
          <cell r="AA313">
            <v>67.92500000000291</v>
          </cell>
          <cell r="AB313">
            <v>72.485000000000582</v>
          </cell>
          <cell r="AC313">
            <v>9.9550000000017462</v>
          </cell>
          <cell r="AD313">
            <v>-112.17199999999866</v>
          </cell>
          <cell r="AE313">
            <v>443.56700000015553</v>
          </cell>
          <cell r="AF313">
            <v>14.504000000000815</v>
          </cell>
          <cell r="AG313">
            <v>91.114999999997963</v>
          </cell>
          <cell r="AH313">
            <v>58.076000000000931</v>
          </cell>
          <cell r="AI313">
            <v>12.035999999992782</v>
          </cell>
          <cell r="AJ313">
            <v>23.097000000001572</v>
          </cell>
          <cell r="AK313">
            <v>37.427999999999884</v>
          </cell>
          <cell r="AL313">
            <v>0</v>
          </cell>
          <cell r="AM313">
            <v>78.538000000000466</v>
          </cell>
          <cell r="AN313">
            <v>134.08999999999651</v>
          </cell>
          <cell r="AO313">
            <v>44.976999999998952</v>
          </cell>
          <cell r="AP313">
            <v>18.93300000000454</v>
          </cell>
          <cell r="AQ313">
            <v>-69.226999999998952</v>
          </cell>
          <cell r="AR313">
            <v>16.212999999872409</v>
          </cell>
          <cell r="AS313">
            <v>-1.299999999901047E-2</v>
          </cell>
          <cell r="AT313">
            <v>1.3849999999947613</v>
          </cell>
          <cell r="AU313">
            <v>-9.9999999947613105E-3</v>
          </cell>
          <cell r="AV313">
            <v>-5.0000000046566129E-3</v>
          </cell>
          <cell r="AW313">
            <v>-1.5000000006693881E-2</v>
          </cell>
          <cell r="AX313">
            <v>8.5750000000043656</v>
          </cell>
          <cell r="AY313">
            <v>0</v>
          </cell>
          <cell r="AZ313">
            <v>-3.4999999996216502E-2</v>
          </cell>
          <cell r="BA313">
            <v>6.4039999999949941</v>
          </cell>
          <cell r="BB313">
            <v>-1.9000000000232831E-2</v>
          </cell>
          <cell r="BC313">
            <v>-4.0000000008149073E-3</v>
          </cell>
          <cell r="BD313">
            <v>-4.9999999995634425E-2</v>
          </cell>
          <cell r="BE313">
            <v>97.922000000136904</v>
          </cell>
          <cell r="BF313">
            <v>-0.10499999999592546</v>
          </cell>
          <cell r="BG313">
            <v>-0.1599999999962165</v>
          </cell>
          <cell r="BH313">
            <v>4.1959999999962747</v>
          </cell>
          <cell r="BI313">
            <v>-6.9999999992433004E-2</v>
          </cell>
          <cell r="BJ313">
            <v>-0.11799999999493593</v>
          </cell>
          <cell r="BK313">
            <v>65.342000000004191</v>
          </cell>
          <cell r="BL313">
            <v>0</v>
          </cell>
          <cell r="BM313">
            <v>-0.10300000000279397</v>
          </cell>
          <cell r="BN313">
            <v>7.4000000000087311</v>
          </cell>
          <cell r="BO313">
            <v>16.851000000002387</v>
          </cell>
          <cell r="BP313">
            <v>4.8800000000046566</v>
          </cell>
          <cell r="BQ313">
            <v>-0.19099999999889405</v>
          </cell>
          <cell r="BR313">
            <v>162.96300000010524</v>
          </cell>
          <cell r="BS313">
            <v>-3.2000000006519258E-2</v>
          </cell>
          <cell r="BT313">
            <v>20.340000000003783</v>
          </cell>
          <cell r="BU313">
            <v>42.429999999993015</v>
          </cell>
          <cell r="BV313">
            <v>-6.9999999992433004E-2</v>
          </cell>
          <cell r="BW313">
            <v>7.510999999998603</v>
          </cell>
          <cell r="BX313">
            <v>51.052999999999884</v>
          </cell>
          <cell r="BY313">
            <v>0</v>
          </cell>
          <cell r="BZ313">
            <v>-0.10500000000320142</v>
          </cell>
          <cell r="CA313">
            <v>7.9599999999918509</v>
          </cell>
          <cell r="CB313">
            <v>20.434999999997672</v>
          </cell>
          <cell r="CC313">
            <v>4.7299999999959255</v>
          </cell>
          <cell r="CD313">
            <v>8.7110000000029686</v>
          </cell>
          <cell r="CE313">
            <v>131.45600000000559</v>
          </cell>
          <cell r="CF313">
            <v>13.25</v>
          </cell>
          <cell r="CG313">
            <v>6.1539999999949941</v>
          </cell>
          <cell r="CH313">
            <v>12.119999999995343</v>
          </cell>
          <cell r="CI313">
            <v>24.975000000005821</v>
          </cell>
          <cell r="CJ313">
            <v>11.109000000004016</v>
          </cell>
          <cell r="CK313">
            <v>16.7129999999961</v>
          </cell>
          <cell r="CL313">
            <v>0</v>
          </cell>
          <cell r="CM313">
            <v>-0.1870000000053551</v>
          </cell>
          <cell r="CN313">
            <v>31.849999999991269</v>
          </cell>
          <cell r="CO313">
            <v>6.1330000000016298</v>
          </cell>
          <cell r="CP313">
            <v>9.6279999999969732</v>
          </cell>
          <cell r="CQ313">
            <v>-0.28900000000430737</v>
          </cell>
          <cell r="CR313">
            <v>168.31099999998696</v>
          </cell>
          <cell r="CS313">
            <v>15.121999999995751</v>
          </cell>
          <cell r="CT313">
            <v>9.6529999999984284</v>
          </cell>
          <cell r="CU313">
            <v>19.313999999998487</v>
          </cell>
          <cell r="CV313">
            <v>42.264999999999418</v>
          </cell>
          <cell r="CW313">
            <v>6.819999999999709</v>
          </cell>
          <cell r="CX313">
            <v>-0.20300000000133878</v>
          </cell>
          <cell r="CY313">
            <v>0</v>
          </cell>
          <cell r="CZ313">
            <v>-0.47600000000238651</v>
          </cell>
          <cell r="DA313">
            <v>25.379999999990105</v>
          </cell>
          <cell r="DB313">
            <v>20.612999999997555</v>
          </cell>
          <cell r="DC313">
            <v>14.680000000000291</v>
          </cell>
          <cell r="DD313">
            <v>15.143000000003667</v>
          </cell>
          <cell r="DE313">
            <v>43.211999999708496</v>
          </cell>
          <cell r="DF313">
            <v>-0.38000000000465661</v>
          </cell>
          <cell r="DG313">
            <v>4.9150000000081491</v>
          </cell>
          <cell r="DH313">
            <v>-8.999999999650754E-2</v>
          </cell>
          <cell r="DI313">
            <v>14.279999999998836</v>
          </cell>
          <cell r="DJ313">
            <v>-0.15200000000186265</v>
          </cell>
          <cell r="DK313">
            <v>20.660000000003492</v>
          </cell>
          <cell r="DL313">
            <v>0</v>
          </cell>
          <cell r="DM313">
            <v>-0.26600000000325963</v>
          </cell>
          <cell r="DN313">
            <v>-0.86599999999452848</v>
          </cell>
          <cell r="DO313">
            <v>5.797999999995227</v>
          </cell>
          <cell r="DP313">
            <v>-0.19499999999970896</v>
          </cell>
          <cell r="DQ313">
            <v>-0.49200000000564614</v>
          </cell>
          <cell r="DR313">
            <v>-6.7120000001741573</v>
          </cell>
          <cell r="DS313">
            <v>-8.6000000002968591E-2</v>
          </cell>
          <cell r="DT313">
            <v>-0.23700000000098953</v>
          </cell>
          <cell r="DU313">
            <v>-0.45999999999912689</v>
          </cell>
          <cell r="DV313">
            <v>-1.1229999999995925</v>
          </cell>
          <cell r="DW313">
            <v>-0.65599999999903957</v>
          </cell>
          <cell r="DX313">
            <v>-1.0970000000015716</v>
          </cell>
          <cell r="DY313">
            <v>-8.4999999999126885E-2</v>
          </cell>
          <cell r="DZ313">
            <v>0</v>
          </cell>
          <cell r="EA313">
            <v>-0.95300000000133878</v>
          </cell>
          <cell r="EB313">
            <v>-0.83299999999871943</v>
          </cell>
          <cell r="EC313">
            <v>-0.49000000000523869</v>
          </cell>
          <cell r="ED313">
            <v>-0.69200000000273576</v>
          </cell>
        </row>
        <row r="314">
          <cell r="F314">
            <v>92.739999999990687</v>
          </cell>
          <cell r="G314">
            <v>45.263999999995576</v>
          </cell>
          <cell r="H314">
            <v>188.91000000000349</v>
          </cell>
          <cell r="I314">
            <v>167.36000000000058</v>
          </cell>
          <cell r="J314">
            <v>84.300999999999476</v>
          </cell>
          <cell r="K314">
            <v>82.889999999999418</v>
          </cell>
          <cell r="L314">
            <v>104.68999999998778</v>
          </cell>
          <cell r="M314">
            <v>-15.260000000009313</v>
          </cell>
          <cell r="N314">
            <v>247.05000000001746</v>
          </cell>
          <cell r="O314">
            <v>134.13500000000931</v>
          </cell>
          <cell r="P314">
            <v>51.069999999977881</v>
          </cell>
          <cell r="Q314">
            <v>-135.69500000000698</v>
          </cell>
          <cell r="R314">
            <v>1276.5700000000652</v>
          </cell>
          <cell r="S314">
            <v>118.31500000000233</v>
          </cell>
          <cell r="T314">
            <v>63.594999999986612</v>
          </cell>
          <cell r="U314">
            <v>120.81999999999243</v>
          </cell>
          <cell r="V314">
            <v>227.87399999999616</v>
          </cell>
          <cell r="W314">
            <v>121.63700000000244</v>
          </cell>
          <cell r="X314">
            <v>153.02000000000407</v>
          </cell>
          <cell r="Y314">
            <v>76.714000000007218</v>
          </cell>
          <cell r="Z314">
            <v>47.529999999998836</v>
          </cell>
          <cell r="AA314">
            <v>94.119999999995343</v>
          </cell>
          <cell r="AB314">
            <v>122.55999999999767</v>
          </cell>
          <cell r="AC314">
            <v>137.57000000000698</v>
          </cell>
          <cell r="AD314">
            <v>-7.1849999999976717</v>
          </cell>
          <cell r="AE314">
            <v>1494.6180000000168</v>
          </cell>
          <cell r="AF314">
            <v>79.985000000000582</v>
          </cell>
          <cell r="AG314">
            <v>116.3700000000099</v>
          </cell>
          <cell r="AH314">
            <v>117.02400000000489</v>
          </cell>
          <cell r="AI314">
            <v>211.36500000000524</v>
          </cell>
          <cell r="AJ314">
            <v>198.33399999999529</v>
          </cell>
          <cell r="AK314">
            <v>148.09000000001106</v>
          </cell>
          <cell r="AL314">
            <v>64.610000000000582</v>
          </cell>
          <cell r="AM314">
            <v>134.08999999999651</v>
          </cell>
          <cell r="AN314">
            <v>115.97599999999511</v>
          </cell>
          <cell r="AO314">
            <v>108.19999999999709</v>
          </cell>
          <cell r="AP314">
            <v>116.54000000000815</v>
          </cell>
          <cell r="AQ314">
            <v>84.033999999999651</v>
          </cell>
          <cell r="AR314">
            <v>-0.74300000001676381</v>
          </cell>
          <cell r="AS314">
            <v>-2.9999999998835847E-2</v>
          </cell>
          <cell r="AT314">
            <v>-6.5000000002328306E-2</v>
          </cell>
          <cell r="AU314">
            <v>-8.999999999650754E-2</v>
          </cell>
          <cell r="AV314">
            <v>-3.9999999993597157E-2</v>
          </cell>
          <cell r="AW314">
            <v>-4.8000000002502929E-2</v>
          </cell>
          <cell r="AX314">
            <v>-4.9999999988358468E-2</v>
          </cell>
          <cell r="AY314">
            <v>-0.10000000000582077</v>
          </cell>
          <cell r="AZ314">
            <v>-5.9999999997671694E-2</v>
          </cell>
          <cell r="BA314">
            <v>-7.0000000006984919E-2</v>
          </cell>
          <cell r="BB314">
            <v>-8.000000000174623E-2</v>
          </cell>
          <cell r="BC314">
            <v>-4.0000000008149073E-2</v>
          </cell>
          <cell r="BD314">
            <v>-7.0000000006984919E-2</v>
          </cell>
          <cell r="BE314">
            <v>-5.557000000262633</v>
          </cell>
          <cell r="BF314">
            <v>-0.33400000000256114</v>
          </cell>
          <cell r="BG314">
            <v>-0.39000000001396984</v>
          </cell>
          <cell r="BH314">
            <v>-0.51000000000931323</v>
          </cell>
          <cell r="BI314">
            <v>-0.47000000000116415</v>
          </cell>
          <cell r="BJ314">
            <v>-0.42300000000250293</v>
          </cell>
          <cell r="BK314">
            <v>-0.36500000000523869</v>
          </cell>
          <cell r="BL314">
            <v>-0.38999999999941792</v>
          </cell>
          <cell r="BM314">
            <v>-0.76000000000931323</v>
          </cell>
          <cell r="BN314">
            <v>-0.45999999999185093</v>
          </cell>
          <cell r="BO314">
            <v>-0.72000000000116415</v>
          </cell>
          <cell r="BP314">
            <v>-0.47999999999592546</v>
          </cell>
          <cell r="BQ314">
            <v>-0.25500000000465661</v>
          </cell>
          <cell r="BR314">
            <v>-183.06499999971129</v>
          </cell>
          <cell r="BS314">
            <v>-0.63999999999941792</v>
          </cell>
          <cell r="BT314">
            <v>-0.74000000000523869</v>
          </cell>
          <cell r="BU314">
            <v>-0.66000000000349246</v>
          </cell>
          <cell r="BV314">
            <v>-1.0099999999947613</v>
          </cell>
          <cell r="BW314">
            <v>-69.656999999999243</v>
          </cell>
          <cell r="BX314">
            <v>-66.8240000000078</v>
          </cell>
          <cell r="BY314">
            <v>-0.8839999999909196</v>
          </cell>
          <cell r="BZ314">
            <v>-38.850000000005821</v>
          </cell>
          <cell r="CA314">
            <v>-1</v>
          </cell>
          <cell r="CB314">
            <v>-1.4600000000064028</v>
          </cell>
          <cell r="CC314">
            <v>-0.65000000002328306</v>
          </cell>
          <cell r="CD314">
            <v>-0.69000000000232831</v>
          </cell>
          <cell r="CE314">
            <v>-209.33899999991991</v>
          </cell>
          <cell r="CF314">
            <v>-0.77000000000407454</v>
          </cell>
          <cell r="CG314">
            <v>-1.1350000000093132</v>
          </cell>
          <cell r="CH314">
            <v>-11.330000000001746</v>
          </cell>
          <cell r="CI314">
            <v>-0.87400000001071021</v>
          </cell>
          <cell r="CJ314">
            <v>-134.37900000000081</v>
          </cell>
          <cell r="CK314">
            <v>-54.976000000009662</v>
          </cell>
          <cell r="CL314">
            <v>-0.49000000000523869</v>
          </cell>
          <cell r="CM314">
            <v>-1.3300000000162981</v>
          </cell>
          <cell r="CN314">
            <v>-1.5199999999895226</v>
          </cell>
          <cell r="CO314">
            <v>-0.91500000000814907</v>
          </cell>
          <cell r="CP314">
            <v>-1.1799999999930151</v>
          </cell>
          <cell r="CQ314">
            <v>-0.44000000000232831</v>
          </cell>
          <cell r="CR314">
            <v>-305.13400000007823</v>
          </cell>
          <cell r="CS314">
            <v>-1.6300000000046566</v>
          </cell>
          <cell r="CT314">
            <v>-1.4859999999898719</v>
          </cell>
          <cell r="CU314">
            <v>-1.3300000000017462</v>
          </cell>
          <cell r="CV314">
            <v>-9.9279999999998836</v>
          </cell>
          <cell r="CW314">
            <v>-61.152000000001863</v>
          </cell>
          <cell r="CX314">
            <v>-77.389999999999418</v>
          </cell>
          <cell r="CY314">
            <v>-84.654999999998836</v>
          </cell>
          <cell r="CZ314">
            <v>-11.104000000006636</v>
          </cell>
          <cell r="DA314">
            <v>-51.649999999994179</v>
          </cell>
          <cell r="DB314">
            <v>-1.6450000000040745</v>
          </cell>
          <cell r="DC314">
            <v>-2.1300000000046566</v>
          </cell>
          <cell r="DD314">
            <v>-1.0339999999996508</v>
          </cell>
          <cell r="DE314">
            <v>-146.08100000000559</v>
          </cell>
          <cell r="DF314">
            <v>-1.2759999999980209</v>
          </cell>
          <cell r="DG314">
            <v>-1.4799999999959255</v>
          </cell>
          <cell r="DH314">
            <v>-1.1039999999920838</v>
          </cell>
          <cell r="DI314">
            <v>-1.5100000000093132</v>
          </cell>
          <cell r="DJ314">
            <v>-87.36699999999837</v>
          </cell>
          <cell r="DK314">
            <v>-35.395000000004075</v>
          </cell>
          <cell r="DL314">
            <v>-8.9000000000087311</v>
          </cell>
          <cell r="DM314">
            <v>-2.1399999999994179</v>
          </cell>
          <cell r="DN314">
            <v>-2.5390000000043074</v>
          </cell>
          <cell r="DO314">
            <v>-1.6299999999901047</v>
          </cell>
          <cell r="DP314">
            <v>-1.6699999999982538</v>
          </cell>
          <cell r="DQ314">
            <v>-1.069999999999709</v>
          </cell>
          <cell r="DR314">
            <v>-12.213300000003073</v>
          </cell>
          <cell r="DS314">
            <v>-0.30899999999746797</v>
          </cell>
          <cell r="DT314">
            <v>-0.68700000000171713</v>
          </cell>
          <cell r="DU314">
            <v>-1.0679999999993015</v>
          </cell>
          <cell r="DV314">
            <v>-1.4629999999997381</v>
          </cell>
          <cell r="DW314">
            <v>-0.77099999999882129</v>
          </cell>
          <cell r="DX314">
            <v>-1.125</v>
          </cell>
          <cell r="DY314">
            <v>-0.83130000000073778</v>
          </cell>
          <cell r="DZ314">
            <v>-1.9599999999991269</v>
          </cell>
          <cell r="EA314">
            <v>-2.396999999997206</v>
          </cell>
          <cell r="EB314">
            <v>-0.48999999999796273</v>
          </cell>
          <cell r="EC314">
            <v>-1.0940000000045984</v>
          </cell>
          <cell r="ED314">
            <v>-1.8000000000029104E-2</v>
          </cell>
        </row>
        <row r="315">
          <cell r="F315">
            <v>0</v>
          </cell>
          <cell r="G315">
            <v>2.3600000000005821</v>
          </cell>
          <cell r="H315">
            <v>45.599999999976717</v>
          </cell>
          <cell r="I315">
            <v>147.06499999998778</v>
          </cell>
          <cell r="J315">
            <v>11.959000000000742</v>
          </cell>
          <cell r="K315">
            <v>48.269000000000233</v>
          </cell>
          <cell r="L315">
            <v>621.87999999994645</v>
          </cell>
          <cell r="M315">
            <v>224</v>
          </cell>
          <cell r="N315">
            <v>20.760000000009313</v>
          </cell>
          <cell r="O315">
            <v>50.919999999998254</v>
          </cell>
          <cell r="P315">
            <v>6.7300000000104774</v>
          </cell>
          <cell r="Q315">
            <v>-181.01999999998952</v>
          </cell>
          <cell r="R315">
            <v>1154.6387000002433</v>
          </cell>
          <cell r="S315">
            <v>8.705999999991036</v>
          </cell>
          <cell r="T315">
            <v>0</v>
          </cell>
          <cell r="U315">
            <v>29.059999999997672</v>
          </cell>
          <cell r="V315">
            <v>81.630000000004657</v>
          </cell>
          <cell r="W315">
            <v>23.258700000000317</v>
          </cell>
          <cell r="X315">
            <v>35.304000000000087</v>
          </cell>
          <cell r="Y315">
            <v>821.84000000002561</v>
          </cell>
          <cell r="Z315">
            <v>304.22400000000198</v>
          </cell>
          <cell r="AA315">
            <v>25.01600000000326</v>
          </cell>
          <cell r="AB315">
            <v>107.2899999999936</v>
          </cell>
          <cell r="AC315">
            <v>24.25</v>
          </cell>
          <cell r="AD315">
            <v>-305.94000000000233</v>
          </cell>
          <cell r="AE315">
            <v>1078.5750000001863</v>
          </cell>
          <cell r="AF315">
            <v>19.120000000009895</v>
          </cell>
          <cell r="AG315">
            <v>14.964999999996508</v>
          </cell>
          <cell r="AH315">
            <v>74.760000000009313</v>
          </cell>
          <cell r="AI315">
            <v>79.595000000001164</v>
          </cell>
          <cell r="AJ315">
            <v>14.083999999998923</v>
          </cell>
          <cell r="AK315">
            <v>48.012000000002445</v>
          </cell>
          <cell r="AL315">
            <v>664.59999999997672</v>
          </cell>
          <cell r="AM315">
            <v>257.02000000000407</v>
          </cell>
          <cell r="AN315">
            <v>40.694000000003143</v>
          </cell>
          <cell r="AO315">
            <v>109.97499999999127</v>
          </cell>
          <cell r="AP315">
            <v>11.470000000001164</v>
          </cell>
          <cell r="AQ315">
            <v>-255.72000000000116</v>
          </cell>
          <cell r="AR315">
            <v>72.427000000141561</v>
          </cell>
          <cell r="AS315">
            <v>-6.9999999977881089E-3</v>
          </cell>
          <cell r="AT315">
            <v>-9.9999999947613105E-3</v>
          </cell>
          <cell r="AU315">
            <v>21.349999999991269</v>
          </cell>
          <cell r="AV315">
            <v>-3.2000000006519258E-2</v>
          </cell>
          <cell r="AW315">
            <v>-2.5999999999839929E-2</v>
          </cell>
          <cell r="AX315">
            <v>-8.0000000016298145E-3</v>
          </cell>
          <cell r="AY315">
            <v>51.340000000025611</v>
          </cell>
          <cell r="AZ315">
            <v>-0.10000000000582077</v>
          </cell>
          <cell r="BA315">
            <v>-2.0000000004074536E-2</v>
          </cell>
          <cell r="BB315">
            <v>-2.9999999998835847E-2</v>
          </cell>
          <cell r="BC315">
            <v>0</v>
          </cell>
          <cell r="BD315">
            <v>-2.9999999998835847E-2</v>
          </cell>
          <cell r="BE315">
            <v>265.74700000020675</v>
          </cell>
          <cell r="BF315">
            <v>-0.10599999999976717</v>
          </cell>
          <cell r="BG315">
            <v>-0.13999999999941792</v>
          </cell>
          <cell r="BH315">
            <v>6.4799999999959255</v>
          </cell>
          <cell r="BI315">
            <v>-0.42999999999301508</v>
          </cell>
          <cell r="BJ315">
            <v>17.004000000000815</v>
          </cell>
          <cell r="BK315">
            <v>16.043999999994412</v>
          </cell>
          <cell r="BL315">
            <v>223.6699999999837</v>
          </cell>
          <cell r="BM315">
            <v>-1.0750000000116415</v>
          </cell>
          <cell r="BN315">
            <v>-0.22000000000116415</v>
          </cell>
          <cell r="BO315">
            <v>-5.0000000002910383E-2</v>
          </cell>
          <cell r="BP315">
            <v>4.9499999999970896</v>
          </cell>
          <cell r="BQ315">
            <v>-0.38000000000465661</v>
          </cell>
          <cell r="BR315">
            <v>444.49400000018068</v>
          </cell>
          <cell r="BS315">
            <v>-0.23999999999796273</v>
          </cell>
          <cell r="BT315">
            <v>-0.14499999998952262</v>
          </cell>
          <cell r="BU315">
            <v>20.25</v>
          </cell>
          <cell r="BV315">
            <v>6.1199999999953434</v>
          </cell>
          <cell r="BW315">
            <v>8.2700000000004366</v>
          </cell>
          <cell r="BX315">
            <v>84.949000000000524</v>
          </cell>
          <cell r="BY315">
            <v>297.18999999994412</v>
          </cell>
          <cell r="BZ315">
            <v>-2.1340000000054715</v>
          </cell>
          <cell r="CA315">
            <v>-0.1299999999901047</v>
          </cell>
          <cell r="CB315">
            <v>9.0939999999973224</v>
          </cell>
          <cell r="CC315">
            <v>0</v>
          </cell>
          <cell r="CD315">
            <v>21.269999999989523</v>
          </cell>
          <cell r="CE315">
            <v>495.22200000006706</v>
          </cell>
          <cell r="CF315">
            <v>-5.1999999999679858E-2</v>
          </cell>
          <cell r="CG315">
            <v>-0.17599999999220017</v>
          </cell>
          <cell r="CH315">
            <v>-0.58400000000256114</v>
          </cell>
          <cell r="CI315">
            <v>5.625</v>
          </cell>
          <cell r="CJ315">
            <v>79.923999999999069</v>
          </cell>
          <cell r="CK315">
            <v>60.174999999995634</v>
          </cell>
          <cell r="CL315">
            <v>297.10999999998603</v>
          </cell>
          <cell r="CM315">
            <v>-2.2699999999967986</v>
          </cell>
          <cell r="CN315">
            <v>-0.44999999999708962</v>
          </cell>
          <cell r="CO315">
            <v>42.309999999997672</v>
          </cell>
          <cell r="CP315">
            <v>0</v>
          </cell>
          <cell r="CQ315">
            <v>13.60999999998603</v>
          </cell>
          <cell r="CR315">
            <v>528.37699999986216</v>
          </cell>
          <cell r="CS315">
            <v>4.1749999999956344</v>
          </cell>
          <cell r="CT315">
            <v>-0.23400000001129229</v>
          </cell>
          <cell r="CU315">
            <v>12.880000000004657</v>
          </cell>
          <cell r="CV315">
            <v>17.635999999998603</v>
          </cell>
          <cell r="CW315">
            <v>31.966999999998734</v>
          </cell>
          <cell r="CX315">
            <v>33.135999999998603</v>
          </cell>
          <cell r="CY315">
            <v>367.3300000000163</v>
          </cell>
          <cell r="CZ315">
            <v>-3.5930000000007567</v>
          </cell>
          <cell r="DA315">
            <v>6.8099999999976717</v>
          </cell>
          <cell r="DB315">
            <v>33.470000000001164</v>
          </cell>
          <cell r="DC315">
            <v>-3.9999999993597157E-2</v>
          </cell>
          <cell r="DD315">
            <v>24.840000000025611</v>
          </cell>
          <cell r="DE315">
            <v>443.44100000010803</v>
          </cell>
          <cell r="DF315">
            <v>-0.15600000000267755</v>
          </cell>
          <cell r="DG315">
            <v>4.5900000000110595</v>
          </cell>
          <cell r="DH315">
            <v>12.809999999997672</v>
          </cell>
          <cell r="DI315">
            <v>-1.1560000000026776</v>
          </cell>
          <cell r="DJ315">
            <v>14.279000000000451</v>
          </cell>
          <cell r="DK315">
            <v>48.754000000000815</v>
          </cell>
          <cell r="DL315">
            <v>350.79999999998836</v>
          </cell>
          <cell r="DM315">
            <v>-2.5150000000066939</v>
          </cell>
          <cell r="DN315">
            <v>-0.57600000000093132</v>
          </cell>
          <cell r="DO315">
            <v>18.760000000009313</v>
          </cell>
          <cell r="DP315">
            <v>-8.8999999999941792E-2</v>
          </cell>
          <cell r="DQ315">
            <v>-2.0599999999976717</v>
          </cell>
          <cell r="DR315">
            <v>-15.197999999916647</v>
          </cell>
          <cell r="DS315">
            <v>-0.22299999999995634</v>
          </cell>
          <cell r="DT315">
            <v>-1.2730000000010477</v>
          </cell>
          <cell r="DU315">
            <v>-2.1650000000081491</v>
          </cell>
          <cell r="DV315">
            <v>-3.0500000000029104</v>
          </cell>
          <cell r="DW315">
            <v>-0.54399999999986903</v>
          </cell>
          <cell r="DX315">
            <v>-1.6610000000000582</v>
          </cell>
          <cell r="DY315">
            <v>-0.24899999999979627</v>
          </cell>
          <cell r="DZ315">
            <v>-0.37200000000120781</v>
          </cell>
          <cell r="EA315">
            <v>-2.0350000000034925</v>
          </cell>
          <cell r="EB315">
            <v>-1.7220000000015716</v>
          </cell>
          <cell r="EC315">
            <v>-1.0960000000050059</v>
          </cell>
          <cell r="ED315">
            <v>-0.80800000000090222</v>
          </cell>
        </row>
        <row r="316">
          <cell r="F316">
            <v>98.710000000020955</v>
          </cell>
          <cell r="G316">
            <v>55.946999999985565</v>
          </cell>
          <cell r="H316">
            <v>77.828999999997905</v>
          </cell>
          <cell r="I316">
            <v>150.02099999999336</v>
          </cell>
          <cell r="J316">
            <v>-37.961999999999534</v>
          </cell>
          <cell r="K316">
            <v>40.140999999995984</v>
          </cell>
          <cell r="L316">
            <v>-5.1779999999998836</v>
          </cell>
          <cell r="M316">
            <v>96.823000000003958</v>
          </cell>
          <cell r="N316">
            <v>231.56099999998696</v>
          </cell>
          <cell r="O316">
            <v>78.585000000020955</v>
          </cell>
          <cell r="P316">
            <v>89.054000000003725</v>
          </cell>
          <cell r="Q316">
            <v>20.070000000006985</v>
          </cell>
          <cell r="R316">
            <v>965.11899999971502</v>
          </cell>
          <cell r="S316">
            <v>96.519000000000233</v>
          </cell>
          <cell r="T316">
            <v>74.260999999998603</v>
          </cell>
          <cell r="U316">
            <v>36.631000000008498</v>
          </cell>
          <cell r="V316">
            <v>73.439999999995052</v>
          </cell>
          <cell r="W316">
            <v>186.91099999999278</v>
          </cell>
          <cell r="X316">
            <v>60.334000000002561</v>
          </cell>
          <cell r="Y316">
            <v>44.712999999988824</v>
          </cell>
          <cell r="Z316">
            <v>-19.224999999991269</v>
          </cell>
          <cell r="AA316">
            <v>156.52599999998347</v>
          </cell>
          <cell r="AB316">
            <v>157.6189999999915</v>
          </cell>
          <cell r="AC316">
            <v>265.54999999998836</v>
          </cell>
          <cell r="AD316">
            <v>-168.16000000001804</v>
          </cell>
          <cell r="AE316">
            <v>1789.8974999998463</v>
          </cell>
          <cell r="AF316">
            <v>339.42000000001281</v>
          </cell>
          <cell r="AG316">
            <v>65.152000000001863</v>
          </cell>
          <cell r="AH316">
            <v>106.08999999999651</v>
          </cell>
          <cell r="AI316">
            <v>202.1449999999968</v>
          </cell>
          <cell r="AJ316">
            <v>164.45899999999529</v>
          </cell>
          <cell r="AK316">
            <v>130.99150000000373</v>
          </cell>
          <cell r="AL316">
            <v>85.550000000017462</v>
          </cell>
          <cell r="AM316">
            <v>196.69500000000698</v>
          </cell>
          <cell r="AN316">
            <v>126.3640000000305</v>
          </cell>
          <cell r="AO316">
            <v>229.87700000000768</v>
          </cell>
          <cell r="AP316">
            <v>182.71499999999651</v>
          </cell>
          <cell r="AQ316">
            <v>-39.561000000001513</v>
          </cell>
          <cell r="AR316">
            <v>-28.492500000051223</v>
          </cell>
          <cell r="AS316">
            <v>-2.0999999993364327E-2</v>
          </cell>
          <cell r="AT316">
            <v>-8.1999999994877726E-2</v>
          </cell>
          <cell r="AU316">
            <v>-6.8870000000024447</v>
          </cell>
          <cell r="AV316">
            <v>-6.9999999999708962E-2</v>
          </cell>
          <cell r="AW316">
            <v>-9.0875000000014552</v>
          </cell>
          <cell r="AX316">
            <v>-4.4000000001688022E-2</v>
          </cell>
          <cell r="AY316">
            <v>-6.3240000000077998</v>
          </cell>
          <cell r="AZ316">
            <v>-5.7700000000040745</v>
          </cell>
          <cell r="BA316">
            <v>-4.1999999986728653E-2</v>
          </cell>
          <cell r="BB316">
            <v>-3.599999999278225E-2</v>
          </cell>
          <cell r="BC316">
            <v>-6.5999999991618097E-2</v>
          </cell>
          <cell r="BD316">
            <v>-6.300000000919681E-2</v>
          </cell>
          <cell r="BE316">
            <v>-68.65949999995064</v>
          </cell>
          <cell r="BF316">
            <v>-0.41000000000349246</v>
          </cell>
          <cell r="BG316">
            <v>-0.44400000000314321</v>
          </cell>
          <cell r="BH316">
            <v>-14.974000000001979</v>
          </cell>
          <cell r="BI316">
            <v>-8.146999999997206</v>
          </cell>
          <cell r="BJ316">
            <v>-3.2255000000004657</v>
          </cell>
          <cell r="BK316">
            <v>-17.862999999997555</v>
          </cell>
          <cell r="BL316">
            <v>-49.057000000000698</v>
          </cell>
          <cell r="BM316">
            <v>24.054000000003725</v>
          </cell>
          <cell r="BN316">
            <v>12.583999999973457</v>
          </cell>
          <cell r="BO316">
            <v>-9.3999999997322448E-2</v>
          </cell>
          <cell r="BP316">
            <v>-10.790999999997439</v>
          </cell>
          <cell r="BQ316">
            <v>-0.29200000000128057</v>
          </cell>
          <cell r="BR316">
            <v>-101.71799999999348</v>
          </cell>
          <cell r="BS316">
            <v>-0.91999999999825377</v>
          </cell>
          <cell r="BT316">
            <v>-17.207999999991443</v>
          </cell>
          <cell r="BU316">
            <v>-17.224999999998545</v>
          </cell>
          <cell r="BV316">
            <v>-0.5610000000015134</v>
          </cell>
          <cell r="BW316">
            <v>-16.303999999996449</v>
          </cell>
          <cell r="BX316">
            <v>-20.139999999999418</v>
          </cell>
          <cell r="BY316">
            <v>-36.650000000008731</v>
          </cell>
          <cell r="BZ316">
            <v>28.692999999999302</v>
          </cell>
          <cell r="CA316">
            <v>7.0779999999795109</v>
          </cell>
          <cell r="CB316">
            <v>0.44999999999708962</v>
          </cell>
          <cell r="CC316">
            <v>-1.1950000000069849</v>
          </cell>
          <cell r="CD316">
            <v>-27.736000000004424</v>
          </cell>
          <cell r="CE316">
            <v>-112.73000000009779</v>
          </cell>
          <cell r="CF316">
            <v>-36.654000000009546</v>
          </cell>
          <cell r="CG316">
            <v>-14.624999999992724</v>
          </cell>
          <cell r="CH316">
            <v>-14.908999999999651</v>
          </cell>
          <cell r="CI316">
            <v>-8.4760000000096625</v>
          </cell>
          <cell r="CJ316">
            <v>-33.276000000005297</v>
          </cell>
          <cell r="CK316">
            <v>-12.381000000001222</v>
          </cell>
          <cell r="CL316">
            <v>-17.64100000000326</v>
          </cell>
          <cell r="CM316">
            <v>-15.638000000006286</v>
          </cell>
          <cell r="CN316">
            <v>30.364000000030501</v>
          </cell>
          <cell r="CO316">
            <v>25.62599999998929</v>
          </cell>
          <cell r="CP316">
            <v>-10.240000000005239</v>
          </cell>
          <cell r="CQ316">
            <v>-4.8799999999901047</v>
          </cell>
          <cell r="CR316">
            <v>-98.649999999906868</v>
          </cell>
          <cell r="CS316">
            <v>-32.328999999997905</v>
          </cell>
          <cell r="CT316">
            <v>-6.1569999999992433</v>
          </cell>
          <cell r="CU316">
            <v>-14.992999999994936</v>
          </cell>
          <cell r="CV316">
            <v>-1.8310000000055879</v>
          </cell>
          <cell r="CW316">
            <v>-19.896999999997206</v>
          </cell>
          <cell r="CX316">
            <v>12.655000000006112</v>
          </cell>
          <cell r="CY316">
            <v>-18.229999999995925</v>
          </cell>
          <cell r="CZ316">
            <v>3.6999999999825377</v>
          </cell>
          <cell r="DA316">
            <v>42.36699999999837</v>
          </cell>
          <cell r="DB316">
            <v>-43.23499999998603</v>
          </cell>
          <cell r="DC316">
            <v>-7.2189999999973224</v>
          </cell>
          <cell r="DD316">
            <v>-13.481000000014319</v>
          </cell>
          <cell r="DE316">
            <v>-120.41400000010617</v>
          </cell>
          <cell r="DF316">
            <v>-20.775999999998021</v>
          </cell>
          <cell r="DG316">
            <v>-18.396999999997206</v>
          </cell>
          <cell r="DH316">
            <v>-6.3990000000048894</v>
          </cell>
          <cell r="DI316">
            <v>-2.4399999999950523</v>
          </cell>
          <cell r="DJ316">
            <v>-37.027999999998428</v>
          </cell>
          <cell r="DK316">
            <v>-27.708000000005995</v>
          </cell>
          <cell r="DL316">
            <v>22.885999999998603</v>
          </cell>
          <cell r="DM316">
            <v>-27.37599999998929</v>
          </cell>
          <cell r="DN316">
            <v>13.769999999989523</v>
          </cell>
          <cell r="DO316">
            <v>-14.009999999994761</v>
          </cell>
          <cell r="DP316">
            <v>-2.0160000000032596</v>
          </cell>
          <cell r="DQ316">
            <v>-0.92000000001280569</v>
          </cell>
          <cell r="DR316">
            <v>-11.023700000077952</v>
          </cell>
          <cell r="DS316">
            <v>-0.20799999999871943</v>
          </cell>
          <cell r="DT316">
            <v>-0.44850000000224099</v>
          </cell>
          <cell r="DU316">
            <v>-0.64259999999922002</v>
          </cell>
          <cell r="DV316">
            <v>-1.0903000000034808</v>
          </cell>
          <cell r="DW316">
            <v>-1.0182000000022526</v>
          </cell>
          <cell r="DX316">
            <v>-0.89050000000133878</v>
          </cell>
          <cell r="DY316">
            <v>-0.5308999999997468</v>
          </cell>
          <cell r="DZ316">
            <v>-2.088000000003376</v>
          </cell>
          <cell r="EA316">
            <v>-2.2569999999977881</v>
          </cell>
          <cell r="EB316">
            <v>-0.89600000000064028</v>
          </cell>
          <cell r="EC316">
            <v>-0.81499999998777639</v>
          </cell>
          <cell r="ED316">
            <v>-0.1386999999958789</v>
          </cell>
        </row>
        <row r="317">
          <cell r="F317">
            <v>1.4140000000006694</v>
          </cell>
          <cell r="G317">
            <v>2.9510000000009313</v>
          </cell>
          <cell r="H317">
            <v>3.7990000000008877</v>
          </cell>
          <cell r="I317">
            <v>25.279000000000451</v>
          </cell>
          <cell r="J317">
            <v>38.944999999999709</v>
          </cell>
          <cell r="K317">
            <v>13.444999999999709</v>
          </cell>
          <cell r="L317">
            <v>5.8209999999999127</v>
          </cell>
          <cell r="M317">
            <v>25.367199999999684</v>
          </cell>
          <cell r="N317">
            <v>14.982699999999568</v>
          </cell>
          <cell r="O317">
            <v>2.6445999999996275</v>
          </cell>
          <cell r="P317">
            <v>10.95299999999952</v>
          </cell>
          <cell r="Q317">
            <v>0</v>
          </cell>
          <cell r="R317">
            <v>98.122199999997974</v>
          </cell>
          <cell r="S317">
            <v>22.678799999999683</v>
          </cell>
          <cell r="T317">
            <v>0</v>
          </cell>
          <cell r="U317">
            <v>21.177399999999579</v>
          </cell>
          <cell r="V317">
            <v>14.073600000000624</v>
          </cell>
          <cell r="W317">
            <v>5.9120999999995547</v>
          </cell>
          <cell r="X317">
            <v>11.440400000000409</v>
          </cell>
          <cell r="Y317">
            <v>4.2641999999996187</v>
          </cell>
          <cell r="Z317">
            <v>4.2300000000068394E-2</v>
          </cell>
          <cell r="AA317">
            <v>9.805699999999888</v>
          </cell>
          <cell r="AB317">
            <v>0</v>
          </cell>
          <cell r="AC317">
            <v>10.772600000000239</v>
          </cell>
          <cell r="AD317">
            <v>-2.0448999999998705</v>
          </cell>
          <cell r="AE317">
            <v>139.2725000000064</v>
          </cell>
          <cell r="AF317">
            <v>1.4756000000006679</v>
          </cell>
          <cell r="AG317">
            <v>2.0325000000002547</v>
          </cell>
          <cell r="AH317">
            <v>19.342499999999745</v>
          </cell>
          <cell r="AI317">
            <v>32.09230000000025</v>
          </cell>
          <cell r="AJ317">
            <v>2.7665999999999258</v>
          </cell>
          <cell r="AK317">
            <v>21.649900000000343</v>
          </cell>
          <cell r="AL317">
            <v>21.900399999999536</v>
          </cell>
          <cell r="AM317">
            <v>7.085399999999936</v>
          </cell>
          <cell r="AN317">
            <v>0</v>
          </cell>
          <cell r="AO317">
            <v>13.373999999999796</v>
          </cell>
          <cell r="AP317">
            <v>18.524300000000039</v>
          </cell>
          <cell r="AQ317">
            <v>-0.97100000000045839</v>
          </cell>
          <cell r="AR317">
            <v>-5.6400000015855767E-2</v>
          </cell>
          <cell r="AS317">
            <v>-1.0000000000218279E-2</v>
          </cell>
          <cell r="AT317">
            <v>-5.700000000615546E-3</v>
          </cell>
          <cell r="AU317">
            <v>0</v>
          </cell>
          <cell r="AV317">
            <v>-5.6999999997060513E-3</v>
          </cell>
          <cell r="AW317">
            <v>0</v>
          </cell>
          <cell r="AX317">
            <v>-4.8999999999068677E-3</v>
          </cell>
          <cell r="AY317">
            <v>-8.7000000003172318E-3</v>
          </cell>
          <cell r="AZ317">
            <v>-2.8999999994994141E-3</v>
          </cell>
          <cell r="BA317">
            <v>0</v>
          </cell>
          <cell r="BB317">
            <v>-1.2200000000120781E-2</v>
          </cell>
          <cell r="BC317">
            <v>-4.8999999999068677E-3</v>
          </cell>
          <cell r="BD317">
            <v>-1.4000000001033186E-3</v>
          </cell>
          <cell r="BE317">
            <v>-9.1017000000138069</v>
          </cell>
          <cell r="BF317">
            <v>0</v>
          </cell>
          <cell r="BG317">
            <v>-4.1000000000167347E-2</v>
          </cell>
          <cell r="BH317">
            <v>-5.2300000000286673E-2</v>
          </cell>
          <cell r="BI317">
            <v>-3.0700000000251748E-2</v>
          </cell>
          <cell r="BJ317">
            <v>-2.8999999999541615E-2</v>
          </cell>
          <cell r="BK317">
            <v>-2.1841000000003987</v>
          </cell>
          <cell r="BL317">
            <v>-6.6538000000000466</v>
          </cell>
          <cell r="BM317">
            <v>-2.489999999943393E-2</v>
          </cell>
          <cell r="BN317">
            <v>-2.4499999999534339E-2</v>
          </cell>
          <cell r="BO317">
            <v>-2.4400000000241562E-2</v>
          </cell>
          <cell r="BP317">
            <v>-2.4500000000443833E-2</v>
          </cell>
          <cell r="BQ317">
            <v>-1.2499999999818101E-2</v>
          </cell>
          <cell r="BR317">
            <v>-7.3918999999877997</v>
          </cell>
          <cell r="BS317">
            <v>-2.7599999999438296E-2</v>
          </cell>
          <cell r="BT317">
            <v>0</v>
          </cell>
          <cell r="BU317">
            <v>-7.4000000000523869E-2</v>
          </cell>
          <cell r="BV317">
            <v>-0.17969999999968422</v>
          </cell>
          <cell r="BW317">
            <v>-7.9499999999825377E-2</v>
          </cell>
          <cell r="BX317">
            <v>-1.3110000000006039</v>
          </cell>
          <cell r="BY317">
            <v>-5.471400000000358</v>
          </cell>
          <cell r="BZ317">
            <v>0</v>
          </cell>
          <cell r="CA317">
            <v>-4.8699999999371357E-2</v>
          </cell>
          <cell r="CB317">
            <v>-0.13249999999970896</v>
          </cell>
          <cell r="CC317">
            <v>-3.7699999999858846E-2</v>
          </cell>
          <cell r="CD317">
            <v>-2.9800000000250293E-2</v>
          </cell>
          <cell r="CE317">
            <v>-60.834300000002258</v>
          </cell>
          <cell r="CF317">
            <v>-4.566000000000713</v>
          </cell>
          <cell r="CG317">
            <v>-5.1300000000082946E-2</v>
          </cell>
          <cell r="CH317">
            <v>-5.2300000000286673E-2</v>
          </cell>
          <cell r="CI317">
            <v>-4.9077000000006592</v>
          </cell>
          <cell r="CJ317">
            <v>-1.5000000003055902E-3</v>
          </cell>
          <cell r="CK317">
            <v>-30.950300000000425</v>
          </cell>
          <cell r="CL317">
            <v>-0.14799999999922875</v>
          </cell>
          <cell r="CM317">
            <v>0</v>
          </cell>
          <cell r="CN317">
            <v>-4.7000000000480213E-2</v>
          </cell>
          <cell r="CO317">
            <v>-20.029999999999745</v>
          </cell>
          <cell r="CP317">
            <v>-6.9799999999304418E-2</v>
          </cell>
          <cell r="CQ317">
            <v>-1.0400000000117871E-2</v>
          </cell>
          <cell r="CR317">
            <v>-34.858399999982794</v>
          </cell>
          <cell r="CS317">
            <v>-5.1800000000184809E-2</v>
          </cell>
          <cell r="CT317">
            <v>-0.13479999999981374</v>
          </cell>
          <cell r="CU317">
            <v>-0.16660000000047148</v>
          </cell>
          <cell r="CV317">
            <v>-0.22760000000016589</v>
          </cell>
          <cell r="CW317">
            <v>-21.995999999999185</v>
          </cell>
          <cell r="CX317">
            <v>-13.40139999999974</v>
          </cell>
          <cell r="CY317">
            <v>-0.13469999999961146</v>
          </cell>
          <cell r="CZ317">
            <v>-0.19260000000031141</v>
          </cell>
          <cell r="DA317">
            <v>-8.4000000000742148E-2</v>
          </cell>
          <cell r="DB317">
            <v>1.7000000000007276</v>
          </cell>
          <cell r="DC317">
            <v>-0.12049999999999272</v>
          </cell>
          <cell r="DD317">
            <v>-4.8400000000583532E-2</v>
          </cell>
          <cell r="DE317">
            <v>-21.744600000005448</v>
          </cell>
          <cell r="DF317">
            <v>-0.17479999999977736</v>
          </cell>
          <cell r="DG317">
            <v>-7.5200000000222644E-2</v>
          </cell>
          <cell r="DH317">
            <v>-0.3635999999996784</v>
          </cell>
          <cell r="DI317">
            <v>-9.4999999999345164E-2</v>
          </cell>
          <cell r="DJ317">
            <v>-16.747999999999593</v>
          </cell>
          <cell r="DK317">
            <v>-3.2514000000001033</v>
          </cell>
          <cell r="DL317">
            <v>-6.5900000000510772E-2</v>
          </cell>
          <cell r="DM317">
            <v>-0.38680000000022119</v>
          </cell>
          <cell r="DN317">
            <v>-0.1044000000001688</v>
          </cell>
          <cell r="DO317">
            <v>-7.9499999999825377E-2</v>
          </cell>
          <cell r="DP317">
            <v>-0.34599999999954889</v>
          </cell>
          <cell r="DQ317">
            <v>-5.4000000000087311E-2</v>
          </cell>
          <cell r="DR317">
            <v>-0.6389999999992142</v>
          </cell>
          <cell r="DS317">
            <v>0</v>
          </cell>
          <cell r="DT317">
            <v>0</v>
          </cell>
          <cell r="DU317">
            <v>0</v>
          </cell>
          <cell r="DV317">
            <v>-8.0599999999776628E-2</v>
          </cell>
          <cell r="DW317">
            <v>-0.10480000000006839</v>
          </cell>
          <cell r="DX317">
            <v>-0.27100000000018554</v>
          </cell>
          <cell r="DY317">
            <v>0</v>
          </cell>
          <cell r="DZ317">
            <v>0</v>
          </cell>
          <cell r="EA317">
            <v>-0.18139999999993961</v>
          </cell>
          <cell r="EB317">
            <v>0</v>
          </cell>
          <cell r="EC317">
            <v>-9.0000000000145519E-4</v>
          </cell>
          <cell r="ED317">
            <v>-3.0000000015206751E-4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-2259.9000000000015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-2259.9000000000015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-2338.539499999999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-2338.539499999999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195.17400000005728</v>
          </cell>
          <cell r="G321">
            <v>152.20200000004843</v>
          </cell>
          <cell r="H321">
            <v>391.31799999991199</v>
          </cell>
          <cell r="I321">
            <v>496.24999999994179</v>
          </cell>
          <cell r="J321">
            <v>123.887000000017</v>
          </cell>
          <cell r="K321">
            <v>186.35799999994924</v>
          </cell>
          <cell r="L321">
            <v>727.21299999998882</v>
          </cell>
          <cell r="M321">
            <v>509.6372000000556</v>
          </cell>
          <cell r="N321">
            <v>615.5396999999648</v>
          </cell>
          <cell r="O321">
            <v>312.56160000013188</v>
          </cell>
          <cell r="P321">
            <v>158.6569999998901</v>
          </cell>
          <cell r="Q321">
            <v>-389.78499999991618</v>
          </cell>
          <cell r="R321">
            <v>1627.1848999997601</v>
          </cell>
          <cell r="S321">
            <v>251.91380000003846</v>
          </cell>
          <cell r="T321">
            <v>222.82999999995809</v>
          </cell>
          <cell r="U321">
            <v>253.18839999998454</v>
          </cell>
          <cell r="V321">
            <v>414.90760000003502</v>
          </cell>
          <cell r="W321">
            <v>366.29880000004778</v>
          </cell>
          <cell r="X321">
            <v>345.57839999999851</v>
          </cell>
          <cell r="Y321">
            <v>-1306.608799999929</v>
          </cell>
          <cell r="Z321">
            <v>413.13430000003427</v>
          </cell>
          <cell r="AA321">
            <v>353.39269999996759</v>
          </cell>
          <cell r="AB321">
            <v>459.9539999999688</v>
          </cell>
          <cell r="AC321">
            <v>448.09760000003735</v>
          </cell>
          <cell r="AD321">
            <v>-595.50189999997383</v>
          </cell>
          <cell r="AE321">
            <v>2607.390500000678</v>
          </cell>
          <cell r="AF321">
            <v>454.50459999998566</v>
          </cell>
          <cell r="AG321">
            <v>289.63449999992736</v>
          </cell>
          <cell r="AH321">
            <v>375.29249999992317</v>
          </cell>
          <cell r="AI321">
            <v>537.2333000000217</v>
          </cell>
          <cell r="AJ321">
            <v>402.74059999999008</v>
          </cell>
          <cell r="AK321">
            <v>386.17140000002109</v>
          </cell>
          <cell r="AL321">
            <v>-1501.8791000000201</v>
          </cell>
          <cell r="AM321">
            <v>673.42839999997523</v>
          </cell>
          <cell r="AN321">
            <v>417.12400000001071</v>
          </cell>
          <cell r="AO321">
            <v>506.40299999999115</v>
          </cell>
          <cell r="AP321">
            <v>348.18230000004405</v>
          </cell>
          <cell r="AQ321">
            <v>-281.44500000006519</v>
          </cell>
          <cell r="AR321">
            <v>59.348099999129772</v>
          </cell>
          <cell r="AS321">
            <v>-8.0999999947380275E-2</v>
          </cell>
          <cell r="AT321">
            <v>1.2222999999648891</v>
          </cell>
          <cell r="AU321">
            <v>14.363000000012107</v>
          </cell>
          <cell r="AV321">
            <v>-0.1526999999769032</v>
          </cell>
          <cell r="AW321">
            <v>-9.1765000000305008</v>
          </cell>
          <cell r="AX321">
            <v>8.4680999999982305</v>
          </cell>
          <cell r="AY321">
            <v>44.907299999962561</v>
          </cell>
          <cell r="AZ321">
            <v>-5.967899999988731</v>
          </cell>
          <cell r="BA321">
            <v>6.271999999997206</v>
          </cell>
          <cell r="BB321">
            <v>-0.1772000000346452</v>
          </cell>
          <cell r="BC321">
            <v>-0.11489999998593703</v>
          </cell>
          <cell r="BD321">
            <v>-0.21439999993890524</v>
          </cell>
          <cell r="BE321">
            <v>280.35080000013113</v>
          </cell>
          <cell r="BF321">
            <v>-0.95500000001629815</v>
          </cell>
          <cell r="BG321">
            <v>-1.1749999999883585</v>
          </cell>
          <cell r="BH321">
            <v>-4.8603000000002794</v>
          </cell>
          <cell r="BI321">
            <v>-9.1476999999722466</v>
          </cell>
          <cell r="BJ321">
            <v>13.208500000007916</v>
          </cell>
          <cell r="BK321">
            <v>60.973900000040885</v>
          </cell>
          <cell r="BL321">
            <v>167.56919999991078</v>
          </cell>
          <cell r="BM321">
            <v>22.091099999903236</v>
          </cell>
          <cell r="BN321">
            <v>19.279500000004191</v>
          </cell>
          <cell r="BO321">
            <v>15.962599999969825</v>
          </cell>
          <cell r="BP321">
            <v>-1.4654999999911524</v>
          </cell>
          <cell r="BQ321">
            <v>-1.1305000000284053</v>
          </cell>
          <cell r="BR321">
            <v>315.28210000135005</v>
          </cell>
          <cell r="BS321">
            <v>-1.8596000000252388</v>
          </cell>
          <cell r="BT321">
            <v>2.246999999973923</v>
          </cell>
          <cell r="BU321">
            <v>44.72099999996135</v>
          </cell>
          <cell r="BV321">
            <v>4.2993000000715256</v>
          </cell>
          <cell r="BW321">
            <v>-70.259500000014668</v>
          </cell>
          <cell r="BX321">
            <v>47.727000000013504</v>
          </cell>
          <cell r="BY321">
            <v>254.18459999992047</v>
          </cell>
          <cell r="BZ321">
            <v>-12.396000000007916</v>
          </cell>
          <cell r="CA321">
            <v>13.85930000001099</v>
          </cell>
          <cell r="CB321">
            <v>28.386499999964144</v>
          </cell>
          <cell r="CC321">
            <v>2.8472999999648891</v>
          </cell>
          <cell r="CD321">
            <v>1.5251999999745749</v>
          </cell>
          <cell r="CE321">
            <v>243.77470000041649</v>
          </cell>
          <cell r="CF321">
            <v>-28.792000000044936</v>
          </cell>
          <cell r="CG321">
            <v>-9.8333000000566244</v>
          </cell>
          <cell r="CH321">
            <v>-14.755300000077114</v>
          </cell>
          <cell r="CI321">
            <v>16.34230000001844</v>
          </cell>
          <cell r="CJ321">
            <v>-76.623500000016065</v>
          </cell>
          <cell r="CK321">
            <v>-21.419300000008661</v>
          </cell>
          <cell r="CL321">
            <v>278.83100000000559</v>
          </cell>
          <cell r="CM321">
            <v>-19.424999999988358</v>
          </cell>
          <cell r="CN321">
            <v>60.196999999985565</v>
          </cell>
          <cell r="CO321">
            <v>53.123999999952503</v>
          </cell>
          <cell r="CP321">
            <v>-1.8618000000133179</v>
          </cell>
          <cell r="CQ321">
            <v>7.9905999999609776</v>
          </cell>
          <cell r="CR321">
            <v>258.04560000030324</v>
          </cell>
          <cell r="CS321">
            <v>-14.713799999968614</v>
          </cell>
          <cell r="CT321">
            <v>1.6411999999836553</v>
          </cell>
          <cell r="CU321">
            <v>15.7043999999878</v>
          </cell>
          <cell r="CV321">
            <v>47.914399999979651</v>
          </cell>
          <cell r="CW321">
            <v>-64.25800000000163</v>
          </cell>
          <cell r="CX321">
            <v>-45.20339999999851</v>
          </cell>
          <cell r="CY321">
            <v>264.31030000001192</v>
          </cell>
          <cell r="CZ321">
            <v>-11.665600000007544</v>
          </cell>
          <cell r="DA321">
            <v>22.822999999974854</v>
          </cell>
          <cell r="DB321">
            <v>10.903000000107568</v>
          </cell>
          <cell r="DC321">
            <v>5.1705000000074506</v>
          </cell>
          <cell r="DD321">
            <v>25.419600000022911</v>
          </cell>
          <cell r="DE321">
            <v>198.41339999996126</v>
          </cell>
          <cell r="DF321">
            <v>-22.762800000025891</v>
          </cell>
          <cell r="DG321">
            <v>-10.447199999936856</v>
          </cell>
          <cell r="DH321">
            <v>4.8534000000217929</v>
          </cell>
          <cell r="DI321">
            <v>9.0790000000270084</v>
          </cell>
          <cell r="DJ321">
            <v>-127.01600000000326</v>
          </cell>
          <cell r="DK321">
            <v>3.0596000000077765</v>
          </cell>
          <cell r="DL321">
            <v>364.7200999999186</v>
          </cell>
          <cell r="DM321">
            <v>-32.68380000005709</v>
          </cell>
          <cell r="DN321">
            <v>9.6845999999204651</v>
          </cell>
          <cell r="DO321">
            <v>8.8385000000707805</v>
          </cell>
          <cell r="DP321">
            <v>-4.3160000001080334</v>
          </cell>
          <cell r="DQ321">
            <v>-4.5960000000195578</v>
          </cell>
          <cell r="DR321">
            <v>-45.785999999847263</v>
          </cell>
          <cell r="DS321">
            <v>-0.82600000000093132</v>
          </cell>
          <cell r="DT321">
            <v>-2.6455000000132713</v>
          </cell>
          <cell r="DU321">
            <v>-4.3356000000494532</v>
          </cell>
          <cell r="DV321">
            <v>-6.8069000000250526</v>
          </cell>
          <cell r="DW321">
            <v>-3.0940000000118744</v>
          </cell>
          <cell r="DX321">
            <v>-5.0445000000181608</v>
          </cell>
          <cell r="DY321">
            <v>-1.6962000000057742</v>
          </cell>
          <cell r="DZ321">
            <v>-4.4199999999837019</v>
          </cell>
          <cell r="EA321">
            <v>-7.8233999999938533</v>
          </cell>
          <cell r="EB321">
            <v>-3.9410000000207219</v>
          </cell>
          <cell r="EC321">
            <v>-3.4958999999798834</v>
          </cell>
          <cell r="ED321">
            <v>-1.6569999999774154</v>
          </cell>
        </row>
        <row r="323">
          <cell r="F323">
            <v>195.17400000005728</v>
          </cell>
          <cell r="G323">
            <v>152.20200000004843</v>
          </cell>
          <cell r="H323">
            <v>391.31799999991199</v>
          </cell>
          <cell r="I323">
            <v>496.24999999994179</v>
          </cell>
          <cell r="J323">
            <v>123.887000000017</v>
          </cell>
          <cell r="K323">
            <v>186.35799999994924</v>
          </cell>
          <cell r="L323">
            <v>727.21299999998882</v>
          </cell>
          <cell r="M323">
            <v>509.6372000000556</v>
          </cell>
          <cell r="N323">
            <v>615.5396999999648</v>
          </cell>
          <cell r="O323">
            <v>312.56160000013188</v>
          </cell>
          <cell r="P323">
            <v>158.6569999998901</v>
          </cell>
          <cell r="Q323">
            <v>-389.78499999991618</v>
          </cell>
          <cell r="R323">
            <v>1627.1848999997601</v>
          </cell>
          <cell r="S323">
            <v>251.91380000003846</v>
          </cell>
          <cell r="T323">
            <v>222.82999999995809</v>
          </cell>
          <cell r="U323">
            <v>253.18839999998454</v>
          </cell>
          <cell r="V323">
            <v>414.90760000003502</v>
          </cell>
          <cell r="W323">
            <v>366.29880000004778</v>
          </cell>
          <cell r="X323">
            <v>345.57839999999851</v>
          </cell>
          <cell r="Y323">
            <v>-1306.608799999929</v>
          </cell>
          <cell r="Z323">
            <v>413.13430000003427</v>
          </cell>
          <cell r="AA323">
            <v>353.39269999996759</v>
          </cell>
          <cell r="AB323">
            <v>459.9539999999688</v>
          </cell>
          <cell r="AC323">
            <v>448.09760000003735</v>
          </cell>
          <cell r="AD323">
            <v>-595.50189999997383</v>
          </cell>
          <cell r="AE323">
            <v>2607.3904999997467</v>
          </cell>
          <cell r="AF323">
            <v>454.50459999998566</v>
          </cell>
          <cell r="AG323">
            <v>289.63449999992736</v>
          </cell>
          <cell r="AH323">
            <v>375.29249999992317</v>
          </cell>
          <cell r="AI323">
            <v>537.2333000000217</v>
          </cell>
          <cell r="AJ323">
            <v>402.74059999999008</v>
          </cell>
          <cell r="AK323">
            <v>386.17140000002109</v>
          </cell>
          <cell r="AL323">
            <v>-1501.8791000000201</v>
          </cell>
          <cell r="AM323">
            <v>673.42839999997523</v>
          </cell>
          <cell r="AN323">
            <v>417.12400000001071</v>
          </cell>
          <cell r="AO323">
            <v>506.40299999999115</v>
          </cell>
          <cell r="AP323">
            <v>348.18230000004405</v>
          </cell>
          <cell r="AQ323">
            <v>-281.44500000006519</v>
          </cell>
          <cell r="AR323">
            <v>59.348100000061095</v>
          </cell>
          <cell r="AS323">
            <v>-8.0999999947380275E-2</v>
          </cell>
          <cell r="AT323">
            <v>1.2222999999648891</v>
          </cell>
          <cell r="AU323">
            <v>14.363000000012107</v>
          </cell>
          <cell r="AV323">
            <v>-0.1526999999769032</v>
          </cell>
          <cell r="AW323">
            <v>-9.1765000000305008</v>
          </cell>
          <cell r="AX323">
            <v>8.4680999999982305</v>
          </cell>
          <cell r="AY323">
            <v>44.907299999962561</v>
          </cell>
          <cell r="AZ323">
            <v>-5.967899999988731</v>
          </cell>
          <cell r="BA323">
            <v>6.271999999997206</v>
          </cell>
          <cell r="BB323">
            <v>-0.1772000000346452</v>
          </cell>
          <cell r="BC323">
            <v>-0.11489999998593703</v>
          </cell>
          <cell r="BD323">
            <v>-0.21439999993890524</v>
          </cell>
          <cell r="BE323">
            <v>280.35079999919981</v>
          </cell>
          <cell r="BF323">
            <v>-0.95500000001629815</v>
          </cell>
          <cell r="BG323">
            <v>-1.1749999999883585</v>
          </cell>
          <cell r="BH323">
            <v>-4.8603000000002794</v>
          </cell>
          <cell r="BI323">
            <v>-9.1476999999722466</v>
          </cell>
          <cell r="BJ323">
            <v>13.208500000007916</v>
          </cell>
          <cell r="BK323">
            <v>60.973900000040885</v>
          </cell>
          <cell r="BL323">
            <v>167.56919999991078</v>
          </cell>
          <cell r="BM323">
            <v>22.091099999903236</v>
          </cell>
          <cell r="BN323">
            <v>19.279500000004191</v>
          </cell>
          <cell r="BO323">
            <v>15.962599999969825</v>
          </cell>
          <cell r="BP323">
            <v>-1.4654999999911524</v>
          </cell>
          <cell r="BQ323">
            <v>-1.1305000000284053</v>
          </cell>
          <cell r="BR323">
            <v>315.28210000041872</v>
          </cell>
          <cell r="BS323">
            <v>-1.8596000000252388</v>
          </cell>
          <cell r="BT323">
            <v>2.246999999973923</v>
          </cell>
          <cell r="BU323">
            <v>44.72099999996135</v>
          </cell>
          <cell r="BV323">
            <v>4.2993000000715256</v>
          </cell>
          <cell r="BW323">
            <v>-70.259500000014668</v>
          </cell>
          <cell r="BX323">
            <v>47.727000000013504</v>
          </cell>
          <cell r="BY323">
            <v>254.18459999992047</v>
          </cell>
          <cell r="BZ323">
            <v>-12.396000000007916</v>
          </cell>
          <cell r="CA323">
            <v>13.85930000001099</v>
          </cell>
          <cell r="CB323">
            <v>28.386499999964144</v>
          </cell>
          <cell r="CC323">
            <v>2.8472999999648891</v>
          </cell>
          <cell r="CD323">
            <v>1.5251999999745749</v>
          </cell>
          <cell r="CE323">
            <v>243.7746999990195</v>
          </cell>
          <cell r="CF323">
            <v>-28.792000000044936</v>
          </cell>
          <cell r="CG323">
            <v>-9.8333000000566244</v>
          </cell>
          <cell r="CH323">
            <v>-14.755300000077114</v>
          </cell>
          <cell r="CI323">
            <v>16.34230000001844</v>
          </cell>
          <cell r="CJ323">
            <v>-76.623500000016065</v>
          </cell>
          <cell r="CK323">
            <v>-21.419300000008661</v>
          </cell>
          <cell r="CL323">
            <v>278.83100000000559</v>
          </cell>
          <cell r="CM323">
            <v>-19.424999999988358</v>
          </cell>
          <cell r="CN323">
            <v>60.196999999985565</v>
          </cell>
          <cell r="CO323">
            <v>53.123999999952503</v>
          </cell>
          <cell r="CP323">
            <v>-1.8618000000133179</v>
          </cell>
          <cell r="CQ323">
            <v>7.9905999999609776</v>
          </cell>
          <cell r="CR323">
            <v>258.04560000030324</v>
          </cell>
          <cell r="CS323">
            <v>-14.713799999968614</v>
          </cell>
          <cell r="CT323">
            <v>1.6411999999836553</v>
          </cell>
          <cell r="CU323">
            <v>15.7043999999878</v>
          </cell>
          <cell r="CV323">
            <v>47.914399999979651</v>
          </cell>
          <cell r="CW323">
            <v>-64.25800000000163</v>
          </cell>
          <cell r="CX323">
            <v>-45.20339999999851</v>
          </cell>
          <cell r="CY323">
            <v>264.31030000001192</v>
          </cell>
          <cell r="CZ323">
            <v>-11.665600000007544</v>
          </cell>
          <cell r="DA323">
            <v>22.822999999974854</v>
          </cell>
          <cell r="DB323">
            <v>10.903000000107568</v>
          </cell>
          <cell r="DC323">
            <v>5.1705000000074506</v>
          </cell>
          <cell r="DD323">
            <v>25.419600000022911</v>
          </cell>
          <cell r="DE323">
            <v>198.41339999996126</v>
          </cell>
          <cell r="DF323">
            <v>-22.762800000025891</v>
          </cell>
          <cell r="DG323">
            <v>-10.447199999936856</v>
          </cell>
          <cell r="DH323">
            <v>4.8534000000217929</v>
          </cell>
          <cell r="DI323">
            <v>9.0790000000270084</v>
          </cell>
          <cell r="DJ323">
            <v>-127.01600000000326</v>
          </cell>
          <cell r="DK323">
            <v>3.0596000000077765</v>
          </cell>
          <cell r="DL323">
            <v>364.7200999999186</v>
          </cell>
          <cell r="DM323">
            <v>-32.68380000005709</v>
          </cell>
          <cell r="DN323">
            <v>9.6845999999204651</v>
          </cell>
          <cell r="DO323">
            <v>8.8385000000707805</v>
          </cell>
          <cell r="DP323">
            <v>-4.3160000001080334</v>
          </cell>
          <cell r="DQ323">
            <v>-4.5960000000195578</v>
          </cell>
          <cell r="DR323">
            <v>-45.786000000312924</v>
          </cell>
          <cell r="DS323">
            <v>-0.82600000000093132</v>
          </cell>
          <cell r="DT323">
            <v>-2.6455000000132713</v>
          </cell>
          <cell r="DU323">
            <v>-4.3356000000494532</v>
          </cell>
          <cell r="DV323">
            <v>-6.8069000000250526</v>
          </cell>
          <cell r="DW323">
            <v>-3.0940000000118744</v>
          </cell>
          <cell r="DX323">
            <v>-5.0445000000181608</v>
          </cell>
          <cell r="DY323">
            <v>-1.6962000000057742</v>
          </cell>
          <cell r="DZ323">
            <v>-4.4199999999837019</v>
          </cell>
          <cell r="EA323">
            <v>-7.8233999999938533</v>
          </cell>
          <cell r="EB323">
            <v>-3.9410000000207219</v>
          </cell>
          <cell r="EC323">
            <v>-3.4958999999798834</v>
          </cell>
          <cell r="ED323">
            <v>-1.6569999999774154</v>
          </cell>
        </row>
        <row r="324">
          <cell r="F324" t="str">
            <v>=</v>
          </cell>
          <cell r="G324" t="str">
            <v>=</v>
          </cell>
          <cell r="H324" t="str">
            <v>=</v>
          </cell>
          <cell r="I324" t="str">
            <v>=</v>
          </cell>
          <cell r="J324" t="str">
            <v>=</v>
          </cell>
          <cell r="K324" t="str">
            <v>=</v>
          </cell>
          <cell r="L324" t="str">
            <v>=</v>
          </cell>
          <cell r="M324" t="str">
            <v>=</v>
          </cell>
          <cell r="N324" t="str">
            <v>=</v>
          </cell>
          <cell r="O324" t="str">
            <v>=</v>
          </cell>
          <cell r="P324" t="str">
            <v>=</v>
          </cell>
          <cell r="Q324" t="str">
            <v>=</v>
          </cell>
          <cell r="R324" t="str">
            <v>=</v>
          </cell>
          <cell r="S324" t="str">
            <v>=</v>
          </cell>
          <cell r="T324" t="str">
            <v>=</v>
          </cell>
          <cell r="U324" t="str">
            <v>=</v>
          </cell>
          <cell r="V324" t="str">
            <v>=</v>
          </cell>
          <cell r="W324" t="str">
            <v>=</v>
          </cell>
          <cell r="X324" t="str">
            <v>=</v>
          </cell>
          <cell r="Y324" t="str">
            <v>=</v>
          </cell>
          <cell r="Z324" t="str">
            <v>=</v>
          </cell>
          <cell r="AA324" t="str">
            <v>=</v>
          </cell>
          <cell r="AB324" t="str">
            <v>=</v>
          </cell>
          <cell r="AC324" t="str">
            <v>=</v>
          </cell>
          <cell r="AD324" t="str">
            <v>=</v>
          </cell>
          <cell r="AE324" t="str">
            <v>=</v>
          </cell>
          <cell r="AF324" t="str">
            <v>=</v>
          </cell>
          <cell r="AG324" t="str">
            <v>=</v>
          </cell>
          <cell r="AH324" t="str">
            <v>=</v>
          </cell>
          <cell r="AI324" t="str">
            <v>=</v>
          </cell>
          <cell r="AJ324" t="str">
            <v>=</v>
          </cell>
          <cell r="AK324" t="str">
            <v>=</v>
          </cell>
          <cell r="AL324" t="str">
            <v>=</v>
          </cell>
          <cell r="AM324" t="str">
            <v>=</v>
          </cell>
          <cell r="AN324" t="str">
            <v>=</v>
          </cell>
          <cell r="AO324" t="str">
            <v>=</v>
          </cell>
          <cell r="AP324" t="str">
            <v>=</v>
          </cell>
          <cell r="AQ324" t="str">
            <v>=</v>
          </cell>
          <cell r="AR324" t="str">
            <v>=</v>
          </cell>
          <cell r="AS324" t="str">
            <v>=</v>
          </cell>
          <cell r="AT324" t="str">
            <v>=</v>
          </cell>
          <cell r="AU324" t="str">
            <v>=</v>
          </cell>
          <cell r="AV324" t="str">
            <v>=</v>
          </cell>
          <cell r="AW324" t="str">
            <v>=</v>
          </cell>
          <cell r="AX324" t="str">
            <v>=</v>
          </cell>
          <cell r="AY324" t="str">
            <v>=</v>
          </cell>
          <cell r="AZ324" t="str">
            <v>=</v>
          </cell>
          <cell r="BA324" t="str">
            <v>=</v>
          </cell>
          <cell r="BB324" t="str">
            <v>=</v>
          </cell>
          <cell r="BC324" t="str">
            <v>=</v>
          </cell>
          <cell r="BD324" t="str">
            <v>=</v>
          </cell>
          <cell r="BE324" t="str">
            <v>=</v>
          </cell>
          <cell r="BF324" t="str">
            <v>=</v>
          </cell>
          <cell r="BG324" t="str">
            <v>=</v>
          </cell>
          <cell r="BH324" t="str">
            <v>=</v>
          </cell>
          <cell r="BI324" t="str">
            <v>=</v>
          </cell>
          <cell r="BJ324" t="str">
            <v>=</v>
          </cell>
          <cell r="BK324" t="str">
            <v>=</v>
          </cell>
          <cell r="BL324" t="str">
            <v>=</v>
          </cell>
          <cell r="BM324" t="str">
            <v>=</v>
          </cell>
          <cell r="BN324" t="str">
            <v>=</v>
          </cell>
          <cell r="BO324" t="str">
            <v>=</v>
          </cell>
          <cell r="BP324" t="str">
            <v>=</v>
          </cell>
          <cell r="BQ324" t="str">
            <v>=</v>
          </cell>
          <cell r="BR324" t="str">
            <v>=</v>
          </cell>
          <cell r="BS324" t="str">
            <v>=</v>
          </cell>
          <cell r="BT324" t="str">
            <v>=</v>
          </cell>
          <cell r="BU324" t="str">
            <v>=</v>
          </cell>
          <cell r="BV324" t="str">
            <v>=</v>
          </cell>
          <cell r="BW324" t="str">
            <v>=</v>
          </cell>
          <cell r="BX324" t="str">
            <v>=</v>
          </cell>
          <cell r="BY324" t="str">
            <v>=</v>
          </cell>
          <cell r="BZ324" t="str">
            <v>=</v>
          </cell>
          <cell r="CA324" t="str">
            <v>=</v>
          </cell>
          <cell r="CB324" t="str">
            <v>=</v>
          </cell>
          <cell r="CC324" t="str">
            <v>=</v>
          </cell>
          <cell r="CD324" t="str">
            <v>=</v>
          </cell>
          <cell r="CE324" t="str">
            <v>=</v>
          </cell>
          <cell r="CF324" t="str">
            <v>=</v>
          </cell>
          <cell r="CG324" t="str">
            <v>=</v>
          </cell>
          <cell r="CH324" t="str">
            <v>=</v>
          </cell>
          <cell r="CI324" t="str">
            <v>=</v>
          </cell>
          <cell r="CJ324" t="str">
            <v>=</v>
          </cell>
          <cell r="CK324" t="str">
            <v>=</v>
          </cell>
          <cell r="CL324" t="str">
            <v>=</v>
          </cell>
          <cell r="CM324" t="str">
            <v>=</v>
          </cell>
          <cell r="CN324" t="str">
            <v>=</v>
          </cell>
          <cell r="CO324" t="str">
            <v>=</v>
          </cell>
          <cell r="CP324" t="str">
            <v>=</v>
          </cell>
          <cell r="CQ324" t="str">
            <v>=</v>
          </cell>
          <cell r="CR324" t="str">
            <v>=</v>
          </cell>
          <cell r="CS324" t="str">
            <v>=</v>
          </cell>
          <cell r="CT324" t="str">
            <v>=</v>
          </cell>
          <cell r="CU324" t="str">
            <v>=</v>
          </cell>
          <cell r="CV324" t="str">
            <v>=</v>
          </cell>
          <cell r="CW324" t="str">
            <v>=</v>
          </cell>
          <cell r="CX324" t="str">
            <v>=</v>
          </cell>
          <cell r="CY324" t="str">
            <v>=</v>
          </cell>
          <cell r="CZ324" t="str">
            <v>=</v>
          </cell>
          <cell r="DA324" t="str">
            <v>=</v>
          </cell>
          <cell r="DB324" t="str">
            <v>=</v>
          </cell>
          <cell r="DC324" t="str">
            <v>=</v>
          </cell>
          <cell r="DD324" t="str">
            <v>=</v>
          </cell>
          <cell r="DE324" t="str">
            <v>=</v>
          </cell>
          <cell r="DF324" t="str">
            <v>=</v>
          </cell>
          <cell r="DG324" t="str">
            <v>=</v>
          </cell>
          <cell r="DH324" t="str">
            <v>=</v>
          </cell>
          <cell r="DI324" t="str">
            <v>=</v>
          </cell>
          <cell r="DJ324" t="str">
            <v>=</v>
          </cell>
          <cell r="DK324" t="str">
            <v>=</v>
          </cell>
          <cell r="DL324" t="str">
            <v>=</v>
          </cell>
          <cell r="DM324" t="str">
            <v>=</v>
          </cell>
          <cell r="DN324" t="str">
            <v>=</v>
          </cell>
          <cell r="DO324" t="str">
            <v>=</v>
          </cell>
          <cell r="DP324" t="str">
            <v>=</v>
          </cell>
          <cell r="DQ324" t="str">
            <v>=</v>
          </cell>
          <cell r="DR324" t="str">
            <v>=</v>
          </cell>
          <cell r="DS324" t="str">
            <v>=</v>
          </cell>
          <cell r="DT324" t="str">
            <v>=</v>
          </cell>
          <cell r="DU324" t="str">
            <v>=</v>
          </cell>
          <cell r="DV324" t="str">
            <v>=</v>
          </cell>
          <cell r="DW324" t="str">
            <v>=</v>
          </cell>
          <cell r="DX324" t="str">
            <v>=</v>
          </cell>
          <cell r="DY324" t="str">
            <v>=</v>
          </cell>
          <cell r="DZ324" t="str">
            <v>=</v>
          </cell>
          <cell r="EA324" t="str">
            <v>=</v>
          </cell>
          <cell r="EB324" t="str">
            <v>=</v>
          </cell>
          <cell r="EC324" t="str">
            <v>=</v>
          </cell>
          <cell r="ED324" t="str">
            <v>=</v>
          </cell>
        </row>
        <row r="325">
          <cell r="F325">
            <v>195.17399999964982</v>
          </cell>
          <cell r="G325">
            <v>152.20199999958277</v>
          </cell>
          <cell r="H325">
            <v>391.3179999999702</v>
          </cell>
          <cell r="I325">
            <v>496.25</v>
          </cell>
          <cell r="J325">
            <v>123.88700000010431</v>
          </cell>
          <cell r="K325">
            <v>186.35800000000745</v>
          </cell>
          <cell r="L325">
            <v>727.21299999952316</v>
          </cell>
          <cell r="M325">
            <v>509.63719999976456</v>
          </cell>
          <cell r="N325">
            <v>615.53970000054687</v>
          </cell>
          <cell r="O325">
            <v>312.56160000059754</v>
          </cell>
          <cell r="P325">
            <v>158.6570000005886</v>
          </cell>
          <cell r="Q325">
            <v>-389.78499999921769</v>
          </cell>
          <cell r="R325">
            <v>1627.1849000006914</v>
          </cell>
          <cell r="S325">
            <v>251.91380000021309</v>
          </cell>
          <cell r="T325">
            <v>222.82999999914318</v>
          </cell>
          <cell r="U325">
            <v>253.18840000033379</v>
          </cell>
          <cell r="V325">
            <v>414.90760000050068</v>
          </cell>
          <cell r="W325">
            <v>366.29879999998957</v>
          </cell>
          <cell r="X325">
            <v>345.57839999999851</v>
          </cell>
          <cell r="Y325">
            <v>-1306.6088000005111</v>
          </cell>
          <cell r="Z325">
            <v>413.13430000003427</v>
          </cell>
          <cell r="AA325">
            <v>353.39269999973476</v>
          </cell>
          <cell r="AB325">
            <v>459.95399999991059</v>
          </cell>
          <cell r="AC325">
            <v>448.09759999997914</v>
          </cell>
          <cell r="AD325">
            <v>-595.5019000004977</v>
          </cell>
          <cell r="AE325">
            <v>2607.3904999941587</v>
          </cell>
          <cell r="AF325">
            <v>454.50459999963641</v>
          </cell>
          <cell r="AG325">
            <v>289.63449999969453</v>
          </cell>
          <cell r="AH325">
            <v>375.29250000044703</v>
          </cell>
          <cell r="AI325">
            <v>537.23330000042915</v>
          </cell>
          <cell r="AJ325">
            <v>402.7406000001356</v>
          </cell>
          <cell r="AK325">
            <v>386.17139999940991</v>
          </cell>
          <cell r="AL325">
            <v>-1501.8791000004858</v>
          </cell>
          <cell r="AM325">
            <v>673.42839999962598</v>
          </cell>
          <cell r="AN325">
            <v>417.12399999983609</v>
          </cell>
          <cell r="AO325">
            <v>506.40299999993294</v>
          </cell>
          <cell r="AP325">
            <v>348.18230000045151</v>
          </cell>
          <cell r="AQ325">
            <v>-281.44500000029802</v>
          </cell>
          <cell r="AR325">
            <v>59.348099991679192</v>
          </cell>
          <cell r="AS325">
            <v>-8.1000000238418579E-2</v>
          </cell>
          <cell r="AT325">
            <v>1.2223000004887581</v>
          </cell>
          <cell r="AU325">
            <v>14.362999999895692</v>
          </cell>
          <cell r="AV325">
            <v>-0.15270000044256449</v>
          </cell>
          <cell r="AW325">
            <v>-9.1765000000596046</v>
          </cell>
          <cell r="AX325">
            <v>8.4681000001728535</v>
          </cell>
          <cell r="AY325">
            <v>44.907299999147654</v>
          </cell>
          <cell r="AZ325">
            <v>-5.9679000005125999</v>
          </cell>
          <cell r="BA325">
            <v>6.2719999998807907</v>
          </cell>
          <cell r="BB325">
            <v>-0.17719999980181456</v>
          </cell>
          <cell r="BC325">
            <v>-0.11489999946206808</v>
          </cell>
          <cell r="BD325">
            <v>-0.21439999993890524</v>
          </cell>
          <cell r="BE325">
            <v>280.35080000758171</v>
          </cell>
          <cell r="BF325">
            <v>-0.95500000007450581</v>
          </cell>
          <cell r="BG325">
            <v>-1.1749999998137355</v>
          </cell>
          <cell r="BH325">
            <v>-4.8602999998256564</v>
          </cell>
          <cell r="BI325">
            <v>-9.1476999996230006</v>
          </cell>
          <cell r="BJ325">
            <v>13.208499999716878</v>
          </cell>
          <cell r="BK325">
            <v>60.973899999633431</v>
          </cell>
          <cell r="BL325">
            <v>167.56920000072569</v>
          </cell>
          <cell r="BM325">
            <v>22.091099999845028</v>
          </cell>
          <cell r="BN325">
            <v>19.279500000178814</v>
          </cell>
          <cell r="BO325">
            <v>15.962600000202656</v>
          </cell>
          <cell r="BP325">
            <v>-1.4654999999329448</v>
          </cell>
          <cell r="BQ325">
            <v>-1.1304999999701977</v>
          </cell>
          <cell r="BR325">
            <v>315.2820999994874</v>
          </cell>
          <cell r="BS325">
            <v>-1.8596000000834465</v>
          </cell>
          <cell r="BT325">
            <v>2.2470000004395843</v>
          </cell>
          <cell r="BU325">
            <v>44.720999999903142</v>
          </cell>
          <cell r="BV325">
            <v>4.2993000000715256</v>
          </cell>
          <cell r="BW325">
            <v>-70.259500000625849</v>
          </cell>
          <cell r="BX325">
            <v>47.726999999955297</v>
          </cell>
          <cell r="BY325">
            <v>254.18459999933839</v>
          </cell>
          <cell r="BZ325">
            <v>-12.395999999716878</v>
          </cell>
          <cell r="CA325">
            <v>13.859300000593066</v>
          </cell>
          <cell r="CB325">
            <v>28.386500000022352</v>
          </cell>
          <cell r="CC325">
            <v>2.8473000004887581</v>
          </cell>
          <cell r="CD325">
            <v>1.5252000000327826</v>
          </cell>
          <cell r="CE325">
            <v>243.77470000088215</v>
          </cell>
          <cell r="CF325">
            <v>-28.791999999433756</v>
          </cell>
          <cell r="CG325">
            <v>-9.8333000000566244</v>
          </cell>
          <cell r="CH325">
            <v>-14.755299999378622</v>
          </cell>
          <cell r="CI325">
            <v>16.342299999669194</v>
          </cell>
          <cell r="CJ325">
            <v>-76.623499999754131</v>
          </cell>
          <cell r="CK325">
            <v>-21.419300000183284</v>
          </cell>
          <cell r="CL325">
            <v>278.8309999993071</v>
          </cell>
          <cell r="CM325">
            <v>-19.424999999813735</v>
          </cell>
          <cell r="CN325">
            <v>60.196999999694526</v>
          </cell>
          <cell r="CO325">
            <v>53.123999999836087</v>
          </cell>
          <cell r="CP325">
            <v>-1.8618000000715256</v>
          </cell>
          <cell r="CQ325">
            <v>7.9906000001356006</v>
          </cell>
          <cell r="CR325">
            <v>258.04560000449419</v>
          </cell>
          <cell r="CS325">
            <v>-14.713800000026822</v>
          </cell>
          <cell r="CT325">
            <v>1.6411999994888902</v>
          </cell>
          <cell r="CU325">
            <v>15.7043999992311</v>
          </cell>
          <cell r="CV325">
            <v>47.914399999193847</v>
          </cell>
          <cell r="CW325">
            <v>-64.257999999448657</v>
          </cell>
          <cell r="CX325">
            <v>-45.20339999999851</v>
          </cell>
          <cell r="CY325">
            <v>264.31030000001192</v>
          </cell>
          <cell r="CZ325">
            <v>-11.665599999949336</v>
          </cell>
          <cell r="DA325">
            <v>22.822999999858439</v>
          </cell>
          <cell r="DB325">
            <v>10.903000000864267</v>
          </cell>
          <cell r="DC325">
            <v>5.1705000000074506</v>
          </cell>
          <cell r="DD325">
            <v>25.419599999673665</v>
          </cell>
          <cell r="DE325">
            <v>198.4134000018239</v>
          </cell>
          <cell r="DF325">
            <v>-22.762800000607967</v>
          </cell>
          <cell r="DG325">
            <v>-10.447200000286102</v>
          </cell>
          <cell r="DH325">
            <v>4.8533999994397163</v>
          </cell>
          <cell r="DI325">
            <v>9.078999999910593</v>
          </cell>
          <cell r="DJ325">
            <v>-127.01600000075996</v>
          </cell>
          <cell r="DK325">
            <v>3.059600000269711</v>
          </cell>
          <cell r="DL325">
            <v>364.72009999956936</v>
          </cell>
          <cell r="DM325">
            <v>-32.683800000697374</v>
          </cell>
          <cell r="DN325">
            <v>9.684600000269711</v>
          </cell>
          <cell r="DO325">
            <v>8.8384999996051192</v>
          </cell>
          <cell r="DP325">
            <v>-4.3159999996423721</v>
          </cell>
          <cell r="DQ325">
            <v>-4.5959999999031425</v>
          </cell>
          <cell r="DR325">
            <v>-45.785999998450279</v>
          </cell>
          <cell r="DS325">
            <v>-0.82600000035017729</v>
          </cell>
          <cell r="DT325">
            <v>-2.6454999996349216</v>
          </cell>
          <cell r="DU325">
            <v>-4.3355999998748302</v>
          </cell>
          <cell r="DV325">
            <v>-6.8069000001996756</v>
          </cell>
          <cell r="DW325">
            <v>-3.0939999995753169</v>
          </cell>
          <cell r="DX325">
            <v>-5.0444999998435378</v>
          </cell>
          <cell r="DY325">
            <v>-1.6962000001221895</v>
          </cell>
          <cell r="DZ325">
            <v>-4.4199999999254942</v>
          </cell>
          <cell r="EA325">
            <v>-7.8234000001102686</v>
          </cell>
          <cell r="EB325">
            <v>-3.9409999996423721</v>
          </cell>
          <cell r="EC325">
            <v>-3.4959000004455447</v>
          </cell>
          <cell r="ED325">
            <v>-1.6569999996572733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9">
          <cell r="F359">
            <v>1252.338</v>
          </cell>
          <cell r="G359">
            <v>1451.682</v>
          </cell>
          <cell r="H359">
            <v>2182.9580000000001</v>
          </cell>
          <cell r="I359">
            <v>2521.29</v>
          </cell>
          <cell r="J359">
            <v>2918.681</v>
          </cell>
          <cell r="K359">
            <v>3100.65</v>
          </cell>
          <cell r="L359">
            <v>2806.4920000000002</v>
          </cell>
          <cell r="M359">
            <v>2811.1109999999999</v>
          </cell>
          <cell r="N359">
            <v>2477.88</v>
          </cell>
          <cell r="O359">
            <v>2008.924</v>
          </cell>
          <cell r="P359">
            <v>1353.06</v>
          </cell>
          <cell r="Q359">
            <v>1043.8630000000001</v>
          </cell>
          <cell r="R359">
            <v>25749.292999999994</v>
          </cell>
          <cell r="S359">
            <v>1246.107</v>
          </cell>
          <cell r="T359">
            <v>1394.568</v>
          </cell>
          <cell r="U359">
            <v>2171.9839999999999</v>
          </cell>
          <cell r="V359">
            <v>2508.66</v>
          </cell>
          <cell r="W359">
            <v>2903.9560000000001</v>
          </cell>
          <cell r="X359">
            <v>3085.17</v>
          </cell>
          <cell r="Y359">
            <v>2792.4180000000001</v>
          </cell>
          <cell r="Z359">
            <v>2797.0369999999998</v>
          </cell>
          <cell r="AA359">
            <v>2465.58</v>
          </cell>
          <cell r="AB359">
            <v>1998.8489999999999</v>
          </cell>
          <cell r="AC359">
            <v>1346.34</v>
          </cell>
          <cell r="AD359">
            <v>1038.624</v>
          </cell>
          <cell r="AE359">
            <v>25620.780999999995</v>
          </cell>
          <cell r="AF359">
            <v>1239.876</v>
          </cell>
          <cell r="AG359">
            <v>1387.652</v>
          </cell>
          <cell r="AH359">
            <v>2161.134</v>
          </cell>
          <cell r="AI359">
            <v>2496.15</v>
          </cell>
          <cell r="AJ359">
            <v>2889.51</v>
          </cell>
          <cell r="AK359">
            <v>3069.75</v>
          </cell>
          <cell r="AL359">
            <v>2778.4369999999999</v>
          </cell>
          <cell r="AM359">
            <v>2783.056</v>
          </cell>
          <cell r="AN359">
            <v>2453.19</v>
          </cell>
          <cell r="AO359">
            <v>1988.867</v>
          </cell>
          <cell r="AP359">
            <v>1339.65</v>
          </cell>
          <cell r="AQ359">
            <v>1033.509</v>
          </cell>
          <cell r="AR359">
            <v>25492.672000000002</v>
          </cell>
          <cell r="AS359">
            <v>1233.7070000000001</v>
          </cell>
          <cell r="AT359">
            <v>1380.68</v>
          </cell>
          <cell r="AU359">
            <v>2150.377</v>
          </cell>
          <cell r="AV359">
            <v>2483.64</v>
          </cell>
          <cell r="AW359">
            <v>2875.0949999999998</v>
          </cell>
          <cell r="AX359">
            <v>3054.36</v>
          </cell>
          <cell r="AY359">
            <v>2764.6109999999999</v>
          </cell>
          <cell r="AZ359">
            <v>2769.0749999999998</v>
          </cell>
          <cell r="BA359">
            <v>2440.9499999999998</v>
          </cell>
          <cell r="BB359">
            <v>1978.9469999999999</v>
          </cell>
          <cell r="BC359">
            <v>1332.96</v>
          </cell>
          <cell r="BD359">
            <v>1028.27</v>
          </cell>
          <cell r="BE359">
            <v>25414.288999999997</v>
          </cell>
          <cell r="BF359">
            <v>1227.538</v>
          </cell>
          <cell r="BG359">
            <v>1422.885</v>
          </cell>
          <cell r="BH359">
            <v>2139.62</v>
          </cell>
          <cell r="BI359">
            <v>2471.2800000000002</v>
          </cell>
          <cell r="BJ359">
            <v>2860.6179999999999</v>
          </cell>
          <cell r="BK359">
            <v>3039.09</v>
          </cell>
          <cell r="BL359">
            <v>2750.7539999999999</v>
          </cell>
          <cell r="BM359">
            <v>2755.28</v>
          </cell>
          <cell r="BN359">
            <v>2428.71</v>
          </cell>
          <cell r="BO359">
            <v>1969.0889999999999</v>
          </cell>
          <cell r="BP359">
            <v>1326.27</v>
          </cell>
          <cell r="BQ359">
            <v>1023.155</v>
          </cell>
          <cell r="BR359">
            <v>25238.388999999996</v>
          </cell>
          <cell r="BS359">
            <v>1221.4000000000001</v>
          </cell>
          <cell r="BT359">
            <v>1366.96</v>
          </cell>
          <cell r="BU359">
            <v>2128.9250000000002</v>
          </cell>
          <cell r="BV359">
            <v>2458.89</v>
          </cell>
          <cell r="BW359">
            <v>2846.3890000000001</v>
          </cell>
          <cell r="BX359">
            <v>3023.91</v>
          </cell>
          <cell r="BY359">
            <v>2737.0520000000001</v>
          </cell>
          <cell r="BZ359">
            <v>2741.5160000000001</v>
          </cell>
          <cell r="CA359">
            <v>2416.59</v>
          </cell>
          <cell r="CB359">
            <v>1959.1379999999999</v>
          </cell>
          <cell r="CC359">
            <v>1319.61</v>
          </cell>
          <cell r="CD359">
            <v>1018.009</v>
          </cell>
          <cell r="CE359">
            <v>25112.16</v>
          </cell>
          <cell r="CF359">
            <v>1215.2619999999999</v>
          </cell>
          <cell r="CG359">
            <v>1360.1279999999999</v>
          </cell>
          <cell r="CH359">
            <v>2118.23</v>
          </cell>
          <cell r="CI359">
            <v>2446.59</v>
          </cell>
          <cell r="CJ359">
            <v>2832.098</v>
          </cell>
          <cell r="CK359">
            <v>3008.82</v>
          </cell>
          <cell r="CL359">
            <v>2723.35</v>
          </cell>
          <cell r="CM359">
            <v>2727.7829999999999</v>
          </cell>
          <cell r="CN359">
            <v>2404.56</v>
          </cell>
          <cell r="CO359">
            <v>1949.404</v>
          </cell>
          <cell r="CP359">
            <v>1313.01</v>
          </cell>
          <cell r="CQ359">
            <v>1012.925</v>
          </cell>
          <cell r="CR359">
            <v>24986.607999999997</v>
          </cell>
          <cell r="CS359">
            <v>1209.2170000000001</v>
          </cell>
          <cell r="CT359">
            <v>1353.296</v>
          </cell>
          <cell r="CU359">
            <v>2107.6590000000001</v>
          </cell>
          <cell r="CV359">
            <v>2434.38</v>
          </cell>
          <cell r="CW359">
            <v>2817.9929999999999</v>
          </cell>
          <cell r="CX359">
            <v>2993.76</v>
          </cell>
          <cell r="CY359">
            <v>2709.741</v>
          </cell>
          <cell r="CZ359">
            <v>2714.143</v>
          </cell>
          <cell r="DA359">
            <v>2392.5300000000002</v>
          </cell>
          <cell r="DB359">
            <v>1939.6079999999999</v>
          </cell>
          <cell r="DC359">
            <v>1306.44</v>
          </cell>
          <cell r="DD359">
            <v>1007.841</v>
          </cell>
          <cell r="DE359">
            <v>24909.631999999998</v>
          </cell>
          <cell r="DF359">
            <v>1203.079</v>
          </cell>
          <cell r="DG359">
            <v>1394.61</v>
          </cell>
          <cell r="DH359">
            <v>2097.15</v>
          </cell>
          <cell r="DI359">
            <v>2422.14</v>
          </cell>
          <cell r="DJ359">
            <v>2803.8879999999999</v>
          </cell>
          <cell r="DK359">
            <v>2978.79</v>
          </cell>
          <cell r="DL359">
            <v>2696.2249999999999</v>
          </cell>
          <cell r="DM359">
            <v>2700.596</v>
          </cell>
          <cell r="DN359">
            <v>2380.56</v>
          </cell>
          <cell r="DO359">
            <v>1929.905</v>
          </cell>
          <cell r="DP359">
            <v>1299.8699999999999</v>
          </cell>
          <cell r="DQ359">
            <v>1002.819</v>
          </cell>
          <cell r="DR359">
            <v>24737.292000000001</v>
          </cell>
          <cell r="DS359">
            <v>1197.1579999999999</v>
          </cell>
          <cell r="DT359">
            <v>1339.856</v>
          </cell>
          <cell r="DU359">
            <v>2086.672</v>
          </cell>
          <cell r="DV359">
            <v>2410.0500000000002</v>
          </cell>
          <cell r="DW359">
            <v>2789.8760000000002</v>
          </cell>
          <cell r="DX359">
            <v>2963.88</v>
          </cell>
          <cell r="DY359">
            <v>2682.7089999999998</v>
          </cell>
          <cell r="DZ359">
            <v>2687.049</v>
          </cell>
          <cell r="EA359">
            <v>2368.59</v>
          </cell>
          <cell r="EB359">
            <v>1920.2950000000001</v>
          </cell>
          <cell r="EC359">
            <v>1293.3599999999999</v>
          </cell>
          <cell r="ED359">
            <v>997.79700000000003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F361">
            <v>1252.338</v>
          </cell>
          <cell r="G361">
            <v>1451.682</v>
          </cell>
          <cell r="H361">
            <v>2182.9580000000001</v>
          </cell>
          <cell r="I361">
            <v>2521.29</v>
          </cell>
          <cell r="J361">
            <v>2918.681</v>
          </cell>
          <cell r="K361">
            <v>3100.65</v>
          </cell>
          <cell r="L361">
            <v>2806.4920000000002</v>
          </cell>
          <cell r="M361">
            <v>2811.1109999999999</v>
          </cell>
          <cell r="N361">
            <v>2477.88</v>
          </cell>
          <cell r="O361">
            <v>2008.924</v>
          </cell>
          <cell r="P361">
            <v>1353.06</v>
          </cell>
          <cell r="Q361">
            <v>1043.8630000000001</v>
          </cell>
          <cell r="R361">
            <v>25749.292999999994</v>
          </cell>
          <cell r="S361">
            <v>1246.107</v>
          </cell>
          <cell r="T361">
            <v>1394.568</v>
          </cell>
          <cell r="U361">
            <v>2171.9839999999999</v>
          </cell>
          <cell r="V361">
            <v>2508.66</v>
          </cell>
          <cell r="W361">
            <v>2903.9560000000001</v>
          </cell>
          <cell r="X361">
            <v>3085.17</v>
          </cell>
          <cell r="Y361">
            <v>2792.4180000000001</v>
          </cell>
          <cell r="Z361">
            <v>2797.0369999999998</v>
          </cell>
          <cell r="AA361">
            <v>2465.58</v>
          </cell>
          <cell r="AB361">
            <v>1998.8489999999999</v>
          </cell>
          <cell r="AC361">
            <v>1346.34</v>
          </cell>
          <cell r="AD361">
            <v>1038.624</v>
          </cell>
          <cell r="AE361">
            <v>25620.780999999995</v>
          </cell>
          <cell r="AF361">
            <v>1239.876</v>
          </cell>
          <cell r="AG361">
            <v>1387.652</v>
          </cell>
          <cell r="AH361">
            <v>2161.134</v>
          </cell>
          <cell r="AI361">
            <v>2496.15</v>
          </cell>
          <cell r="AJ361">
            <v>2889.51</v>
          </cell>
          <cell r="AK361">
            <v>3069.75</v>
          </cell>
          <cell r="AL361">
            <v>2778.4369999999999</v>
          </cell>
          <cell r="AM361">
            <v>2783.056</v>
          </cell>
          <cell r="AN361">
            <v>2453.19</v>
          </cell>
          <cell r="AO361">
            <v>1988.867</v>
          </cell>
          <cell r="AP361">
            <v>1339.65</v>
          </cell>
          <cell r="AQ361">
            <v>1033.509</v>
          </cell>
          <cell r="AR361">
            <v>25492.672000000002</v>
          </cell>
          <cell r="AS361">
            <v>1233.7070000000001</v>
          </cell>
          <cell r="AT361">
            <v>1380.68</v>
          </cell>
          <cell r="AU361">
            <v>2150.377</v>
          </cell>
          <cell r="AV361">
            <v>2483.64</v>
          </cell>
          <cell r="AW361">
            <v>2875.0949999999998</v>
          </cell>
          <cell r="AX361">
            <v>3054.36</v>
          </cell>
          <cell r="AY361">
            <v>2764.6109999999999</v>
          </cell>
          <cell r="AZ361">
            <v>2769.0749999999998</v>
          </cell>
          <cell r="BA361">
            <v>2440.9499999999998</v>
          </cell>
          <cell r="BB361">
            <v>1978.9469999999999</v>
          </cell>
          <cell r="BC361">
            <v>1332.96</v>
          </cell>
          <cell r="BD361">
            <v>1028.27</v>
          </cell>
          <cell r="BE361">
            <v>25414.288999999997</v>
          </cell>
          <cell r="BF361">
            <v>1227.538</v>
          </cell>
          <cell r="BG361">
            <v>1422.885</v>
          </cell>
          <cell r="BH361">
            <v>2139.62</v>
          </cell>
          <cell r="BI361">
            <v>2471.2800000000002</v>
          </cell>
          <cell r="BJ361">
            <v>2860.6179999999999</v>
          </cell>
          <cell r="BK361">
            <v>3039.09</v>
          </cell>
          <cell r="BL361">
            <v>2750.7539999999999</v>
          </cell>
          <cell r="BM361">
            <v>2755.28</v>
          </cell>
          <cell r="BN361">
            <v>2428.71</v>
          </cell>
          <cell r="BO361">
            <v>1969.0889999999999</v>
          </cell>
          <cell r="BP361">
            <v>1326.27</v>
          </cell>
          <cell r="BQ361">
            <v>1023.155</v>
          </cell>
          <cell r="BR361">
            <v>25238.388999999996</v>
          </cell>
          <cell r="BS361">
            <v>1221.4000000000001</v>
          </cell>
          <cell r="BT361">
            <v>1366.96</v>
          </cell>
          <cell r="BU361">
            <v>2128.9250000000002</v>
          </cell>
          <cell r="BV361">
            <v>2458.89</v>
          </cell>
          <cell r="BW361">
            <v>2846.3890000000001</v>
          </cell>
          <cell r="BX361">
            <v>3023.91</v>
          </cell>
          <cell r="BY361">
            <v>2737.0520000000001</v>
          </cell>
          <cell r="BZ361">
            <v>2741.5160000000001</v>
          </cell>
          <cell r="CA361">
            <v>2416.59</v>
          </cell>
          <cell r="CB361">
            <v>1959.1379999999999</v>
          </cell>
          <cell r="CC361">
            <v>1319.61</v>
          </cell>
          <cell r="CD361">
            <v>1018.009</v>
          </cell>
          <cell r="CE361">
            <v>25112.16</v>
          </cell>
          <cell r="CF361">
            <v>1215.2619999999999</v>
          </cell>
          <cell r="CG361">
            <v>1360.1279999999999</v>
          </cell>
          <cell r="CH361">
            <v>2118.23</v>
          </cell>
          <cell r="CI361">
            <v>2446.59</v>
          </cell>
          <cell r="CJ361">
            <v>2832.098</v>
          </cell>
          <cell r="CK361">
            <v>3008.82</v>
          </cell>
          <cell r="CL361">
            <v>2723.35</v>
          </cell>
          <cell r="CM361">
            <v>2727.7829999999999</v>
          </cell>
          <cell r="CN361">
            <v>2404.56</v>
          </cell>
          <cell r="CO361">
            <v>1949.404</v>
          </cell>
          <cell r="CP361">
            <v>1313.01</v>
          </cell>
          <cell r="CQ361">
            <v>1012.925</v>
          </cell>
          <cell r="CR361">
            <v>24986.607999999997</v>
          </cell>
          <cell r="CS361">
            <v>1209.2170000000001</v>
          </cell>
          <cell r="CT361">
            <v>1353.296</v>
          </cell>
          <cell r="CU361">
            <v>2107.6590000000001</v>
          </cell>
          <cell r="CV361">
            <v>2434.38</v>
          </cell>
          <cell r="CW361">
            <v>2817.9929999999999</v>
          </cell>
          <cell r="CX361">
            <v>2993.76</v>
          </cell>
          <cell r="CY361">
            <v>2709.741</v>
          </cell>
          <cell r="CZ361">
            <v>2714.143</v>
          </cell>
          <cell r="DA361">
            <v>2392.5300000000002</v>
          </cell>
          <cell r="DB361">
            <v>1939.6079999999999</v>
          </cell>
          <cell r="DC361">
            <v>1306.44</v>
          </cell>
          <cell r="DD361">
            <v>1007.841</v>
          </cell>
          <cell r="DE361">
            <v>24909.631999999998</v>
          </cell>
          <cell r="DF361">
            <v>1203.079</v>
          </cell>
          <cell r="DG361">
            <v>1394.61</v>
          </cell>
          <cell r="DH361">
            <v>2097.15</v>
          </cell>
          <cell r="DI361">
            <v>2422.14</v>
          </cell>
          <cell r="DJ361">
            <v>2803.8879999999999</v>
          </cell>
          <cell r="DK361">
            <v>2978.79</v>
          </cell>
          <cell r="DL361">
            <v>2696.2249999999999</v>
          </cell>
          <cell r="DM361">
            <v>2700.596</v>
          </cell>
          <cell r="DN361">
            <v>2380.56</v>
          </cell>
          <cell r="DO361">
            <v>1929.905</v>
          </cell>
          <cell r="DP361">
            <v>1299.8699999999999</v>
          </cell>
          <cell r="DQ361">
            <v>1002.819</v>
          </cell>
          <cell r="DR361">
            <v>24737.292000000001</v>
          </cell>
          <cell r="DS361">
            <v>1197.1579999999999</v>
          </cell>
          <cell r="DT361">
            <v>1339.856</v>
          </cell>
          <cell r="DU361">
            <v>2086.672</v>
          </cell>
          <cell r="DV361">
            <v>2410.0500000000002</v>
          </cell>
          <cell r="DW361">
            <v>2789.8760000000002</v>
          </cell>
          <cell r="DX361">
            <v>2963.88</v>
          </cell>
          <cell r="DY361">
            <v>2682.7089999999998</v>
          </cell>
          <cell r="DZ361">
            <v>2687.049</v>
          </cell>
          <cell r="EA361">
            <v>2368.59</v>
          </cell>
          <cell r="EB361">
            <v>1920.2950000000001</v>
          </cell>
          <cell r="EC361">
            <v>1293.3599999999999</v>
          </cell>
          <cell r="ED361">
            <v>997.79700000000003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20">
          <cell r="F420">
            <v>1252.3379999999888</v>
          </cell>
          <cell r="G420">
            <v>1451.6820000000298</v>
          </cell>
          <cell r="H420">
            <v>2182.9580000001006</v>
          </cell>
          <cell r="I420">
            <v>2521.289999999979</v>
          </cell>
          <cell r="J420">
            <v>2918.6809999999823</v>
          </cell>
          <cell r="K420">
            <v>3100.6500000000233</v>
          </cell>
          <cell r="L420">
            <v>2806.4920000000857</v>
          </cell>
          <cell r="M420">
            <v>2811.1110000000335</v>
          </cell>
          <cell r="N420">
            <v>2477.8800000000047</v>
          </cell>
          <cell r="O420">
            <v>2008.9239999999991</v>
          </cell>
          <cell r="P420">
            <v>1353.0599999999977</v>
          </cell>
          <cell r="Q420">
            <v>1043.8630000000121</v>
          </cell>
          <cell r="R420">
            <v>25749.292999999598</v>
          </cell>
          <cell r="S420">
            <v>1246.1070000000182</v>
          </cell>
          <cell r="T420">
            <v>1394.5679999999702</v>
          </cell>
          <cell r="U420">
            <v>2171.9839999999385</v>
          </cell>
          <cell r="V420">
            <v>2508.6599999999744</v>
          </cell>
          <cell r="W420">
            <v>2903.9560000000056</v>
          </cell>
          <cell r="X420">
            <v>3085.1699999999837</v>
          </cell>
          <cell r="Y420">
            <v>2792.4179999999469</v>
          </cell>
          <cell r="Z420">
            <v>2797.0370000000112</v>
          </cell>
          <cell r="AA420">
            <v>2465.5799999999581</v>
          </cell>
          <cell r="AB420">
            <v>1998.8490000000456</v>
          </cell>
          <cell r="AC420">
            <v>1346.3399999999674</v>
          </cell>
          <cell r="AD420">
            <v>1038.6240000000107</v>
          </cell>
          <cell r="AE420">
            <v>25620.781000000425</v>
          </cell>
          <cell r="AF420">
            <v>1239.8760000000475</v>
          </cell>
          <cell r="AG420">
            <v>1387.6520000000019</v>
          </cell>
          <cell r="AH420">
            <v>2161.13400000002</v>
          </cell>
          <cell r="AI420">
            <v>2496.1499999999651</v>
          </cell>
          <cell r="AJ420">
            <v>2889.5100000000093</v>
          </cell>
          <cell r="AK420">
            <v>3069.7500000000582</v>
          </cell>
          <cell r="AL420">
            <v>2778.436999999918</v>
          </cell>
          <cell r="AM420">
            <v>2783.0559999999823</v>
          </cell>
          <cell r="AN420">
            <v>2453.1900000000605</v>
          </cell>
          <cell r="AO420">
            <v>1988.8669999999693</v>
          </cell>
          <cell r="AP420">
            <v>1339.6500000000233</v>
          </cell>
          <cell r="AQ420">
            <v>1033.50900000002</v>
          </cell>
          <cell r="AR420">
            <v>25492.672000000253</v>
          </cell>
          <cell r="AS420">
            <v>1233.7069999999367</v>
          </cell>
          <cell r="AT420">
            <v>1380.6800000000512</v>
          </cell>
          <cell r="AU420">
            <v>2150.3770000000368</v>
          </cell>
          <cell r="AV420">
            <v>2483.6399999999558</v>
          </cell>
          <cell r="AW420">
            <v>2875.0949999999721</v>
          </cell>
          <cell r="AX420">
            <v>3054.359999999986</v>
          </cell>
          <cell r="AY420">
            <v>2764.6109999999753</v>
          </cell>
          <cell r="AZ420">
            <v>2769.0750000000698</v>
          </cell>
          <cell r="BA420">
            <v>2440.9500000000698</v>
          </cell>
          <cell r="BB420">
            <v>1978.9470000000438</v>
          </cell>
          <cell r="BC420">
            <v>1332.960000000021</v>
          </cell>
          <cell r="BD420">
            <v>1028.2700000000186</v>
          </cell>
          <cell r="BE420">
            <v>25414.288999999873</v>
          </cell>
          <cell r="BF420">
            <v>1227.5380000000005</v>
          </cell>
          <cell r="BG420">
            <v>1422.8850000000093</v>
          </cell>
          <cell r="BH420">
            <v>2139.6199999999953</v>
          </cell>
          <cell r="BI420">
            <v>2471.2799999999697</v>
          </cell>
          <cell r="BJ420">
            <v>2860.6179999999586</v>
          </cell>
          <cell r="BK420">
            <v>3039.0899999999674</v>
          </cell>
          <cell r="BL420">
            <v>2750.7540000000154</v>
          </cell>
          <cell r="BM420">
            <v>2755.2799999999697</v>
          </cell>
          <cell r="BN420">
            <v>2428.710000000021</v>
          </cell>
          <cell r="BO420">
            <v>1969.0889999999781</v>
          </cell>
          <cell r="BP420">
            <v>1326.2700000000186</v>
          </cell>
          <cell r="BQ420">
            <v>1023.1550000000279</v>
          </cell>
          <cell r="BR420">
            <v>25238.388999999966</v>
          </cell>
          <cell r="BS420">
            <v>1221.4000000000233</v>
          </cell>
          <cell r="BT420">
            <v>1366.9599999999627</v>
          </cell>
          <cell r="BU420">
            <v>2128.9250000000466</v>
          </cell>
          <cell r="BV420">
            <v>2458.890000000014</v>
          </cell>
          <cell r="BW420">
            <v>2846.3890000000247</v>
          </cell>
          <cell r="BX420">
            <v>3023.9099999999744</v>
          </cell>
          <cell r="BY420">
            <v>2737.0520000000251</v>
          </cell>
          <cell r="BZ420">
            <v>2741.5160000000033</v>
          </cell>
          <cell r="CA420">
            <v>2416.5899999999674</v>
          </cell>
          <cell r="CB420">
            <v>1959.1379999999772</v>
          </cell>
          <cell r="CC420">
            <v>1319.6099999999278</v>
          </cell>
          <cell r="CD420">
            <v>1018.00900000002</v>
          </cell>
          <cell r="CE420">
            <v>25112.160000000149</v>
          </cell>
          <cell r="CF420">
            <v>1215.2619999999879</v>
          </cell>
          <cell r="CG420">
            <v>1360.127999999997</v>
          </cell>
          <cell r="CH420">
            <v>2118.2299999999814</v>
          </cell>
          <cell r="CI420">
            <v>2446.5899999999674</v>
          </cell>
          <cell r="CJ420">
            <v>2832.0979999999981</v>
          </cell>
          <cell r="CK420">
            <v>3008.820000000007</v>
          </cell>
          <cell r="CL420">
            <v>2723.3499999999767</v>
          </cell>
          <cell r="CM420">
            <v>2727.7829999999958</v>
          </cell>
          <cell r="CN420">
            <v>2404.5599999999977</v>
          </cell>
          <cell r="CO420">
            <v>1949.4039999999804</v>
          </cell>
          <cell r="CP420">
            <v>1313.0100000000093</v>
          </cell>
          <cell r="CQ420">
            <v>1012.9249999999884</v>
          </cell>
          <cell r="CR420">
            <v>24986.608000000007</v>
          </cell>
          <cell r="CS420">
            <v>1209.2170000000042</v>
          </cell>
          <cell r="CT420">
            <v>1353.2960000000021</v>
          </cell>
          <cell r="CU420">
            <v>2107.6590000000433</v>
          </cell>
          <cell r="CV420">
            <v>2434.3800000000047</v>
          </cell>
          <cell r="CW420">
            <v>2817.9930000000168</v>
          </cell>
          <cell r="CX420">
            <v>2993.7600000000093</v>
          </cell>
          <cell r="CY420">
            <v>2709.7410000000382</v>
          </cell>
          <cell r="CZ420">
            <v>2714.1429999999818</v>
          </cell>
          <cell r="DA420">
            <v>2392.5299999999988</v>
          </cell>
          <cell r="DB420">
            <v>1939.6080000000075</v>
          </cell>
          <cell r="DC420">
            <v>1306.4400000000023</v>
          </cell>
          <cell r="DD420">
            <v>1007.8409999999858</v>
          </cell>
          <cell r="DE420">
            <v>24909.632000000216</v>
          </cell>
          <cell r="DF420">
            <v>1203.079000000027</v>
          </cell>
          <cell r="DG420">
            <v>1394.609999999986</v>
          </cell>
          <cell r="DH420">
            <v>2097.1500000000233</v>
          </cell>
          <cell r="DI420">
            <v>2422.1399999999849</v>
          </cell>
          <cell r="DJ420">
            <v>2803.8879999999772</v>
          </cell>
          <cell r="DK420">
            <v>2978.7900000000373</v>
          </cell>
          <cell r="DL420">
            <v>2696.2250000000349</v>
          </cell>
          <cell r="DM420">
            <v>2700.5959999999614</v>
          </cell>
          <cell r="DN420">
            <v>2380.5599999999977</v>
          </cell>
          <cell r="DO420">
            <v>1929.9049999999988</v>
          </cell>
          <cell r="DP420">
            <v>1299.8699999999953</v>
          </cell>
          <cell r="DQ420">
            <v>1002.8189999999959</v>
          </cell>
          <cell r="DR420">
            <v>24737.292000000016</v>
          </cell>
          <cell r="DS420">
            <v>1197.1580000000031</v>
          </cell>
          <cell r="DT420">
            <v>1339.8559999999998</v>
          </cell>
          <cell r="DU420">
            <v>2086.6719999999987</v>
          </cell>
          <cell r="DV420">
            <v>2410.0500000000029</v>
          </cell>
          <cell r="DW420">
            <v>2789.8760000000038</v>
          </cell>
          <cell r="DX420">
            <v>2963.8800000000047</v>
          </cell>
          <cell r="DY420">
            <v>2682.7090000000026</v>
          </cell>
          <cell r="DZ420">
            <v>2687.0489999999991</v>
          </cell>
          <cell r="EA420">
            <v>2368.5899999999965</v>
          </cell>
          <cell r="EB420">
            <v>1920.2949999999983</v>
          </cell>
          <cell r="EC420">
            <v>1293.3600000000006</v>
          </cell>
          <cell r="ED420">
            <v>997.79699999999866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30">
          <cell r="F430">
            <v>1252.3379999999888</v>
          </cell>
          <cell r="G430">
            <v>1451.6820000000298</v>
          </cell>
          <cell r="H430">
            <v>2182.9580000001006</v>
          </cell>
          <cell r="I430">
            <v>2521.289999999979</v>
          </cell>
          <cell r="J430">
            <v>2918.6809999999823</v>
          </cell>
          <cell r="K430">
            <v>3100.6500000000233</v>
          </cell>
          <cell r="L430">
            <v>2806.4920000000857</v>
          </cell>
          <cell r="M430">
            <v>2811.1110000000335</v>
          </cell>
          <cell r="N430">
            <v>2477.8800000000047</v>
          </cell>
          <cell r="O430">
            <v>2008.9239999999991</v>
          </cell>
          <cell r="P430">
            <v>1353.0599999999977</v>
          </cell>
          <cell r="Q430">
            <v>1043.8630000000121</v>
          </cell>
          <cell r="R430">
            <v>25749.292999999598</v>
          </cell>
          <cell r="S430">
            <v>1246.1070000000182</v>
          </cell>
          <cell r="T430">
            <v>1394.5679999999702</v>
          </cell>
          <cell r="U430">
            <v>2171.9839999999385</v>
          </cell>
          <cell r="V430">
            <v>2508.6599999999744</v>
          </cell>
          <cell r="W430">
            <v>2903.9560000000056</v>
          </cell>
          <cell r="X430">
            <v>3085.1699999999837</v>
          </cell>
          <cell r="Y430">
            <v>2792.4179999999469</v>
          </cell>
          <cell r="Z430">
            <v>2797.0370000000112</v>
          </cell>
          <cell r="AA430">
            <v>2465.5799999999581</v>
          </cell>
          <cell r="AB430">
            <v>1998.8490000000456</v>
          </cell>
          <cell r="AC430">
            <v>1346.3399999999674</v>
          </cell>
          <cell r="AD430">
            <v>1038.6240000000107</v>
          </cell>
          <cell r="AE430">
            <v>25620.781000000425</v>
          </cell>
          <cell r="AF430">
            <v>1239.8760000000475</v>
          </cell>
          <cell r="AG430">
            <v>1387.6520000000019</v>
          </cell>
          <cell r="AH430">
            <v>2161.13400000002</v>
          </cell>
          <cell r="AI430">
            <v>2496.1499999999651</v>
          </cell>
          <cell r="AJ430">
            <v>2889.5100000000093</v>
          </cell>
          <cell r="AK430">
            <v>3069.7500000000582</v>
          </cell>
          <cell r="AL430">
            <v>2778.436999999918</v>
          </cell>
          <cell r="AM430">
            <v>2783.0559999999823</v>
          </cell>
          <cell r="AN430">
            <v>2453.1900000000605</v>
          </cell>
          <cell r="AO430">
            <v>1988.8669999999693</v>
          </cell>
          <cell r="AP430">
            <v>1339.6500000000233</v>
          </cell>
          <cell r="AQ430">
            <v>1033.50900000002</v>
          </cell>
          <cell r="AR430">
            <v>25492.672000000253</v>
          </cell>
          <cell r="AS430">
            <v>1233.7069999999367</v>
          </cell>
          <cell r="AT430">
            <v>1380.6800000000512</v>
          </cell>
          <cell r="AU430">
            <v>2150.3770000000368</v>
          </cell>
          <cell r="AV430">
            <v>2483.6399999999558</v>
          </cell>
          <cell r="AW430">
            <v>2875.0949999999721</v>
          </cell>
          <cell r="AX430">
            <v>3054.359999999986</v>
          </cell>
          <cell r="AY430">
            <v>2764.6109999999753</v>
          </cell>
          <cell r="AZ430">
            <v>2769.0750000000698</v>
          </cell>
          <cell r="BA430">
            <v>2440.9500000000698</v>
          </cell>
          <cell r="BB430">
            <v>1978.9470000000438</v>
          </cell>
          <cell r="BC430">
            <v>1332.960000000021</v>
          </cell>
          <cell r="BD430">
            <v>1028.2700000000186</v>
          </cell>
          <cell r="BE430">
            <v>25414.288999999873</v>
          </cell>
          <cell r="BF430">
            <v>1227.5380000000005</v>
          </cell>
          <cell r="BG430">
            <v>1422.8850000000093</v>
          </cell>
          <cell r="BH430">
            <v>2139.6199999999953</v>
          </cell>
          <cell r="BI430">
            <v>2471.2799999999697</v>
          </cell>
          <cell r="BJ430">
            <v>2860.6179999999586</v>
          </cell>
          <cell r="BK430">
            <v>3039.0899999999674</v>
          </cell>
          <cell r="BL430">
            <v>2750.7540000000154</v>
          </cell>
          <cell r="BM430">
            <v>2755.2799999999697</v>
          </cell>
          <cell r="BN430">
            <v>2428.710000000021</v>
          </cell>
          <cell r="BO430">
            <v>1969.0889999999781</v>
          </cell>
          <cell r="BP430">
            <v>1326.2700000000186</v>
          </cell>
          <cell r="BQ430">
            <v>1023.1550000000279</v>
          </cell>
          <cell r="BR430">
            <v>25238.388999999966</v>
          </cell>
          <cell r="BS430">
            <v>1221.4000000000233</v>
          </cell>
          <cell r="BT430">
            <v>1366.9599999999627</v>
          </cell>
          <cell r="BU430">
            <v>2128.9250000000466</v>
          </cell>
          <cell r="BV430">
            <v>2458.890000000014</v>
          </cell>
          <cell r="BW430">
            <v>2846.3890000000247</v>
          </cell>
          <cell r="BX430">
            <v>3023.9099999999744</v>
          </cell>
          <cell r="BY430">
            <v>2737.0520000000251</v>
          </cell>
          <cell r="BZ430">
            <v>2741.5160000000033</v>
          </cell>
          <cell r="CA430">
            <v>2416.5899999999674</v>
          </cell>
          <cell r="CB430">
            <v>1959.1379999999772</v>
          </cell>
          <cell r="CC430">
            <v>1319.6099999999278</v>
          </cell>
          <cell r="CD430">
            <v>1018.00900000002</v>
          </cell>
          <cell r="CE430">
            <v>25112.160000000149</v>
          </cell>
          <cell r="CF430">
            <v>1215.2619999999879</v>
          </cell>
          <cell r="CG430">
            <v>1360.127999999997</v>
          </cell>
          <cell r="CH430">
            <v>2118.2299999999814</v>
          </cell>
          <cell r="CI430">
            <v>2446.5899999999674</v>
          </cell>
          <cell r="CJ430">
            <v>2832.0979999999981</v>
          </cell>
          <cell r="CK430">
            <v>3008.820000000007</v>
          </cell>
          <cell r="CL430">
            <v>2723.3499999999767</v>
          </cell>
          <cell r="CM430">
            <v>2727.7829999999958</v>
          </cell>
          <cell r="CN430">
            <v>2404.5599999999977</v>
          </cell>
          <cell r="CO430">
            <v>1949.4039999999804</v>
          </cell>
          <cell r="CP430">
            <v>1313.0100000000093</v>
          </cell>
          <cell r="CQ430">
            <v>1012.9249999999884</v>
          </cell>
          <cell r="CR430">
            <v>24986.608000000007</v>
          </cell>
          <cell r="CS430">
            <v>1209.2170000000042</v>
          </cell>
          <cell r="CT430">
            <v>1353.2960000000021</v>
          </cell>
          <cell r="CU430">
            <v>2107.6590000000433</v>
          </cell>
          <cell r="CV430">
            <v>2434.3800000000047</v>
          </cell>
          <cell r="CW430">
            <v>2817.9930000000168</v>
          </cell>
          <cell r="CX430">
            <v>2993.7600000000093</v>
          </cell>
          <cell r="CY430">
            <v>2709.7410000000382</v>
          </cell>
          <cell r="CZ430">
            <v>2714.1429999999818</v>
          </cell>
          <cell r="DA430">
            <v>2392.5299999999988</v>
          </cell>
          <cell r="DB430">
            <v>1939.6080000000075</v>
          </cell>
          <cell r="DC430">
            <v>1306.4400000000023</v>
          </cell>
          <cell r="DD430">
            <v>1007.8409999999858</v>
          </cell>
          <cell r="DE430">
            <v>24909.632000000216</v>
          </cell>
          <cell r="DF430">
            <v>1203.079000000027</v>
          </cell>
          <cell r="DG430">
            <v>1394.609999999986</v>
          </cell>
          <cell r="DH430">
            <v>2097.1500000000233</v>
          </cell>
          <cell r="DI430">
            <v>2422.1399999999849</v>
          </cell>
          <cell r="DJ430">
            <v>2803.8879999999772</v>
          </cell>
          <cell r="DK430">
            <v>2978.7900000000373</v>
          </cell>
          <cell r="DL430">
            <v>2696.2250000000349</v>
          </cell>
          <cell r="DM430">
            <v>2700.5959999999614</v>
          </cell>
          <cell r="DN430">
            <v>2380.5599999999977</v>
          </cell>
          <cell r="DO430">
            <v>1929.9049999999988</v>
          </cell>
          <cell r="DP430">
            <v>1299.8699999999953</v>
          </cell>
          <cell r="DQ430">
            <v>1002.8189999999959</v>
          </cell>
          <cell r="DR430">
            <v>24737.292000000016</v>
          </cell>
          <cell r="DS430">
            <v>1197.1580000000031</v>
          </cell>
          <cell r="DT430">
            <v>1339.8559999999998</v>
          </cell>
          <cell r="DU430">
            <v>2086.6719999999987</v>
          </cell>
          <cell r="DV430">
            <v>2410.0500000000029</v>
          </cell>
          <cell r="DW430">
            <v>2789.8760000000038</v>
          </cell>
          <cell r="DX430">
            <v>2963.8800000000047</v>
          </cell>
          <cell r="DY430">
            <v>2682.7090000000026</v>
          </cell>
          <cell r="DZ430">
            <v>2687.0489999999991</v>
          </cell>
          <cell r="EA430">
            <v>2368.5899999999965</v>
          </cell>
          <cell r="EB430">
            <v>1920.2949999999983</v>
          </cell>
          <cell r="EC430">
            <v>1293.3600000000006</v>
          </cell>
          <cell r="ED430">
            <v>997.79699999999866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9">
          <cell r="F459">
            <v>-4.5020299999996496</v>
          </cell>
          <cell r="G459">
            <v>-69.145499999998719</v>
          </cell>
          <cell r="H459">
            <v>-71.801800000000185</v>
          </cell>
          <cell r="I459">
            <v>-127.46910000000207</v>
          </cell>
          <cell r="J459">
            <v>-30.125499999998283</v>
          </cell>
          <cell r="K459">
            <v>-49.704900000000634</v>
          </cell>
          <cell r="L459">
            <v>-10.157000000001062</v>
          </cell>
          <cell r="M459">
            <v>-278.0648999999903</v>
          </cell>
          <cell r="N459">
            <v>-101.05199999999968</v>
          </cell>
          <cell r="O459">
            <v>-63.265999999999622</v>
          </cell>
          <cell r="P459">
            <v>-15.660375999999815</v>
          </cell>
          <cell r="Q459">
            <v>149.23199999999997</v>
          </cell>
          <cell r="R459">
            <v>-919.32570999994641</v>
          </cell>
          <cell r="S459">
            <v>-40.144200000000637</v>
          </cell>
          <cell r="T459">
            <v>-107.22859999999491</v>
          </cell>
          <cell r="U459">
            <v>-88.675599999999577</v>
          </cell>
          <cell r="V459">
            <v>-168.35740000000078</v>
          </cell>
          <cell r="W459">
            <v>-167.26300000000629</v>
          </cell>
          <cell r="X459">
            <v>-95.608000000000175</v>
          </cell>
          <cell r="Y459">
            <v>-3.7819999999992433</v>
          </cell>
          <cell r="Z459">
            <v>-203.46059999999125</v>
          </cell>
          <cell r="AA459">
            <v>-102.85377000000153</v>
          </cell>
          <cell r="AB459">
            <v>-63.629000000000815</v>
          </cell>
          <cell r="AC459">
            <v>-20.914270000001125</v>
          </cell>
          <cell r="AD459">
            <v>142.59073000000353</v>
          </cell>
          <cell r="AE459">
            <v>-1170.6531599999871</v>
          </cell>
          <cell r="AF459">
            <v>-66.796199999997043</v>
          </cell>
          <cell r="AG459">
            <v>-106.14289999999892</v>
          </cell>
          <cell r="AH459">
            <v>-120.72940000000017</v>
          </cell>
          <cell r="AI459">
            <v>-170.29560000000129</v>
          </cell>
          <cell r="AJ459">
            <v>-175.08499999999913</v>
          </cell>
          <cell r="AK459">
            <v>-168.3859999999986</v>
          </cell>
          <cell r="AL459">
            <v>-11.336999999999534</v>
          </cell>
          <cell r="AM459">
            <v>-107.83090000000084</v>
          </cell>
          <cell r="AN459">
            <v>-145.09115999999995</v>
          </cell>
          <cell r="AO459">
            <v>-134.4320000000007</v>
          </cell>
          <cell r="AP459">
            <v>-26.877000000000407</v>
          </cell>
          <cell r="AQ459">
            <v>62.349999999998545</v>
          </cell>
          <cell r="AR459">
            <v>-100.92149999999674</v>
          </cell>
          <cell r="AS459">
            <v>5.5699999997159466E-2</v>
          </cell>
          <cell r="AT459">
            <v>4.3600000004516914E-2</v>
          </cell>
          <cell r="AU459">
            <v>-6.8070000000006985</v>
          </cell>
          <cell r="AV459">
            <v>3.2199999997828854E-2</v>
          </cell>
          <cell r="AW459">
            <v>-21.730000000003201</v>
          </cell>
          <cell r="AX459">
            <v>-57.927000000003318</v>
          </cell>
          <cell r="AY459">
            <v>-6.2626999999993131</v>
          </cell>
          <cell r="AZ459">
            <v>4.3999999994412065E-2</v>
          </cell>
          <cell r="BA459">
            <v>-8.4670299999979761</v>
          </cell>
          <cell r="BB459">
            <v>5.2999999999883585E-2</v>
          </cell>
          <cell r="BC459">
            <v>5.7299999989481876E-3</v>
          </cell>
          <cell r="BD459">
            <v>3.8000000000465661E-2</v>
          </cell>
          <cell r="BE459">
            <v>-221.05805000005057</v>
          </cell>
          <cell r="BF459">
            <v>0.39549999999871943</v>
          </cell>
          <cell r="BG459">
            <v>0.29299999999784632</v>
          </cell>
          <cell r="BH459">
            <v>-32.825700000001234</v>
          </cell>
          <cell r="BI459">
            <v>-6.7973000000019965</v>
          </cell>
          <cell r="BJ459">
            <v>-3.5600000000049477</v>
          </cell>
          <cell r="BK459">
            <v>-161.20300000000134</v>
          </cell>
          <cell r="BL459">
            <v>-18.56000000000131</v>
          </cell>
          <cell r="BM459">
            <v>0.41259999998874264</v>
          </cell>
          <cell r="BN459">
            <v>0.44030000000020664</v>
          </cell>
          <cell r="BO459">
            <v>-0.1389999999992142</v>
          </cell>
          <cell r="BP459">
            <v>0.21255000000019209</v>
          </cell>
          <cell r="BQ459">
            <v>0.27300000000104774</v>
          </cell>
          <cell r="BR459">
            <v>-353.48099999997066</v>
          </cell>
          <cell r="BS459">
            <v>-0.47770000000127766</v>
          </cell>
          <cell r="BT459">
            <v>-15.086899999994785</v>
          </cell>
          <cell r="BU459">
            <v>-35.532900000000154</v>
          </cell>
          <cell r="BV459">
            <v>-6.6634999999987485</v>
          </cell>
          <cell r="BW459">
            <v>-23.339999999996508</v>
          </cell>
          <cell r="BX459">
            <v>-151.34639999999854</v>
          </cell>
          <cell r="BY459">
            <v>-46.355999999999767</v>
          </cell>
          <cell r="BZ459">
            <v>0.80440000000817236</v>
          </cell>
          <cell r="CA459">
            <v>-7.9336000000002969</v>
          </cell>
          <cell r="CB459">
            <v>-45.903999999998632</v>
          </cell>
          <cell r="CC459">
            <v>-4.7534000000014203</v>
          </cell>
          <cell r="CD459">
            <v>-16.89100000000326</v>
          </cell>
          <cell r="CE459">
            <v>-603.85327000007965</v>
          </cell>
          <cell r="CF459">
            <v>-15.723000000001775</v>
          </cell>
          <cell r="CG459">
            <v>-55.18399999999383</v>
          </cell>
          <cell r="CH459">
            <v>-100.82300000000032</v>
          </cell>
          <cell r="CI459">
            <v>-85.150599999997212</v>
          </cell>
          <cell r="CJ459">
            <v>-113.5940000000046</v>
          </cell>
          <cell r="CK459">
            <v>-112.90899999999965</v>
          </cell>
          <cell r="CL459">
            <v>-38.192000000002736</v>
          </cell>
          <cell r="CM459">
            <v>1.2699999999967986</v>
          </cell>
          <cell r="CN459">
            <v>-15.230499999999665</v>
          </cell>
          <cell r="CO459">
            <v>-64.046999999998661</v>
          </cell>
          <cell r="CP459">
            <v>-4.6601699999973789</v>
          </cell>
          <cell r="CQ459">
            <v>0.38999999999941792</v>
          </cell>
          <cell r="CR459">
            <v>-744.71740000002319</v>
          </cell>
          <cell r="CS459">
            <v>-44.309499999999389</v>
          </cell>
          <cell r="CT459">
            <v>-29.764999999999418</v>
          </cell>
          <cell r="CU459">
            <v>-71.063699999998789</v>
          </cell>
          <cell r="CV459">
            <v>-154.62520000000222</v>
          </cell>
          <cell r="CW459">
            <v>-132.47200000000157</v>
          </cell>
          <cell r="CX459">
            <v>-90.322000000000116</v>
          </cell>
          <cell r="CY459">
            <v>-36.398999999997613</v>
          </cell>
          <cell r="CZ459">
            <v>1.9064999999973224</v>
          </cell>
          <cell r="DA459">
            <v>-62.728440000000774</v>
          </cell>
          <cell r="DB459">
            <v>-81.81452999999965</v>
          </cell>
          <cell r="DC459">
            <v>-9.5707999999995081</v>
          </cell>
          <cell r="DD459">
            <v>-33.553729999999632</v>
          </cell>
          <cell r="DE459">
            <v>-322.59879999997793</v>
          </cell>
          <cell r="DF459">
            <v>-18.864999999997963</v>
          </cell>
          <cell r="DG459">
            <v>-35.364999999997963</v>
          </cell>
          <cell r="DH459">
            <v>-13.357600000000275</v>
          </cell>
          <cell r="DI459">
            <v>-66.751799999998184</v>
          </cell>
          <cell r="DJ459">
            <v>-15.171999999991385</v>
          </cell>
          <cell r="DK459">
            <v>-67.768999999992957</v>
          </cell>
          <cell r="DL459">
            <v>-41.949000000000524</v>
          </cell>
          <cell r="DM459">
            <v>1.2344000000011874</v>
          </cell>
          <cell r="DN459">
            <v>-15.066499999998996</v>
          </cell>
          <cell r="DO459">
            <v>-50.702099999998609</v>
          </cell>
          <cell r="DP459">
            <v>0.54609999999956926</v>
          </cell>
          <cell r="DQ459">
            <v>0.6187000000027183</v>
          </cell>
          <cell r="DR459">
            <v>23.073199999984354</v>
          </cell>
          <cell r="DS459">
            <v>0.75200000000768341</v>
          </cell>
          <cell r="DT459">
            <v>2.0320000000065193</v>
          </cell>
          <cell r="DU459">
            <v>1.7209999999977299</v>
          </cell>
          <cell r="DV459">
            <v>3.4419999999954598</v>
          </cell>
          <cell r="DW459">
            <v>5.7380000000121072</v>
          </cell>
          <cell r="DX459">
            <v>2.5470000000059372</v>
          </cell>
          <cell r="DY459">
            <v>0.77400000000488944</v>
          </cell>
          <cell r="DZ459">
            <v>9.4000000000960426E-2</v>
          </cell>
          <cell r="EA459">
            <v>1.0506999999997788</v>
          </cell>
          <cell r="EB459">
            <v>1.8233000000036554</v>
          </cell>
          <cell r="EC459">
            <v>1.8819999999977881</v>
          </cell>
          <cell r="ED459">
            <v>1.2171999999991385</v>
          </cell>
        </row>
        <row r="460">
          <cell r="F460">
            <v>-53.729999999999563</v>
          </cell>
          <cell r="G460">
            <v>-90.006999999999607</v>
          </cell>
          <cell r="H460">
            <v>-195.99399999999878</v>
          </cell>
          <cell r="I460">
            <v>-316.88700000000244</v>
          </cell>
          <cell r="J460">
            <v>-556.89600000000064</v>
          </cell>
          <cell r="K460">
            <v>-340.48799999999756</v>
          </cell>
          <cell r="L460">
            <v>-243.36399999999412</v>
          </cell>
          <cell r="M460">
            <v>-5.1161999999999352</v>
          </cell>
          <cell r="N460">
            <v>-143.375</v>
          </cell>
          <cell r="O460">
            <v>-256.07399999999325</v>
          </cell>
          <cell r="P460">
            <v>-39.666999999999462</v>
          </cell>
          <cell r="Q460">
            <v>17.604999999999563</v>
          </cell>
          <cell r="R460">
            <v>-3074.3120000002673</v>
          </cell>
          <cell r="S460">
            <v>-163.96899999999732</v>
          </cell>
          <cell r="T460">
            <v>-139.15699999999924</v>
          </cell>
          <cell r="U460">
            <v>-271.12199999999575</v>
          </cell>
          <cell r="V460">
            <v>-409.14599999999336</v>
          </cell>
          <cell r="W460">
            <v>-558.94500000000698</v>
          </cell>
          <cell r="X460">
            <v>-501.59000000001106</v>
          </cell>
          <cell r="Y460">
            <v>-317.38000000000466</v>
          </cell>
          <cell r="Z460">
            <v>-72.968000000000757</v>
          </cell>
          <cell r="AA460">
            <v>-385.09000000001106</v>
          </cell>
          <cell r="AB460">
            <v>-303.84399999999732</v>
          </cell>
          <cell r="AC460">
            <v>-132.63100000000122</v>
          </cell>
          <cell r="AD460">
            <v>181.53000000001339</v>
          </cell>
          <cell r="AE460">
            <v>-3281.0370000000112</v>
          </cell>
          <cell r="AF460">
            <v>-281.54699999999866</v>
          </cell>
          <cell r="AG460">
            <v>-334.77999999999884</v>
          </cell>
          <cell r="AH460">
            <v>-374.17299999999523</v>
          </cell>
          <cell r="AI460">
            <v>-390.8700000000099</v>
          </cell>
          <cell r="AJ460">
            <v>-395.08999999999651</v>
          </cell>
          <cell r="AK460">
            <v>-602.64800000000105</v>
          </cell>
          <cell r="AL460">
            <v>-295.36000000000058</v>
          </cell>
          <cell r="AM460">
            <v>-104.1140000000014</v>
          </cell>
          <cell r="AN460">
            <v>-347.62400000001071</v>
          </cell>
          <cell r="AO460">
            <v>-300.02999999999884</v>
          </cell>
          <cell r="AP460">
            <v>-188.80099999999948</v>
          </cell>
          <cell r="AQ460">
            <v>334</v>
          </cell>
          <cell r="AR460">
            <v>915.83200000028592</v>
          </cell>
          <cell r="AS460">
            <v>0.10400000000663567</v>
          </cell>
          <cell r="AT460">
            <v>0.1299999999901047</v>
          </cell>
          <cell r="AU460">
            <v>21.524999999994179</v>
          </cell>
          <cell r="AV460">
            <v>0.19099999999889405</v>
          </cell>
          <cell r="AW460">
            <v>510.35000000000582</v>
          </cell>
          <cell r="AX460">
            <v>232.71300000000338</v>
          </cell>
          <cell r="AY460">
            <v>68.400000000008731</v>
          </cell>
          <cell r="AZ460">
            <v>14.507000000001426</v>
          </cell>
          <cell r="BA460">
            <v>60.330000000001746</v>
          </cell>
          <cell r="BB460">
            <v>7.4350000000122236</v>
          </cell>
          <cell r="BC460">
            <v>6.1999999998079147E-2</v>
          </cell>
          <cell r="BD460">
            <v>8.5000000006402843E-2</v>
          </cell>
          <cell r="BE460">
            <v>1362.293999999878</v>
          </cell>
          <cell r="BF460">
            <v>0.89500000000407454</v>
          </cell>
          <cell r="BG460">
            <v>1.2060000000055879</v>
          </cell>
          <cell r="BH460">
            <v>26.079999999987194</v>
          </cell>
          <cell r="BI460">
            <v>1.2949999999982538</v>
          </cell>
          <cell r="BJ460">
            <v>429.2100000000064</v>
          </cell>
          <cell r="BK460">
            <v>408.72000000000116</v>
          </cell>
          <cell r="BL460">
            <v>266.18000000000757</v>
          </cell>
          <cell r="BM460">
            <v>137.30699999999706</v>
          </cell>
          <cell r="BN460">
            <v>29.245999999999185</v>
          </cell>
          <cell r="BO460">
            <v>60.629999999990105</v>
          </cell>
          <cell r="BP460">
            <v>0.68500000000494765</v>
          </cell>
          <cell r="BQ460">
            <v>0.83999999999650754</v>
          </cell>
          <cell r="BR460">
            <v>1891.0520000000251</v>
          </cell>
          <cell r="BS460">
            <v>1.9619999999995343</v>
          </cell>
          <cell r="BT460">
            <v>27.55000000000291</v>
          </cell>
          <cell r="BU460">
            <v>80.972999999998137</v>
          </cell>
          <cell r="BV460">
            <v>15.522000000004482</v>
          </cell>
          <cell r="BW460">
            <v>401.38999999999942</v>
          </cell>
          <cell r="BX460">
            <v>432.78899999999703</v>
          </cell>
          <cell r="BY460">
            <v>575.77000000000407</v>
          </cell>
          <cell r="BZ460">
            <v>107.66000000000349</v>
          </cell>
          <cell r="CA460">
            <v>27.194999999999709</v>
          </cell>
          <cell r="CB460">
            <v>172.75</v>
          </cell>
          <cell r="CC460">
            <v>11.050999999999476</v>
          </cell>
          <cell r="CD460">
            <v>36.440000000002328</v>
          </cell>
          <cell r="CE460">
            <v>2302.9180000001797</v>
          </cell>
          <cell r="CF460">
            <v>52.955999999991036</v>
          </cell>
          <cell r="CG460">
            <v>56.309999999997672</v>
          </cell>
          <cell r="CH460">
            <v>113.19499999999971</v>
          </cell>
          <cell r="CI460">
            <v>108.00999999999476</v>
          </cell>
          <cell r="CJ460">
            <v>632.36000000000058</v>
          </cell>
          <cell r="CK460">
            <v>407.55500000000029</v>
          </cell>
          <cell r="CL460">
            <v>542.63999999999942</v>
          </cell>
          <cell r="CM460">
            <v>-67.372999999999593</v>
          </cell>
          <cell r="CN460">
            <v>152.3550000000032</v>
          </cell>
          <cell r="CO460">
            <v>276.94000000000233</v>
          </cell>
          <cell r="CP460">
            <v>7.2459999999991851</v>
          </cell>
          <cell r="CQ460">
            <v>20.724000000001979</v>
          </cell>
          <cell r="CR460">
            <v>2768.5560000000987</v>
          </cell>
          <cell r="CS460">
            <v>63.494999999995343</v>
          </cell>
          <cell r="CT460">
            <v>71.846000000005006</v>
          </cell>
          <cell r="CU460">
            <v>152.05000000000291</v>
          </cell>
          <cell r="CV460">
            <v>300.39000000001397</v>
          </cell>
          <cell r="CW460">
            <v>425.54000000000815</v>
          </cell>
          <cell r="CX460">
            <v>296.20400000000518</v>
          </cell>
          <cell r="CY460">
            <v>655.89999999999418</v>
          </cell>
          <cell r="CZ460">
            <v>89.735000000000582</v>
          </cell>
          <cell r="DA460">
            <v>287.10599999999977</v>
          </cell>
          <cell r="DB460">
            <v>294.92999999999302</v>
          </cell>
          <cell r="DC460">
            <v>22.600000000005821</v>
          </cell>
          <cell r="DD460">
            <v>108.76000000000931</v>
          </cell>
          <cell r="DE460">
            <v>2011.5969999998342</v>
          </cell>
          <cell r="DF460">
            <v>14.014999999999418</v>
          </cell>
          <cell r="DG460">
            <v>39.730000000010477</v>
          </cell>
          <cell r="DH460">
            <v>45.237999999997555</v>
          </cell>
          <cell r="DI460">
            <v>103.09399999999732</v>
          </cell>
          <cell r="DJ460">
            <v>496.88000000000466</v>
          </cell>
          <cell r="DK460">
            <v>317.97999999999593</v>
          </cell>
          <cell r="DL460">
            <v>634.5399999999936</v>
          </cell>
          <cell r="DM460">
            <v>84.645000000004075</v>
          </cell>
          <cell r="DN460">
            <v>90.669999999998254</v>
          </cell>
          <cell r="DO460">
            <v>178.93000000002212</v>
          </cell>
          <cell r="DP460">
            <v>3.0150000000139698</v>
          </cell>
          <cell r="DQ460">
            <v>2.860000000015134</v>
          </cell>
          <cell r="DR460">
            <v>65.060000000521541</v>
          </cell>
          <cell r="DS460">
            <v>1.6500000000232831</v>
          </cell>
          <cell r="DT460">
            <v>3.4000000000232831</v>
          </cell>
          <cell r="DU460">
            <v>6.2700000000186265</v>
          </cell>
          <cell r="DV460">
            <v>6.2900000000081491</v>
          </cell>
          <cell r="DW460">
            <v>5.5999999999767169</v>
          </cell>
          <cell r="DX460">
            <v>8.3399999999965075</v>
          </cell>
          <cell r="DY460">
            <v>8.1900000000023283</v>
          </cell>
          <cell r="DZ460">
            <v>9.0500000000174623</v>
          </cell>
          <cell r="EA460">
            <v>5.9100000000034925</v>
          </cell>
          <cell r="EB460">
            <v>2.9600000000209548</v>
          </cell>
          <cell r="EC460">
            <v>4.3999999999941792</v>
          </cell>
          <cell r="ED460">
            <v>3</v>
          </cell>
        </row>
        <row r="461">
          <cell r="F461">
            <v>-14.602999999995518</v>
          </cell>
          <cell r="G461">
            <v>-4.3499999999985448</v>
          </cell>
          <cell r="H461">
            <v>-97.38300000000163</v>
          </cell>
          <cell r="I461">
            <v>-352.95000000001164</v>
          </cell>
          <cell r="J461">
            <v>-806.94000000000233</v>
          </cell>
          <cell r="K461">
            <v>-582.71999999997206</v>
          </cell>
          <cell r="L461">
            <v>-361.44500000000698</v>
          </cell>
          <cell r="M461">
            <v>-976.29000000000815</v>
          </cell>
          <cell r="N461">
            <v>-159.11000000000058</v>
          </cell>
          <cell r="O461">
            <v>-64.747999999999593</v>
          </cell>
          <cell r="P461">
            <v>-11.504000000000815</v>
          </cell>
          <cell r="Q461">
            <v>152.40099999999802</v>
          </cell>
          <cell r="R461">
            <v>-3936.2460000002757</v>
          </cell>
          <cell r="S461">
            <v>-47.07499999999709</v>
          </cell>
          <cell r="T461">
            <v>-45.475000000005821</v>
          </cell>
          <cell r="U461">
            <v>-110.97000000000116</v>
          </cell>
          <cell r="V461">
            <v>-235.64000000001397</v>
          </cell>
          <cell r="W461">
            <v>-1077.7600000000093</v>
          </cell>
          <cell r="X461">
            <v>-719.02999999996973</v>
          </cell>
          <cell r="Y461">
            <v>-413.67999999999302</v>
          </cell>
          <cell r="Z461">
            <v>-1246.3999999999942</v>
          </cell>
          <cell r="AA461">
            <v>-222.33400000000256</v>
          </cell>
          <cell r="AB461">
            <v>-118.20000000001164</v>
          </cell>
          <cell r="AC461">
            <v>-22.182000000000698</v>
          </cell>
          <cell r="AD461">
            <v>322.5</v>
          </cell>
          <cell r="AE461">
            <v>-3428.4930000002496</v>
          </cell>
          <cell r="AF461">
            <v>-169.23999999999069</v>
          </cell>
          <cell r="AG461">
            <v>-109.83599999999569</v>
          </cell>
          <cell r="AH461">
            <v>-133.73600000000442</v>
          </cell>
          <cell r="AI461">
            <v>-225.11999999999534</v>
          </cell>
          <cell r="AJ461">
            <v>-1086.8100000000559</v>
          </cell>
          <cell r="AK461">
            <v>-533.3300000000163</v>
          </cell>
          <cell r="AL461">
            <v>-281.01000000000931</v>
          </cell>
          <cell r="AM461">
            <v>-968.33999999999651</v>
          </cell>
          <cell r="AN461">
            <v>-159.05999999999767</v>
          </cell>
          <cell r="AO461">
            <v>-137.08999999999651</v>
          </cell>
          <cell r="AP461">
            <v>-57.140999999995984</v>
          </cell>
          <cell r="AQ461">
            <v>432.22000000000116</v>
          </cell>
          <cell r="AR461">
            <v>-642.37299999920651</v>
          </cell>
          <cell r="AS461">
            <v>7.9999999987194315E-2</v>
          </cell>
          <cell r="AT461">
            <v>9.9999999991268851E-2</v>
          </cell>
          <cell r="AU461">
            <v>6.9999999992433004E-2</v>
          </cell>
          <cell r="AV461">
            <v>0.12999999997555278</v>
          </cell>
          <cell r="AW461">
            <v>-493.71999999997206</v>
          </cell>
          <cell r="AX461">
            <v>-113.13000000000466</v>
          </cell>
          <cell r="AY461">
            <v>-8.2100000000064028</v>
          </cell>
          <cell r="AZ461">
            <v>0.5</v>
          </cell>
          <cell r="BA461">
            <v>-28.259999999994761</v>
          </cell>
          <cell r="BB461">
            <v>4.400000000896398E-2</v>
          </cell>
          <cell r="BC461">
            <v>7.9999999943538569E-3</v>
          </cell>
          <cell r="BD461">
            <v>1.5000000013969839E-2</v>
          </cell>
          <cell r="BE461">
            <v>-588.03099999995902</v>
          </cell>
          <cell r="BF461">
            <v>0.83000000001629815</v>
          </cell>
          <cell r="BG461">
            <v>0.48399999999674037</v>
          </cell>
          <cell r="BH461">
            <v>0.73500000000058208</v>
          </cell>
          <cell r="BI461">
            <v>0.80999999999767169</v>
          </cell>
          <cell r="BJ461">
            <v>-405.18999999994412</v>
          </cell>
          <cell r="BK461">
            <v>-155.71999999997206</v>
          </cell>
          <cell r="BL461">
            <v>-27.619999999995343</v>
          </cell>
          <cell r="BM461">
            <v>3.7399999999906868</v>
          </cell>
          <cell r="BN461">
            <v>0.5</v>
          </cell>
          <cell r="BO461">
            <v>-7.1100000000005821</v>
          </cell>
          <cell r="BP461">
            <v>9.0000000000145519E-2</v>
          </cell>
          <cell r="BQ461">
            <v>0.42000000001280569</v>
          </cell>
          <cell r="BR461">
            <v>-778.39699999988079</v>
          </cell>
          <cell r="BS461">
            <v>1.0100000000093132</v>
          </cell>
          <cell r="BT461">
            <v>-4.7900000000081491</v>
          </cell>
          <cell r="BU461">
            <v>0.80000000000291038</v>
          </cell>
          <cell r="BV461">
            <v>1.1000000000058208</v>
          </cell>
          <cell r="BW461">
            <v>-455.56999999994878</v>
          </cell>
          <cell r="BX461">
            <v>-202.65999999997439</v>
          </cell>
          <cell r="BY461">
            <v>-114.06999999999243</v>
          </cell>
          <cell r="BZ461">
            <v>6.6500000000232831</v>
          </cell>
          <cell r="CA461">
            <v>0.83600000001024455</v>
          </cell>
          <cell r="CB461">
            <v>0.30000000000291038</v>
          </cell>
          <cell r="CC461">
            <v>0.22699999999895226</v>
          </cell>
          <cell r="CD461">
            <v>-12.229999999981374</v>
          </cell>
          <cell r="CE461">
            <v>-1251.3769999993965</v>
          </cell>
          <cell r="CF461">
            <v>-58.320000000006985</v>
          </cell>
          <cell r="CG461">
            <v>-4.4100000000034925</v>
          </cell>
          <cell r="CH461">
            <v>-19.834999999991851</v>
          </cell>
          <cell r="CI461">
            <v>2.3599999999860302</v>
          </cell>
          <cell r="CJ461">
            <v>-601.54999999998836</v>
          </cell>
          <cell r="CK461">
            <v>-318.59999999997672</v>
          </cell>
          <cell r="CL461">
            <v>-152.80000000000291</v>
          </cell>
          <cell r="CM461">
            <v>7.4600000000209548</v>
          </cell>
          <cell r="CN461">
            <v>-28.809999999997672</v>
          </cell>
          <cell r="CO461">
            <v>-68.735999999989872</v>
          </cell>
          <cell r="CP461">
            <v>0.27399999999033753</v>
          </cell>
          <cell r="CQ461">
            <v>-8.4100000000034925</v>
          </cell>
          <cell r="CR461">
            <v>-1669.6600000006147</v>
          </cell>
          <cell r="CS461">
            <v>-22.649999999994179</v>
          </cell>
          <cell r="CT461">
            <v>-30.020000000004075</v>
          </cell>
          <cell r="CU461">
            <v>-53.669999999998254</v>
          </cell>
          <cell r="CV461">
            <v>-89.25</v>
          </cell>
          <cell r="CW461">
            <v>-676.59999999997672</v>
          </cell>
          <cell r="CX461">
            <v>-347.80000000004657</v>
          </cell>
          <cell r="CY461">
            <v>-231.67999999999302</v>
          </cell>
          <cell r="CZ461">
            <v>10.459999999962747</v>
          </cell>
          <cell r="DA461">
            <v>-104.22000000000116</v>
          </cell>
          <cell r="DB461">
            <v>-76.739999999990687</v>
          </cell>
          <cell r="DC461">
            <v>0.66000000000349246</v>
          </cell>
          <cell r="DD461">
            <v>-48.149999999994179</v>
          </cell>
          <cell r="DE461">
            <v>-980.03599999984726</v>
          </cell>
          <cell r="DF461">
            <v>-7.7600000000093132</v>
          </cell>
          <cell r="DG461">
            <v>-4.1699999999982538</v>
          </cell>
          <cell r="DH461">
            <v>-19.650000000008731</v>
          </cell>
          <cell r="DI461">
            <v>-11.120000000024447</v>
          </cell>
          <cell r="DJ461">
            <v>-604.79999999998836</v>
          </cell>
          <cell r="DK461">
            <v>-150.15999999997439</v>
          </cell>
          <cell r="DL461">
            <v>-100.57000000000698</v>
          </cell>
          <cell r="DM461">
            <v>9.4400000000023283</v>
          </cell>
          <cell r="DN461">
            <v>-27.289999999979045</v>
          </cell>
          <cell r="DO461">
            <v>-67.569999999977881</v>
          </cell>
          <cell r="DP461">
            <v>1.1339999999909196</v>
          </cell>
          <cell r="DQ461">
            <v>2.4800000000104774</v>
          </cell>
          <cell r="DR461">
            <v>84.630000000819564</v>
          </cell>
          <cell r="DS461">
            <v>8.7000000000698492</v>
          </cell>
          <cell r="DT461">
            <v>5.4099999999743886</v>
          </cell>
          <cell r="DU461">
            <v>7.9800000000104774</v>
          </cell>
          <cell r="DV461">
            <v>8.5</v>
          </cell>
          <cell r="DW461">
            <v>13</v>
          </cell>
          <cell r="DX461">
            <v>9.2600000000093132</v>
          </cell>
          <cell r="DY461">
            <v>5.75</v>
          </cell>
          <cell r="DZ461">
            <v>4</v>
          </cell>
          <cell r="EA461">
            <v>5.360000000015134</v>
          </cell>
          <cell r="EB461">
            <v>7.5900000000256114</v>
          </cell>
          <cell r="EC461">
            <v>4.6300000000046566</v>
          </cell>
          <cell r="ED461">
            <v>4.4500000000116415</v>
          </cell>
        </row>
        <row r="462">
          <cell r="F462">
            <v>-82.765999999999622</v>
          </cell>
          <cell r="G462">
            <v>-100.85138799999913</v>
          </cell>
          <cell r="H462">
            <v>-119.75600000000122</v>
          </cell>
          <cell r="I462">
            <v>-230.38133999999991</v>
          </cell>
          <cell r="J462">
            <v>-419.7439999999915</v>
          </cell>
          <cell r="K462">
            <v>-243.20300000000134</v>
          </cell>
          <cell r="L462">
            <v>-46.887569999998959</v>
          </cell>
          <cell r="M462">
            <v>-0.20575000000008004</v>
          </cell>
          <cell r="N462">
            <v>31.274000000001251</v>
          </cell>
          <cell r="O462">
            <v>-152.5387899999987</v>
          </cell>
          <cell r="P462">
            <v>-65.062999999998283</v>
          </cell>
          <cell r="Q462">
            <v>125.87700999999652</v>
          </cell>
          <cell r="R462">
            <v>-1587.1539699999266</v>
          </cell>
          <cell r="S462">
            <v>-102.49199999999837</v>
          </cell>
          <cell r="T462">
            <v>-84.980279999999766</v>
          </cell>
          <cell r="U462">
            <v>-122.90400000000227</v>
          </cell>
          <cell r="V462">
            <v>-197.83835999997973</v>
          </cell>
          <cell r="W462">
            <v>-158.72599999999511</v>
          </cell>
          <cell r="X462">
            <v>-374.15699999999924</v>
          </cell>
          <cell r="Y462">
            <v>-48.928500000001804</v>
          </cell>
          <cell r="Z462">
            <v>-143.63433999999961</v>
          </cell>
          <cell r="AA462">
            <v>-126.64115999999922</v>
          </cell>
          <cell r="AB462">
            <v>-91.122429999995802</v>
          </cell>
          <cell r="AC462">
            <v>-41.25616999999329</v>
          </cell>
          <cell r="AD462">
            <v>-94.473730000005162</v>
          </cell>
          <cell r="AE462">
            <v>-1194.788690000074</v>
          </cell>
          <cell r="AF462">
            <v>103.2558299999946</v>
          </cell>
          <cell r="AG462">
            <v>-100.50570000000153</v>
          </cell>
          <cell r="AH462">
            <v>-115.53672999999981</v>
          </cell>
          <cell r="AI462">
            <v>-140.90115000000515</v>
          </cell>
          <cell r="AJ462">
            <v>-182.63719999999739</v>
          </cell>
          <cell r="AK462">
            <v>-271.74001000000862</v>
          </cell>
          <cell r="AL462">
            <v>-165.33144999999968</v>
          </cell>
          <cell r="AM462">
            <v>-80.553359999999884</v>
          </cell>
          <cell r="AN462">
            <v>-94.411339999998745</v>
          </cell>
          <cell r="AO462">
            <v>-55.8504599999942</v>
          </cell>
          <cell r="AP462">
            <v>-126.59242000000086</v>
          </cell>
          <cell r="AQ462">
            <v>36.015300000006391</v>
          </cell>
          <cell r="AR462">
            <v>-30.054379999870434</v>
          </cell>
          <cell r="AS462">
            <v>5.9999999997671694E-2</v>
          </cell>
          <cell r="AT462">
            <v>1.5127399999910267</v>
          </cell>
          <cell r="AU462">
            <v>7.9449999990174547E-2</v>
          </cell>
          <cell r="AV462">
            <v>0.16307000000961125</v>
          </cell>
          <cell r="AW462">
            <v>5.4439700000075391</v>
          </cell>
          <cell r="AX462">
            <v>0.16000000000349246</v>
          </cell>
          <cell r="AY462">
            <v>-8.2830599999997503</v>
          </cell>
          <cell r="AZ462">
            <v>-5.1903600000005099</v>
          </cell>
          <cell r="BA462">
            <v>-16.919999999998254</v>
          </cell>
          <cell r="BB462">
            <v>-7.2051900000005844</v>
          </cell>
          <cell r="BC462">
            <v>6.5000000002328306E-2</v>
          </cell>
          <cell r="BD462">
            <v>5.9999999997671694E-2</v>
          </cell>
          <cell r="BE462">
            <v>-150.54994999989867</v>
          </cell>
          <cell r="BF462">
            <v>0.36000000000058208</v>
          </cell>
          <cell r="BG462">
            <v>0.41629999999713618</v>
          </cell>
          <cell r="BH462">
            <v>6.109969999990426</v>
          </cell>
          <cell r="BI462">
            <v>0.77300000000104774</v>
          </cell>
          <cell r="BJ462">
            <v>6.1062000000092667</v>
          </cell>
          <cell r="BK462">
            <v>1.2836499999975786</v>
          </cell>
          <cell r="BL462">
            <v>-17.210849999999482</v>
          </cell>
          <cell r="BM462">
            <v>-109.303100000001</v>
          </cell>
          <cell r="BN462">
            <v>-7.109599999996135</v>
          </cell>
          <cell r="BO462">
            <v>-32.876160000007076</v>
          </cell>
          <cell r="BP462">
            <v>0.64063999999780208</v>
          </cell>
          <cell r="BQ462">
            <v>0.25999999999476131</v>
          </cell>
          <cell r="BR462">
            <v>-176.81800000008661</v>
          </cell>
          <cell r="BS462">
            <v>2.1401299999852199</v>
          </cell>
          <cell r="BT462">
            <v>0.96030000000610016</v>
          </cell>
          <cell r="BU462">
            <v>6.5300100000167731</v>
          </cell>
          <cell r="BV462">
            <v>1.1869999999980791</v>
          </cell>
          <cell r="BW462">
            <v>23.345200000010664</v>
          </cell>
          <cell r="BX462">
            <v>2.1599999999962165</v>
          </cell>
          <cell r="BY462">
            <v>-27.349000000001979</v>
          </cell>
          <cell r="BZ462">
            <v>-97.823659999998199</v>
          </cell>
          <cell r="CA462">
            <v>0.3110099999976228</v>
          </cell>
          <cell r="CB462">
            <v>-90.231519999993907</v>
          </cell>
          <cell r="CC462">
            <v>1.1534300000057556</v>
          </cell>
          <cell r="CD462">
            <v>0.79910000001837034</v>
          </cell>
          <cell r="CE462">
            <v>3.0990799999563023</v>
          </cell>
          <cell r="CF462">
            <v>1.1768999999912921</v>
          </cell>
          <cell r="CG462">
            <v>0.8764999999984866</v>
          </cell>
          <cell r="CH462">
            <v>2.3011200000037206</v>
          </cell>
          <cell r="CI462">
            <v>1.8600000000005821</v>
          </cell>
          <cell r="CJ462">
            <v>12.216400000004796</v>
          </cell>
          <cell r="CK462">
            <v>6.6920000000027358</v>
          </cell>
          <cell r="CL462">
            <v>9.3220699999947101</v>
          </cell>
          <cell r="CM462">
            <v>91.27809999999954</v>
          </cell>
          <cell r="CN462">
            <v>-39.815999999998894</v>
          </cell>
          <cell r="CO462">
            <v>-84.73855999999796</v>
          </cell>
          <cell r="CP462">
            <v>1.1605500000005122</v>
          </cell>
          <cell r="CQ462">
            <v>0.77000000000407454</v>
          </cell>
          <cell r="CR462">
            <v>-340.98377000004984</v>
          </cell>
          <cell r="CS462">
            <v>1.7044699999969453</v>
          </cell>
          <cell r="CT462">
            <v>2.2860000000073342</v>
          </cell>
          <cell r="CU462">
            <v>2.4474399999890011</v>
          </cell>
          <cell r="CV462">
            <v>7.0187000000005355</v>
          </cell>
          <cell r="CW462">
            <v>-82.700500000006286</v>
          </cell>
          <cell r="CX462">
            <v>-37.930000000000291</v>
          </cell>
          <cell r="CY462">
            <v>-9.0486400000008871</v>
          </cell>
          <cell r="CZ462">
            <v>-40.263999999999214</v>
          </cell>
          <cell r="DA462">
            <v>-84.007399999994959</v>
          </cell>
          <cell r="DB462">
            <v>-110.36344000000099</v>
          </cell>
          <cell r="DC462">
            <v>2.0100000000093132</v>
          </cell>
          <cell r="DD462">
            <v>7.863599999982398</v>
          </cell>
          <cell r="DE462">
            <v>-35.201090000220574</v>
          </cell>
          <cell r="DF462">
            <v>2.321269999985816</v>
          </cell>
          <cell r="DG462">
            <v>1.862859999993816</v>
          </cell>
          <cell r="DH462">
            <v>5.1089500000016415</v>
          </cell>
          <cell r="DI462">
            <v>2.6499999999941792</v>
          </cell>
          <cell r="DJ462">
            <v>-1.7200000000011642</v>
          </cell>
          <cell r="DK462">
            <v>9.6752100000012433</v>
          </cell>
          <cell r="DL462">
            <v>47.361240000001999</v>
          </cell>
          <cell r="DM462">
            <v>-55.78114999999525</v>
          </cell>
          <cell r="DN462">
            <v>-21.789000000004307</v>
          </cell>
          <cell r="DO462">
            <v>-27.664369999998598</v>
          </cell>
          <cell r="DP462">
            <v>1.9847999999910826</v>
          </cell>
          <cell r="DQ462">
            <v>0.78910000000905711</v>
          </cell>
          <cell r="DR462">
            <v>20.388299999758601</v>
          </cell>
          <cell r="DS462">
            <v>0.42999999999301508</v>
          </cell>
          <cell r="DT462">
            <v>0.16000000000349246</v>
          </cell>
          <cell r="DU462">
            <v>0.92279999997117557</v>
          </cell>
          <cell r="DV462">
            <v>2.745599999994738</v>
          </cell>
          <cell r="DW462">
            <v>0.82999999998719431</v>
          </cell>
          <cell r="DX462">
            <v>2.3295999999972992</v>
          </cell>
          <cell r="DY462">
            <v>1.5757999999914318</v>
          </cell>
          <cell r="DZ462">
            <v>2.7600000000093132</v>
          </cell>
          <cell r="EA462">
            <v>4.0067000000126427</v>
          </cell>
          <cell r="EB462">
            <v>3.5277999999962049</v>
          </cell>
          <cell r="EC462">
            <v>1.0999999999912689</v>
          </cell>
          <cell r="ED462">
            <v>0</v>
          </cell>
        </row>
        <row r="463">
          <cell r="F463">
            <v>-6.5878900000000158</v>
          </cell>
          <cell r="G463">
            <v>-1.571899999999971</v>
          </cell>
          <cell r="H463">
            <v>-7.2343499999999494</v>
          </cell>
          <cell r="I463">
            <v>-5.7236000000000331</v>
          </cell>
          <cell r="J463">
            <v>-7.4193000000000211</v>
          </cell>
          <cell r="K463">
            <v>-6.6651999999999703</v>
          </cell>
          <cell r="L463">
            <v>-16.018299999999954</v>
          </cell>
          <cell r="M463">
            <v>-16.269999999999982</v>
          </cell>
          <cell r="N463">
            <v>-2.0425999999999931</v>
          </cell>
          <cell r="O463">
            <v>-0.29120000000000346</v>
          </cell>
          <cell r="P463">
            <v>-6.399879999999996</v>
          </cell>
          <cell r="Q463">
            <v>0.51494000000002416</v>
          </cell>
          <cell r="R463">
            <v>-65.438999999998487</v>
          </cell>
          <cell r="S463">
            <v>-4.4105999999999312</v>
          </cell>
          <cell r="T463">
            <v>0</v>
          </cell>
          <cell r="U463">
            <v>-8.3811500000000478</v>
          </cell>
          <cell r="V463">
            <v>-5.8252999999999702</v>
          </cell>
          <cell r="W463">
            <v>-0.11230000000000473</v>
          </cell>
          <cell r="X463">
            <v>-10.553800000000138</v>
          </cell>
          <cell r="Y463">
            <v>-15.349799999999959</v>
          </cell>
          <cell r="Z463">
            <v>-6.0915999999999713</v>
          </cell>
          <cell r="AA463">
            <v>-10.900699999999915</v>
          </cell>
          <cell r="AB463">
            <v>-0.65030000000001564</v>
          </cell>
          <cell r="AC463">
            <v>-5.499849999999924</v>
          </cell>
          <cell r="AD463">
            <v>2.3364000000001397</v>
          </cell>
          <cell r="AE463">
            <v>-49.844739999996818</v>
          </cell>
          <cell r="AF463">
            <v>-8.0960000000000036</v>
          </cell>
          <cell r="AG463">
            <v>-2.8704000000000178</v>
          </cell>
          <cell r="AH463">
            <v>-1.6878000000001521</v>
          </cell>
          <cell r="AI463">
            <v>-4.6399000000001251</v>
          </cell>
          <cell r="AJ463">
            <v>-1.9890000000000327</v>
          </cell>
          <cell r="AK463">
            <v>-9.4213000000002012</v>
          </cell>
          <cell r="AL463">
            <v>-3.4411999999999807</v>
          </cell>
          <cell r="AM463">
            <v>-4.9908000000000357</v>
          </cell>
          <cell r="AN463">
            <v>0</v>
          </cell>
          <cell r="AO463">
            <v>-4.1764999999998054</v>
          </cell>
          <cell r="AP463">
            <v>-7.5928400000000238</v>
          </cell>
          <cell r="AQ463">
            <v>-0.93900000000007822</v>
          </cell>
          <cell r="AR463">
            <v>4.1619999996328261E-2</v>
          </cell>
          <cell r="AS463">
            <v>0</v>
          </cell>
          <cell r="AT463">
            <v>7.7999999998610292E-3</v>
          </cell>
          <cell r="AU463">
            <v>3.0999999999039574E-3</v>
          </cell>
          <cell r="AV463">
            <v>4.8199999999951615E-3</v>
          </cell>
          <cell r="AW463">
            <v>6.0000000000854925E-3</v>
          </cell>
          <cell r="AX463">
            <v>3.7999999999556167E-3</v>
          </cell>
          <cell r="AY463">
            <v>0</v>
          </cell>
          <cell r="AZ463">
            <v>3.7999999999556167E-3</v>
          </cell>
          <cell r="BA463">
            <v>7.2000000000116415E-3</v>
          </cell>
          <cell r="BB463">
            <v>0</v>
          </cell>
          <cell r="BC463">
            <v>3.1000000000176442E-3</v>
          </cell>
          <cell r="BD463">
            <v>1.9999999999527063E-3</v>
          </cell>
          <cell r="BE463">
            <v>1.7315999999991618</v>
          </cell>
          <cell r="BF463">
            <v>3.6399999999957799E-2</v>
          </cell>
          <cell r="BG463">
            <v>5.9299999999893771E-2</v>
          </cell>
          <cell r="BH463">
            <v>0</v>
          </cell>
          <cell r="BI463">
            <v>2.0800000000008367E-2</v>
          </cell>
          <cell r="BJ463">
            <v>1.0999999999512511E-3</v>
          </cell>
          <cell r="BK463">
            <v>1.4226000000001022</v>
          </cell>
          <cell r="BL463">
            <v>8.0099999999902138E-2</v>
          </cell>
          <cell r="BM463">
            <v>4.0400000000090586E-2</v>
          </cell>
          <cell r="BN463">
            <v>3.2400000000052387E-2</v>
          </cell>
          <cell r="BO463">
            <v>0</v>
          </cell>
          <cell r="BP463">
            <v>3.8500000000112777E-2</v>
          </cell>
          <cell r="BQ463">
            <v>0</v>
          </cell>
          <cell r="BR463">
            <v>11.105550000000221</v>
          </cell>
          <cell r="BS463">
            <v>2.9700000000048021E-2</v>
          </cell>
          <cell r="BT463">
            <v>0</v>
          </cell>
          <cell r="BU463">
            <v>4.6100000000024011E-2</v>
          </cell>
          <cell r="BV463">
            <v>5.3470000000061191E-2</v>
          </cell>
          <cell r="BW463">
            <v>0</v>
          </cell>
          <cell r="BX463">
            <v>10.807929999999942</v>
          </cell>
          <cell r="BY463">
            <v>0</v>
          </cell>
          <cell r="BZ463">
            <v>0</v>
          </cell>
          <cell r="CA463">
            <v>5.7099999999991269E-2</v>
          </cell>
          <cell r="CB463">
            <v>4.4100000000071304E-2</v>
          </cell>
          <cell r="CC463">
            <v>3.9450000000101682E-2</v>
          </cell>
          <cell r="CD463">
            <v>2.7699999999867941E-2</v>
          </cell>
          <cell r="CE463">
            <v>25.365359999999782</v>
          </cell>
          <cell r="CF463">
            <v>5.4200000000037107E-2</v>
          </cell>
          <cell r="CG463">
            <v>3.0700000000024374E-2</v>
          </cell>
          <cell r="CH463">
            <v>2.9800000000022919E-2</v>
          </cell>
          <cell r="CI463">
            <v>0.11655999999993583</v>
          </cell>
          <cell r="CJ463">
            <v>2.8925999999999021</v>
          </cell>
          <cell r="CK463">
            <v>17.624000000000024</v>
          </cell>
          <cell r="CL463">
            <v>5.4000000000087311E-2</v>
          </cell>
          <cell r="CM463">
            <v>0</v>
          </cell>
          <cell r="CN463">
            <v>4.8199999999951615E-2</v>
          </cell>
          <cell r="CO463">
            <v>4.4481000000000677</v>
          </cell>
          <cell r="CP463">
            <v>0</v>
          </cell>
          <cell r="CQ463">
            <v>6.7199999999957072E-2</v>
          </cell>
          <cell r="CR463">
            <v>23.117500000000291</v>
          </cell>
          <cell r="CS463">
            <v>0</v>
          </cell>
          <cell r="CT463">
            <v>6.7800000000033833E-2</v>
          </cell>
          <cell r="CU463">
            <v>0</v>
          </cell>
          <cell r="CV463">
            <v>3.2023999999998978</v>
          </cell>
          <cell r="CW463">
            <v>19.647399999999834</v>
          </cell>
          <cell r="CX463">
            <v>0</v>
          </cell>
          <cell r="CY463">
            <v>0</v>
          </cell>
          <cell r="CZ463">
            <v>8.5500000000138243E-2</v>
          </cell>
          <cell r="DA463">
            <v>0</v>
          </cell>
          <cell r="DB463">
            <v>0</v>
          </cell>
          <cell r="DC463">
            <v>6.2200000000075306E-2</v>
          </cell>
          <cell r="DD463">
            <v>5.2199999999857027E-2</v>
          </cell>
          <cell r="DE463">
            <v>23.037460000003193</v>
          </cell>
          <cell r="DF463">
            <v>0</v>
          </cell>
          <cell r="DG463">
            <v>0</v>
          </cell>
          <cell r="DH463">
            <v>0</v>
          </cell>
          <cell r="DI463">
            <v>9.7399999999879583E-2</v>
          </cell>
          <cell r="DJ463">
            <v>16.118799999999965</v>
          </cell>
          <cell r="DK463">
            <v>6.4577600000000075</v>
          </cell>
          <cell r="DL463">
            <v>4.6400000000176078E-2</v>
          </cell>
          <cell r="DM463">
            <v>0.1774000000000342</v>
          </cell>
          <cell r="DN463">
            <v>0</v>
          </cell>
          <cell r="DO463">
            <v>8.549999999991087E-2</v>
          </cell>
          <cell r="DP463">
            <v>0</v>
          </cell>
          <cell r="DQ463">
            <v>5.4200000000037107E-2</v>
          </cell>
          <cell r="DR463">
            <v>0.25720000000001164</v>
          </cell>
          <cell r="DS463">
            <v>0</v>
          </cell>
          <cell r="DT463">
            <v>0</v>
          </cell>
          <cell r="DU463">
            <v>8.2800000000133878E-2</v>
          </cell>
          <cell r="DV463">
            <v>0</v>
          </cell>
          <cell r="DW463">
            <v>1.9999999999527063E-3</v>
          </cell>
          <cell r="DX463">
            <v>0</v>
          </cell>
          <cell r="DY463">
            <v>0</v>
          </cell>
          <cell r="DZ463">
            <v>0</v>
          </cell>
          <cell r="EA463">
            <v>0.10060000000021319</v>
          </cell>
          <cell r="EB463">
            <v>0</v>
          </cell>
          <cell r="EC463">
            <v>7.1799999999711872E-2</v>
          </cell>
          <cell r="ED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7">
          <cell r="F467">
            <v>-162.1889199999714</v>
          </cell>
          <cell r="G467">
            <v>-265.92578799997864</v>
          </cell>
          <cell r="H467">
            <v>-492.16914999998698</v>
          </cell>
          <cell r="I467">
            <v>-1033.4110399999772</v>
          </cell>
          <cell r="J467">
            <v>-1821.1248000001069</v>
          </cell>
          <cell r="K467">
            <v>-1222.7811000000802</v>
          </cell>
          <cell r="L467">
            <v>-677.87187000000267</v>
          </cell>
          <cell r="M467">
            <v>-1275.9468499999784</v>
          </cell>
          <cell r="N467">
            <v>-374.30559999996331</v>
          </cell>
          <cell r="O467">
            <v>-536.91799000001629</v>
          </cell>
          <cell r="P467">
            <v>-138.29425599999377</v>
          </cell>
          <cell r="Q467">
            <v>445.62994999998773</v>
          </cell>
          <cell r="R467">
            <v>-9582.4766800007783</v>
          </cell>
          <cell r="S467">
            <v>-358.0908000000054</v>
          </cell>
          <cell r="T467">
            <v>-376.84088000003248</v>
          </cell>
          <cell r="U467">
            <v>-602.05275000000256</v>
          </cell>
          <cell r="V467">
            <v>-1016.807060000021</v>
          </cell>
          <cell r="W467">
            <v>-1962.8062999999383</v>
          </cell>
          <cell r="X467">
            <v>-1700.9387999998871</v>
          </cell>
          <cell r="Y467">
            <v>-799.12029999998049</v>
          </cell>
          <cell r="Z467">
            <v>-1672.5545399999828</v>
          </cell>
          <cell r="AA467">
            <v>-847.8196300000418</v>
          </cell>
          <cell r="AB467">
            <v>-577.44572999997763</v>
          </cell>
          <cell r="AC467">
            <v>-222.48329000000376</v>
          </cell>
          <cell r="AD467">
            <v>554.48339999996824</v>
          </cell>
          <cell r="AE467">
            <v>-9124.816590001341</v>
          </cell>
          <cell r="AF467">
            <v>-422.42337000003317</v>
          </cell>
          <cell r="AG467">
            <v>-654.13499999998021</v>
          </cell>
          <cell r="AH467">
            <v>-745.86293000006117</v>
          </cell>
          <cell r="AI467">
            <v>-931.8266500000027</v>
          </cell>
          <cell r="AJ467">
            <v>-1841.611200000043</v>
          </cell>
          <cell r="AK467">
            <v>-1585.5253100000555</v>
          </cell>
          <cell r="AL467">
            <v>-756.47964999999385</v>
          </cell>
          <cell r="AM467">
            <v>-1265.8290600000182</v>
          </cell>
          <cell r="AN467">
            <v>-746.18650000001071</v>
          </cell>
          <cell r="AO467">
            <v>-631.57896000001347</v>
          </cell>
          <cell r="AP467">
            <v>-407.00425999995787</v>
          </cell>
          <cell r="AQ467">
            <v>863.64630000002217</v>
          </cell>
          <cell r="AR467">
            <v>142.52473999978974</v>
          </cell>
          <cell r="AS467">
            <v>0.29969999997410923</v>
          </cell>
          <cell r="AT467">
            <v>1.7941400000127032</v>
          </cell>
          <cell r="AU467">
            <v>14.870549999963259</v>
          </cell>
          <cell r="AV467">
            <v>0.52108999999472871</v>
          </cell>
          <cell r="AW467">
            <v>0.34996999998111278</v>
          </cell>
          <cell r="AX467">
            <v>61.819800000172108</v>
          </cell>
          <cell r="AY467">
            <v>45.644240000023274</v>
          </cell>
          <cell r="AZ467">
            <v>9.8644399999757297</v>
          </cell>
          <cell r="BA467">
            <v>6.6901699999871198</v>
          </cell>
          <cell r="BB467">
            <v>0.3268099999986589</v>
          </cell>
          <cell r="BC467">
            <v>0.1438299999863375</v>
          </cell>
          <cell r="BD467">
            <v>0.20000000001164153</v>
          </cell>
          <cell r="BE467">
            <v>404.38660000031814</v>
          </cell>
          <cell r="BF467">
            <v>2.5169000000460073</v>
          </cell>
          <cell r="BG467">
            <v>2.4585999999544583</v>
          </cell>
          <cell r="BH467">
            <v>9.9269999947864562E-2</v>
          </cell>
          <cell r="BI467">
            <v>-3.8985000000102445</v>
          </cell>
          <cell r="BJ467">
            <v>26.567300000111572</v>
          </cell>
          <cell r="BK467">
            <v>94.503250000008848</v>
          </cell>
          <cell r="BL467">
            <v>202.86924999998882</v>
          </cell>
          <cell r="BM467">
            <v>32.196899999980815</v>
          </cell>
          <cell r="BN467">
            <v>23.10910000000149</v>
          </cell>
          <cell r="BO467">
            <v>20.504839999950491</v>
          </cell>
          <cell r="BP467">
            <v>1.666689999983646</v>
          </cell>
          <cell r="BQ467">
            <v>1.792999999888707</v>
          </cell>
          <cell r="BR467">
            <v>593.461550001055</v>
          </cell>
          <cell r="BS467">
            <v>4.6641299999901094</v>
          </cell>
          <cell r="BT467">
            <v>8.633399999991525</v>
          </cell>
          <cell r="BU467">
            <v>52.816210000048159</v>
          </cell>
          <cell r="BV467">
            <v>11.198970000026748</v>
          </cell>
          <cell r="BW467">
            <v>-54.174799999804236</v>
          </cell>
          <cell r="BX467">
            <v>91.750530000019353</v>
          </cell>
          <cell r="BY467">
            <v>387.99500000002445</v>
          </cell>
          <cell r="BZ467">
            <v>17.290740000084043</v>
          </cell>
          <cell r="CA467">
            <v>20.46551000000909</v>
          </cell>
          <cell r="CB467">
            <v>36.958579999976791</v>
          </cell>
          <cell r="CC467">
            <v>7.717480000021169</v>
          </cell>
          <cell r="CD467">
            <v>8.1457999999984168</v>
          </cell>
          <cell r="CE467">
            <v>476.15216999966651</v>
          </cell>
          <cell r="CF467">
            <v>-19.855899999965914</v>
          </cell>
          <cell r="CG467">
            <v>-2.3767999999690801</v>
          </cell>
          <cell r="CH467">
            <v>-5.1320799999521114</v>
          </cell>
          <cell r="CI467">
            <v>27.195960000040941</v>
          </cell>
          <cell r="CJ467">
            <v>-67.674999999930151</v>
          </cell>
          <cell r="CK467">
            <v>0.3620000000228174</v>
          </cell>
          <cell r="CL467">
            <v>361.02407000001404</v>
          </cell>
          <cell r="CM467">
            <v>32.635100000072271</v>
          </cell>
          <cell r="CN467">
            <v>68.546699999977136</v>
          </cell>
          <cell r="CO467">
            <v>63.866540000075474</v>
          </cell>
          <cell r="CP467">
            <v>4.0203799999726471</v>
          </cell>
          <cell r="CQ467">
            <v>13.541199999977835</v>
          </cell>
          <cell r="CR467">
            <v>36.31233000010252</v>
          </cell>
          <cell r="CS467">
            <v>-1.7600300000049174</v>
          </cell>
          <cell r="CT467">
            <v>14.414799999969546</v>
          </cell>
          <cell r="CU467">
            <v>29.763739999965765</v>
          </cell>
          <cell r="CV467">
            <v>66.735900000028778</v>
          </cell>
          <cell r="CW467">
            <v>-446.5851000000257</v>
          </cell>
          <cell r="CX467">
            <v>-179.84800000005635</v>
          </cell>
          <cell r="CY467">
            <v>378.77236000000266</v>
          </cell>
          <cell r="CZ467">
            <v>61.923000000009779</v>
          </cell>
          <cell r="DA467">
            <v>36.150160000019241</v>
          </cell>
          <cell r="DB467">
            <v>26.012029999983497</v>
          </cell>
          <cell r="DC467">
            <v>15.761400000017602</v>
          </cell>
          <cell r="DD467">
            <v>34.972069999959785</v>
          </cell>
          <cell r="DE467">
            <v>696.79856999963522</v>
          </cell>
          <cell r="DF467">
            <v>-10.28872999997111</v>
          </cell>
          <cell r="DG467">
            <v>2.0578600000008009</v>
          </cell>
          <cell r="DH467">
            <v>17.339350000023842</v>
          </cell>
          <cell r="DI467">
            <v>27.969599999953061</v>
          </cell>
          <cell r="DJ467">
            <v>-108.69320000009611</v>
          </cell>
          <cell r="DK467">
            <v>116.18397000007099</v>
          </cell>
          <cell r="DL467">
            <v>539.42863999996916</v>
          </cell>
          <cell r="DM467">
            <v>39.715649999969173</v>
          </cell>
          <cell r="DN467">
            <v>26.524500000057742</v>
          </cell>
          <cell r="DO467">
            <v>33.07903000008082</v>
          </cell>
          <cell r="DP467">
            <v>6.6798999999300577</v>
          </cell>
          <cell r="DQ467">
            <v>6.8020000000833534</v>
          </cell>
          <cell r="DR467">
            <v>193.40870000235736</v>
          </cell>
          <cell r="DS467">
            <v>11.532000000122935</v>
          </cell>
          <cell r="DT467">
            <v>11.002000000094995</v>
          </cell>
          <cell r="DU467">
            <v>16.976599999936298</v>
          </cell>
          <cell r="DV467">
            <v>20.97759999986738</v>
          </cell>
          <cell r="DW467">
            <v>25.170000000158325</v>
          </cell>
          <cell r="DX467">
            <v>22.476599999936298</v>
          </cell>
          <cell r="DY467">
            <v>16.289800000144169</v>
          </cell>
          <cell r="DZ467">
            <v>15.903999999980442</v>
          </cell>
          <cell r="EA467">
            <v>16.427999999956228</v>
          </cell>
          <cell r="EB467">
            <v>15.901100000017323</v>
          </cell>
          <cell r="EC467">
            <v>12.083800000138581</v>
          </cell>
          <cell r="ED467">
            <v>8.6671999999089167</v>
          </cell>
        </row>
        <row r="469">
          <cell r="F469">
            <v>1090.1490800000029</v>
          </cell>
          <cell r="G469">
            <v>1185.756212000153</v>
          </cell>
          <cell r="H469">
            <v>1690.7888500000117</v>
          </cell>
          <cell r="I469">
            <v>1487.8789600001182</v>
          </cell>
          <cell r="J469">
            <v>1097.556199999759</v>
          </cell>
          <cell r="K469">
            <v>1877.8689000000013</v>
          </cell>
          <cell r="L469">
            <v>2128.6201300000539</v>
          </cell>
          <cell r="M469">
            <v>1535.1641499999678</v>
          </cell>
          <cell r="N469">
            <v>2103.5744000000414</v>
          </cell>
          <cell r="O469">
            <v>1472.0060100000119</v>
          </cell>
          <cell r="P469">
            <v>1214.7657439999748</v>
          </cell>
          <cell r="Q469">
            <v>1489.4929500000435</v>
          </cell>
          <cell r="R469">
            <v>16166.816320000216</v>
          </cell>
          <cell r="S469">
            <v>888.01619999995455</v>
          </cell>
          <cell r="T469">
            <v>1017.7271199999377</v>
          </cell>
          <cell r="U469">
            <v>1569.9312499999069</v>
          </cell>
          <cell r="V469">
            <v>1491.8529399998952</v>
          </cell>
          <cell r="W469">
            <v>941.14970000018366</v>
          </cell>
          <cell r="X469">
            <v>1384.2312000002712</v>
          </cell>
          <cell r="Y469">
            <v>1993.2976999998791</v>
          </cell>
          <cell r="Z469">
            <v>1124.4824600000866</v>
          </cell>
          <cell r="AA469">
            <v>1617.7603699999163</v>
          </cell>
          <cell r="AB469">
            <v>1421.4032700000098</v>
          </cell>
          <cell r="AC469">
            <v>1123.8567099999636</v>
          </cell>
          <cell r="AD469">
            <v>1593.107399999979</v>
          </cell>
          <cell r="AE469">
            <v>16495.964409999549</v>
          </cell>
          <cell r="AF469">
            <v>817.45262999995612</v>
          </cell>
          <cell r="AG469">
            <v>733.51700000010896</v>
          </cell>
          <cell r="AH469">
            <v>1415.2710700000171</v>
          </cell>
          <cell r="AI469">
            <v>1564.3233499999624</v>
          </cell>
          <cell r="AJ469">
            <v>1047.8987999998499</v>
          </cell>
          <cell r="AK469">
            <v>1484.2246900000609</v>
          </cell>
          <cell r="AL469">
            <v>2021.9573499999242</v>
          </cell>
          <cell r="AM469">
            <v>1517.2269399999641</v>
          </cell>
          <cell r="AN469">
            <v>1707.003500000108</v>
          </cell>
          <cell r="AO469">
            <v>1357.2880399998976</v>
          </cell>
          <cell r="AP469">
            <v>932.64574000006542</v>
          </cell>
          <cell r="AQ469">
            <v>1897.155299999984</v>
          </cell>
          <cell r="AR469">
            <v>25635.196739999577</v>
          </cell>
          <cell r="AS469">
            <v>1234.0066999999108</v>
          </cell>
          <cell r="AT469">
            <v>1382.4741400000639</v>
          </cell>
          <cell r="AU469">
            <v>2165.2475500000874</v>
          </cell>
          <cell r="AV469">
            <v>2484.1610899998341</v>
          </cell>
          <cell r="AW469">
            <v>2875.4449700000696</v>
          </cell>
          <cell r="AX469">
            <v>3116.1798000001581</v>
          </cell>
          <cell r="AY469">
            <v>2810.2552399999695</v>
          </cell>
          <cell r="AZ469">
            <v>2778.9394400001038</v>
          </cell>
          <cell r="BA469">
            <v>2447.6401700000279</v>
          </cell>
          <cell r="BB469">
            <v>1979.2738100000424</v>
          </cell>
          <cell r="BC469">
            <v>1333.1038299999782</v>
          </cell>
          <cell r="BD469">
            <v>1028.4700000000885</v>
          </cell>
          <cell r="BE469">
            <v>25818.675599999726</v>
          </cell>
          <cell r="BF469">
            <v>1230.0548999999883</v>
          </cell>
          <cell r="BG469">
            <v>1425.343600000022</v>
          </cell>
          <cell r="BH469">
            <v>2139.7192700000014</v>
          </cell>
          <cell r="BI469">
            <v>2467.3815000000177</v>
          </cell>
          <cell r="BJ469">
            <v>2887.1853000000119</v>
          </cell>
          <cell r="BK469">
            <v>3133.593249999918</v>
          </cell>
          <cell r="BL469">
            <v>2953.623249999946</v>
          </cell>
          <cell r="BM469">
            <v>2787.4769000000088</v>
          </cell>
          <cell r="BN469">
            <v>2451.8190999999642</v>
          </cell>
          <cell r="BO469">
            <v>1989.5938399998704</v>
          </cell>
          <cell r="BP469">
            <v>1327.9366900000023</v>
          </cell>
          <cell r="BQ469">
            <v>1024.9479999999749</v>
          </cell>
          <cell r="BR469">
            <v>25831.85055000335</v>
          </cell>
          <cell r="BS469">
            <v>1226.0641299999552</v>
          </cell>
          <cell r="BT469">
            <v>1375.5934000000125</v>
          </cell>
          <cell r="BU469">
            <v>2181.7412100001238</v>
          </cell>
          <cell r="BV469">
            <v>2470.0889700000407</v>
          </cell>
          <cell r="BW469">
            <v>2792.2142000000458</v>
          </cell>
          <cell r="BX469">
            <v>3115.6605299999937</v>
          </cell>
          <cell r="BY469">
            <v>3125.0470000000205</v>
          </cell>
          <cell r="BZ469">
            <v>2758.8067400000291</v>
          </cell>
          <cell r="CA469">
            <v>2437.0555099999765</v>
          </cell>
          <cell r="CB469">
            <v>1996.0965800000122</v>
          </cell>
          <cell r="CC469">
            <v>1327.3274799999199</v>
          </cell>
          <cell r="CD469">
            <v>1026.1548000000184</v>
          </cell>
          <cell r="CE469">
            <v>25588.312169999816</v>
          </cell>
          <cell r="CF469">
            <v>1195.406100000022</v>
          </cell>
          <cell r="CG469">
            <v>1357.751200000057</v>
          </cell>
          <cell r="CH469">
            <v>2113.0979199999711</v>
          </cell>
          <cell r="CI469">
            <v>2473.7859600000083</v>
          </cell>
          <cell r="CJ469">
            <v>2764.4229999999516</v>
          </cell>
          <cell r="CK469">
            <v>3009.1820000000298</v>
          </cell>
          <cell r="CL469">
            <v>3084.3740700000199</v>
          </cell>
          <cell r="CM469">
            <v>2760.4181000000099</v>
          </cell>
          <cell r="CN469">
            <v>2473.1067000000039</v>
          </cell>
          <cell r="CO469">
            <v>2013.2705400000559</v>
          </cell>
          <cell r="CP469">
            <v>1317.0303800000111</v>
          </cell>
          <cell r="CQ469">
            <v>1026.466199999908</v>
          </cell>
          <cell r="CR469">
            <v>25022.920329997316</v>
          </cell>
          <cell r="CS469">
            <v>1207.4569699999411</v>
          </cell>
          <cell r="CT469">
            <v>1367.7108000000007</v>
          </cell>
          <cell r="CU469">
            <v>2137.4227399999509</v>
          </cell>
          <cell r="CV469">
            <v>2501.1159000000916</v>
          </cell>
          <cell r="CW469">
            <v>2371.4078999999911</v>
          </cell>
          <cell r="CX469">
            <v>2813.9119999998948</v>
          </cell>
          <cell r="CY469">
            <v>3088.5133600000991</v>
          </cell>
          <cell r="CZ469">
            <v>2776.0659999999916</v>
          </cell>
          <cell r="DA469">
            <v>2428.6801600001054</v>
          </cell>
          <cell r="DB469">
            <v>1965.6200299999909</v>
          </cell>
          <cell r="DC469">
            <v>1322.2014000000199</v>
          </cell>
          <cell r="DD469">
            <v>1042.8130699999165</v>
          </cell>
          <cell r="DE469">
            <v>25606.430569999851</v>
          </cell>
          <cell r="DF469">
            <v>1192.7902699999977</v>
          </cell>
          <cell r="DG469">
            <v>1396.6678599999286</v>
          </cell>
          <cell r="DH469">
            <v>2114.4893500000471</v>
          </cell>
          <cell r="DI469">
            <v>2450.109599999967</v>
          </cell>
          <cell r="DJ469">
            <v>2695.1947999998229</v>
          </cell>
          <cell r="DK469">
            <v>3094.97397000005</v>
          </cell>
          <cell r="DL469">
            <v>3235.6536400000332</v>
          </cell>
          <cell r="DM469">
            <v>2740.3116499998141</v>
          </cell>
          <cell r="DN469">
            <v>2407.0845000001136</v>
          </cell>
          <cell r="DO469">
            <v>1962.9840300000506</v>
          </cell>
          <cell r="DP469">
            <v>1306.5498999999254</v>
          </cell>
          <cell r="DQ469">
            <v>1009.6210000001593</v>
          </cell>
          <cell r="DR469">
            <v>24930.700699999928</v>
          </cell>
          <cell r="DS469">
            <v>1208.690000000177</v>
          </cell>
          <cell r="DT469">
            <v>1350.8580000001239</v>
          </cell>
          <cell r="DU469">
            <v>2103.6485999999568</v>
          </cell>
          <cell r="DV469">
            <v>2431.0275999999139</v>
          </cell>
          <cell r="DW469">
            <v>2815.0460000003222</v>
          </cell>
          <cell r="DX469">
            <v>2986.356599999941</v>
          </cell>
          <cell r="DY469">
            <v>2698.9988000001758</v>
          </cell>
          <cell r="DZ469">
            <v>2702.9529999999795</v>
          </cell>
          <cell r="EA469">
            <v>2385.01800000004</v>
          </cell>
          <cell r="EB469">
            <v>1936.1961000000592</v>
          </cell>
          <cell r="EC469">
            <v>1305.443800000241</v>
          </cell>
          <cell r="ED469">
            <v>1006.4641999999294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F473">
            <v>0</v>
          </cell>
          <cell r="G473">
            <v>0</v>
          </cell>
          <cell r="H473">
            <v>-6.9350590000103693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F474">
            <v>-2.7684359999984736</v>
          </cell>
          <cell r="G474">
            <v>-27.319389999996929</v>
          </cell>
          <cell r="H474">
            <v>-28.06029000000126</v>
          </cell>
          <cell r="I474">
            <v>-36.833760999994411</v>
          </cell>
          <cell r="J474">
            <v>-10.568092000001343</v>
          </cell>
          <cell r="K474">
            <v>-27.348309000000881</v>
          </cell>
          <cell r="L474">
            <v>1868.7449290000004</v>
          </cell>
          <cell r="M474">
            <v>0</v>
          </cell>
          <cell r="N474">
            <v>-15.736786000001302</v>
          </cell>
          <cell r="O474">
            <v>-11.397795000004407</v>
          </cell>
          <cell r="P474">
            <v>-5.2979180000038468</v>
          </cell>
          <cell r="Q474">
            <v>-4.2644350000045961</v>
          </cell>
          <cell r="R474">
            <v>-86.569053999963216</v>
          </cell>
          <cell r="S474">
            <v>0</v>
          </cell>
          <cell r="T474">
            <v>-3.4766100000051665</v>
          </cell>
          <cell r="U474">
            <v>-28.636478000000352</v>
          </cell>
          <cell r="V474">
            <v>-18.539188000002468</v>
          </cell>
          <cell r="W474">
            <v>0</v>
          </cell>
          <cell r="X474">
            <v>0</v>
          </cell>
          <cell r="Y474">
            <v>0</v>
          </cell>
          <cell r="Z474">
            <v>-2.8058499999970081</v>
          </cell>
          <cell r="AA474">
            <v>-7.3930680000048596</v>
          </cell>
          <cell r="AB474">
            <v>0</v>
          </cell>
          <cell r="AC474">
            <v>-25.717859999997017</v>
          </cell>
          <cell r="AD474">
            <v>0</v>
          </cell>
          <cell r="AE474">
            <v>-84.58514599991031</v>
          </cell>
          <cell r="AF474">
            <v>0</v>
          </cell>
          <cell r="AG474">
            <v>-10.171624000002339</v>
          </cell>
          <cell r="AH474">
            <v>-12.16075699999783</v>
          </cell>
          <cell r="AI474">
            <v>-36.526036999995995</v>
          </cell>
          <cell r="AJ474">
            <v>-8.4169900000015332</v>
          </cell>
          <cell r="AK474">
            <v>-4.0222700000012992</v>
          </cell>
          <cell r="AL474">
            <v>0</v>
          </cell>
          <cell r="AM474">
            <v>-1.7923850000006496</v>
          </cell>
          <cell r="AN474">
            <v>-8.5332029999990482</v>
          </cell>
          <cell r="AO474">
            <v>-4.7174000000013621</v>
          </cell>
          <cell r="AP474">
            <v>0</v>
          </cell>
          <cell r="AQ474">
            <v>1.7555199999987963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0.14831400010734797</v>
          </cell>
          <cell r="BS474">
            <v>0</v>
          </cell>
          <cell r="BT474">
            <v>0</v>
          </cell>
          <cell r="BU474">
            <v>9.3139000004157424E-2</v>
          </cell>
          <cell r="BV474">
            <v>0</v>
          </cell>
          <cell r="BW474">
            <v>0</v>
          </cell>
          <cell r="BX474">
            <v>5.5175000001327135E-2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0.10327099997084588</v>
          </cell>
          <cell r="CF474">
            <v>0</v>
          </cell>
          <cell r="CG474">
            <v>0</v>
          </cell>
          <cell r="CH474">
            <v>0.10327099999994971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6">
          <cell r="F476">
            <v>-5.4245599999994738</v>
          </cell>
          <cell r="G476">
            <v>-9.850112000000081</v>
          </cell>
          <cell r="H476">
            <v>-6.7846690000005765</v>
          </cell>
          <cell r="I476">
            <v>-2.4314190000004601</v>
          </cell>
          <cell r="J476">
            <v>-10.397130000004836</v>
          </cell>
          <cell r="K476">
            <v>-1.5983290000003763</v>
          </cell>
          <cell r="L476">
            <v>-9.6514459999962128</v>
          </cell>
          <cell r="M476">
            <v>-3.7698660000023665</v>
          </cell>
          <cell r="N476">
            <v>-3.3306189999966591</v>
          </cell>
          <cell r="O476">
            <v>-6.8543080000017653</v>
          </cell>
          <cell r="P476">
            <v>0</v>
          </cell>
          <cell r="Q476">
            <v>-0.99074000000109663</v>
          </cell>
          <cell r="R476">
            <v>-75.992885999963619</v>
          </cell>
          <cell r="S476">
            <v>0</v>
          </cell>
          <cell r="T476">
            <v>-5.3825309999992896</v>
          </cell>
          <cell r="U476">
            <v>-11.970624000001408</v>
          </cell>
          <cell r="V476">
            <v>-8.213514999995823</v>
          </cell>
          <cell r="W476">
            <v>-0.18334999999933643</v>
          </cell>
          <cell r="X476">
            <v>-20.6377119999961</v>
          </cell>
          <cell r="Y476">
            <v>-12.510771000001114</v>
          </cell>
          <cell r="Z476">
            <v>-2.5358909999995376</v>
          </cell>
          <cell r="AA476">
            <v>0</v>
          </cell>
          <cell r="AB476">
            <v>-10.746029000001727</v>
          </cell>
          <cell r="AC476">
            <v>-2.4797539999999572</v>
          </cell>
          <cell r="AD476">
            <v>-1.3327090000020689</v>
          </cell>
          <cell r="AE476">
            <v>-110.37294300005306</v>
          </cell>
          <cell r="AF476">
            <v>-5.4515379999938887</v>
          </cell>
          <cell r="AG476">
            <v>-1.0450249999994412</v>
          </cell>
          <cell r="AH476">
            <v>-14.099693000003754</v>
          </cell>
          <cell r="AI476">
            <v>-15.516940000001341</v>
          </cell>
          <cell r="AJ476">
            <v>-27.284227000011015</v>
          </cell>
          <cell r="AK476">
            <v>-5.8878470000017842</v>
          </cell>
          <cell r="AL476">
            <v>-13.719472000004316</v>
          </cell>
          <cell r="AM476">
            <v>-1.979858000006061</v>
          </cell>
          <cell r="AN476">
            <v>-9.2703810000020894</v>
          </cell>
          <cell r="AO476">
            <v>-10.982555000002321</v>
          </cell>
          <cell r="AP476">
            <v>-5.1354069999979401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F477">
            <v>-51.412724000052549</v>
          </cell>
          <cell r="G477">
            <v>-85.81808999995701</v>
          </cell>
          <cell r="H477">
            <v>-297.00288000004366</v>
          </cell>
          <cell r="I477">
            <v>-282.95939100004034</v>
          </cell>
          <cell r="J477">
            <v>-129.36385599989444</v>
          </cell>
          <cell r="K477">
            <v>-218.70586500002537</v>
          </cell>
          <cell r="L477">
            <v>-0.71979999996256083</v>
          </cell>
          <cell r="M477">
            <v>0</v>
          </cell>
          <cell r="N477">
            <v>-234.5720100000035</v>
          </cell>
          <cell r="O477">
            <v>-29.783070000004955</v>
          </cell>
          <cell r="P477">
            <v>-144.79933499998879</v>
          </cell>
          <cell r="Q477">
            <v>19.59953000000678</v>
          </cell>
          <cell r="R477">
            <v>-1141.1290399990976</v>
          </cell>
          <cell r="S477">
            <v>-44.096690000034869</v>
          </cell>
          <cell r="T477">
            <v>-92.468160000047646</v>
          </cell>
          <cell r="U477">
            <v>-300.03545000008307</v>
          </cell>
          <cell r="V477">
            <v>-215.42322999995667</v>
          </cell>
          <cell r="W477">
            <v>-129.43001999985427</v>
          </cell>
          <cell r="X477">
            <v>-93.394099999917671</v>
          </cell>
          <cell r="Y477">
            <v>-38.129929999937303</v>
          </cell>
          <cell r="Z477">
            <v>0</v>
          </cell>
          <cell r="AA477">
            <v>-88.092369999969378</v>
          </cell>
          <cell r="AB477">
            <v>-21.634169999975711</v>
          </cell>
          <cell r="AC477">
            <v>-119.61430000001565</v>
          </cell>
          <cell r="AD477">
            <v>1.189379999996163</v>
          </cell>
          <cell r="AE477">
            <v>-635.94979000091553</v>
          </cell>
          <cell r="AF477">
            <v>-6.1414900000672787</v>
          </cell>
          <cell r="AG477">
            <v>-30.581209999974817</v>
          </cell>
          <cell r="AH477">
            <v>-99.488780000014231</v>
          </cell>
          <cell r="AI477">
            <v>-161.5193399998825</v>
          </cell>
          <cell r="AJ477">
            <v>-100.86290999990888</v>
          </cell>
          <cell r="AK477">
            <v>-48.155660000047646</v>
          </cell>
          <cell r="AL477">
            <v>-9.6845999999204651</v>
          </cell>
          <cell r="AM477">
            <v>-17.024160000029951</v>
          </cell>
          <cell r="AN477">
            <v>-122.63060000003316</v>
          </cell>
          <cell r="AO477">
            <v>-22.097439999924973</v>
          </cell>
          <cell r="AP477">
            <v>-11.788429999956861</v>
          </cell>
          <cell r="AQ477">
            <v>-5.9751700001070276</v>
          </cell>
          <cell r="AR477">
            <v>0.30420999974012375</v>
          </cell>
          <cell r="AS477">
            <v>1.1949999956414104E-2</v>
          </cell>
          <cell r="AT477">
            <v>8.0300000263378024E-3</v>
          </cell>
          <cell r="AU477">
            <v>3.1449999893084168E-2</v>
          </cell>
          <cell r="AV477">
            <v>6.5219999989494681E-2</v>
          </cell>
          <cell r="AW477">
            <v>2.0749999908730388E-2</v>
          </cell>
          <cell r="AX477">
            <v>3.7020000047050416E-2</v>
          </cell>
          <cell r="AY477">
            <v>1.0920000029727817E-2</v>
          </cell>
          <cell r="AZ477">
            <v>0</v>
          </cell>
          <cell r="BA477">
            <v>6.0929999919608235E-2</v>
          </cell>
          <cell r="BB477">
            <v>5.1340000005438924E-2</v>
          </cell>
          <cell r="BC477">
            <v>6.2199999811127782E-3</v>
          </cell>
          <cell r="BD477">
            <v>3.8000009953975677E-4</v>
          </cell>
          <cell r="BE477">
            <v>2.6985700000077486</v>
          </cell>
          <cell r="BF477">
            <v>0.12950000003911555</v>
          </cell>
          <cell r="BG477">
            <v>2.4549999972805381E-2</v>
          </cell>
          <cell r="BH477">
            <v>0.4951500000897795</v>
          </cell>
          <cell r="BI477">
            <v>0.3569300000090152</v>
          </cell>
          <cell r="BJ477">
            <v>0.57226000004447997</v>
          </cell>
          <cell r="BK477">
            <v>0.3241899999557063</v>
          </cell>
          <cell r="BL477">
            <v>0</v>
          </cell>
          <cell r="BM477">
            <v>3.0029999907128513E-2</v>
          </cell>
          <cell r="BN477">
            <v>0.42971000005491078</v>
          </cell>
          <cell r="BO477">
            <v>0.1953200000571087</v>
          </cell>
          <cell r="BP477">
            <v>9.0829999884590507E-2</v>
          </cell>
          <cell r="BQ477">
            <v>5.0099999876692891E-2</v>
          </cell>
          <cell r="BR477">
            <v>7.2710000015795231</v>
          </cell>
          <cell r="BS477">
            <v>6.0279999976046383E-2</v>
          </cell>
          <cell r="BT477">
            <v>0.31189999997150153</v>
          </cell>
          <cell r="BU477">
            <v>0.99329000001307577</v>
          </cell>
          <cell r="BV477">
            <v>1.4065900000277907</v>
          </cell>
          <cell r="BW477">
            <v>0.82646999997086823</v>
          </cell>
          <cell r="BX477">
            <v>1.644169999868609</v>
          </cell>
          <cell r="BY477">
            <v>0.60081000009085983</v>
          </cell>
          <cell r="BZ477">
            <v>0</v>
          </cell>
          <cell r="CA477">
            <v>1.1529699999373406</v>
          </cell>
          <cell r="CB477">
            <v>7.2000001091510057E-4</v>
          </cell>
          <cell r="CC477">
            <v>0.21473000000696629</v>
          </cell>
          <cell r="CD477">
            <v>5.906999995931983E-2</v>
          </cell>
          <cell r="CE477">
            <v>51.223609998822212</v>
          </cell>
          <cell r="CF477">
            <v>0</v>
          </cell>
          <cell r="CG477">
            <v>0.29248000006191432</v>
          </cell>
          <cell r="CH477">
            <v>0.94789000006858259</v>
          </cell>
          <cell r="CI477">
            <v>0.45898000011220574</v>
          </cell>
          <cell r="CJ477">
            <v>12.111210000002757</v>
          </cell>
          <cell r="CK477">
            <v>36.282030000002123</v>
          </cell>
          <cell r="CL477">
            <v>0</v>
          </cell>
          <cell r="CM477">
            <v>0</v>
          </cell>
          <cell r="CN477">
            <v>0.76626000017859042</v>
          </cell>
          <cell r="CO477">
            <v>1.9499999471008778E-3</v>
          </cell>
          <cell r="CP477">
            <v>0.20276000001467764</v>
          </cell>
          <cell r="CQ477">
            <v>0.16004999994765967</v>
          </cell>
          <cell r="CR477">
            <v>1125.3545300010592</v>
          </cell>
          <cell r="CS477">
            <v>0</v>
          </cell>
          <cell r="CT477">
            <v>0.22060000011697412</v>
          </cell>
          <cell r="CU477">
            <v>1.1613900000229478</v>
          </cell>
          <cell r="CV477">
            <v>0.95571000000927597</v>
          </cell>
          <cell r="CW477">
            <v>561.20577999996021</v>
          </cell>
          <cell r="CX477">
            <v>559.06180999998469</v>
          </cell>
          <cell r="CY477">
            <v>0</v>
          </cell>
          <cell r="CZ477">
            <v>0</v>
          </cell>
          <cell r="DA477">
            <v>1.72851000004448</v>
          </cell>
          <cell r="DB477">
            <v>0.2426899999845773</v>
          </cell>
          <cell r="DC477">
            <v>0.72713999997358769</v>
          </cell>
          <cell r="DD477">
            <v>5.0900000031106174E-2</v>
          </cell>
          <cell r="DE477">
            <v>74.551439998671412</v>
          </cell>
          <cell r="DF477">
            <v>0.13207000005058944</v>
          </cell>
          <cell r="DG477">
            <v>1.6264199998695403</v>
          </cell>
          <cell r="DH477">
            <v>2.2735599998850375</v>
          </cell>
          <cell r="DI477">
            <v>2.2572200000286102</v>
          </cell>
          <cell r="DJ477">
            <v>27.217420000000857</v>
          </cell>
          <cell r="DK477">
            <v>39.341909999959171</v>
          </cell>
          <cell r="DL477">
            <v>0.38425000011920929</v>
          </cell>
          <cell r="DM477">
            <v>0.4596999998902902</v>
          </cell>
          <cell r="DN477">
            <v>0.47631999989971519</v>
          </cell>
          <cell r="DO477">
            <v>0.23933000001125038</v>
          </cell>
          <cell r="DP477">
            <v>0.14318999997340143</v>
          </cell>
          <cell r="DQ477">
            <v>5.0000031478703022E-5</v>
          </cell>
          <cell r="DR477">
            <v>8.8849999010562897E-2</v>
          </cell>
          <cell r="DS477">
            <v>0</v>
          </cell>
          <cell r="DT477">
            <v>0</v>
          </cell>
          <cell r="DU477">
            <v>2.5499999755993485E-3</v>
          </cell>
          <cell r="DV477">
            <v>4.477999999653548E-2</v>
          </cell>
          <cell r="DW477">
            <v>4.0170000051148236E-2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1.3500000350177288E-3</v>
          </cell>
          <cell r="EC477">
            <v>0</v>
          </cell>
          <cell r="ED477">
            <v>0</v>
          </cell>
        </row>
        <row r="478">
          <cell r="F478">
            <v>0</v>
          </cell>
          <cell r="G478">
            <v>-85.678390000015497</v>
          </cell>
          <cell r="H478">
            <v>-104.94736000010744</v>
          </cell>
          <cell r="I478">
            <v>-31.794179999968037</v>
          </cell>
          <cell r="J478">
            <v>-28.750479999987874</v>
          </cell>
          <cell r="K478">
            <v>-16.543940000003204</v>
          </cell>
          <cell r="L478">
            <v>0</v>
          </cell>
          <cell r="M478">
            <v>0</v>
          </cell>
          <cell r="N478">
            <v>-7.706050000153482</v>
          </cell>
          <cell r="O478">
            <v>0</v>
          </cell>
          <cell r="P478">
            <v>-10.623770000063814</v>
          </cell>
          <cell r="Q478">
            <v>-4.0388200001325458</v>
          </cell>
          <cell r="R478">
            <v>-63.10122000053525</v>
          </cell>
          <cell r="S478">
            <v>0</v>
          </cell>
          <cell r="T478">
            <v>0</v>
          </cell>
          <cell r="U478">
            <v>-27.322159999981523</v>
          </cell>
          <cell r="V478">
            <v>-7.7561200000345707</v>
          </cell>
          <cell r="W478">
            <v>-16.247059999965131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-11.775879999971949</v>
          </cell>
          <cell r="AD478">
            <v>0</v>
          </cell>
          <cell r="AE478">
            <v>-421.92692999914289</v>
          </cell>
          <cell r="AF478">
            <v>-6.3970000017434359E-2</v>
          </cell>
          <cell r="AG478">
            <v>-0.15122999995946884</v>
          </cell>
          <cell r="AH478">
            <v>-108.39014999987558</v>
          </cell>
          <cell r="AI478">
            <v>-109.17381000006571</v>
          </cell>
          <cell r="AJ478">
            <v>-73.900519999966491</v>
          </cell>
          <cell r="AK478">
            <v>-35.316620000055991</v>
          </cell>
          <cell r="AL478">
            <v>0</v>
          </cell>
          <cell r="AM478">
            <v>0</v>
          </cell>
          <cell r="AN478">
            <v>-86.948659999994561</v>
          </cell>
          <cell r="AO478">
            <v>-0.15049999998882413</v>
          </cell>
          <cell r="AP478">
            <v>-10.55492000002414</v>
          </cell>
          <cell r="AQ478">
            <v>2.7234499999321997</v>
          </cell>
          <cell r="AR478">
            <v>0.13896000012755394</v>
          </cell>
          <cell r="AS478">
            <v>1.1999998241662979E-4</v>
          </cell>
          <cell r="AT478">
            <v>0</v>
          </cell>
          <cell r="AU478">
            <v>2.9110000003129244E-2</v>
          </cell>
          <cell r="AV478">
            <v>5.3349999943748116E-2</v>
          </cell>
          <cell r="AW478">
            <v>1.3640000019222498E-2</v>
          </cell>
          <cell r="AX478">
            <v>1.1470000026747584E-2</v>
          </cell>
          <cell r="AY478">
            <v>0</v>
          </cell>
          <cell r="AZ478">
            <v>0</v>
          </cell>
          <cell r="BA478">
            <v>2.1139999967999756E-2</v>
          </cell>
          <cell r="BB478">
            <v>1.0009999969042838E-2</v>
          </cell>
          <cell r="BC478">
            <v>0</v>
          </cell>
          <cell r="BD478">
            <v>1.1999998241662979E-4</v>
          </cell>
          <cell r="BE478">
            <v>1.7981000002473593</v>
          </cell>
          <cell r="BF478">
            <v>3.939000004902482E-2</v>
          </cell>
          <cell r="BG478">
            <v>1.7199999419972301E-3</v>
          </cell>
          <cell r="BH478">
            <v>0.36966999992728233</v>
          </cell>
          <cell r="BI478">
            <v>0.69359000003896654</v>
          </cell>
          <cell r="BJ478">
            <v>0.22030999994603917</v>
          </cell>
          <cell r="BK478">
            <v>0.1274600001052022</v>
          </cell>
          <cell r="BL478">
            <v>0</v>
          </cell>
          <cell r="BM478">
            <v>0</v>
          </cell>
          <cell r="BN478">
            <v>6.2970000086352229E-2</v>
          </cell>
          <cell r="BO478">
            <v>7.5179999927058816E-2</v>
          </cell>
          <cell r="BP478">
            <v>0.17252999998163432</v>
          </cell>
          <cell r="BQ478">
            <v>3.5280000069178641E-2</v>
          </cell>
          <cell r="BR478">
            <v>3.6307000005617738</v>
          </cell>
          <cell r="BS478">
            <v>7.0060000056400895E-2</v>
          </cell>
          <cell r="BT478">
            <v>0.22569999995175749</v>
          </cell>
          <cell r="BU478">
            <v>0.74277000001166016</v>
          </cell>
          <cell r="BV478">
            <v>0.68142999999690801</v>
          </cell>
          <cell r="BW478">
            <v>0.5567600000067614</v>
          </cell>
          <cell r="BX478">
            <v>0.62745999998878688</v>
          </cell>
          <cell r="BY478">
            <v>0.15256999991834164</v>
          </cell>
          <cell r="BZ478">
            <v>0</v>
          </cell>
          <cell r="CA478">
            <v>0.26951999997254461</v>
          </cell>
          <cell r="CB478">
            <v>0</v>
          </cell>
          <cell r="CC478">
            <v>0.27648000000044703</v>
          </cell>
          <cell r="CD478">
            <v>2.7950000017881393E-2</v>
          </cell>
          <cell r="CE478">
            <v>1.6353000001981854</v>
          </cell>
          <cell r="CF478">
            <v>0</v>
          </cell>
          <cell r="CG478">
            <v>9.1310000047087669E-2</v>
          </cell>
          <cell r="CH478">
            <v>0.56312000006437302</v>
          </cell>
          <cell r="CI478">
            <v>0.3821000000461936</v>
          </cell>
          <cell r="CJ478">
            <v>0.12475999997695908</v>
          </cell>
          <cell r="CK478">
            <v>0</v>
          </cell>
          <cell r="CL478">
            <v>0</v>
          </cell>
          <cell r="CM478">
            <v>0</v>
          </cell>
          <cell r="CN478">
            <v>5.5909999995492399E-2</v>
          </cell>
          <cell r="CO478">
            <v>0</v>
          </cell>
          <cell r="CP478">
            <v>0.4180999998934567</v>
          </cell>
          <cell r="CQ478">
            <v>0</v>
          </cell>
          <cell r="CR478">
            <v>3.4359599985182285</v>
          </cell>
          <cell r="CS478">
            <v>0</v>
          </cell>
          <cell r="CT478">
            <v>0</v>
          </cell>
          <cell r="CU478">
            <v>0.60268999997060746</v>
          </cell>
          <cell r="CV478">
            <v>1.3106599999591708</v>
          </cell>
          <cell r="CW478">
            <v>0.48386000003665686</v>
          </cell>
          <cell r="CX478">
            <v>6.4939999952912331E-2</v>
          </cell>
          <cell r="CY478">
            <v>0</v>
          </cell>
          <cell r="CZ478">
            <v>0</v>
          </cell>
          <cell r="DA478">
            <v>0.30809000006411225</v>
          </cell>
          <cell r="DB478">
            <v>0</v>
          </cell>
          <cell r="DC478">
            <v>0.56159000005573034</v>
          </cell>
          <cell r="DD478">
            <v>0.10412999999243766</v>
          </cell>
          <cell r="DE478">
            <v>8.1961939996108413</v>
          </cell>
          <cell r="DF478">
            <v>0</v>
          </cell>
          <cell r="DG478">
            <v>0.60448000009637326</v>
          </cell>
          <cell r="DH478">
            <v>2.3367400000570342</v>
          </cell>
          <cell r="DI478">
            <v>2.4506739999633282</v>
          </cell>
          <cell r="DJ478">
            <v>1.5633099999977276</v>
          </cell>
          <cell r="DK478">
            <v>0.32608000002801418</v>
          </cell>
          <cell r="DL478">
            <v>0</v>
          </cell>
          <cell r="DM478">
            <v>0.48925999994389713</v>
          </cell>
          <cell r="DN478">
            <v>0</v>
          </cell>
          <cell r="DO478">
            <v>0.42564999999012798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F479">
            <v>-503.61211500002537</v>
          </cell>
          <cell r="G479">
            <v>-461.57200399995781</v>
          </cell>
          <cell r="H479">
            <v>-410.69144199998118</v>
          </cell>
          <cell r="I479">
            <v>-345.43571900005918</v>
          </cell>
          <cell r="J479">
            <v>-664.33222000009846</v>
          </cell>
          <cell r="K479">
            <v>-1041.4196119998815</v>
          </cell>
          <cell r="L479">
            <v>-772.57850900001358</v>
          </cell>
          <cell r="M479">
            <v>-807.21573900012299</v>
          </cell>
          <cell r="N479">
            <v>-585.32498499995563</v>
          </cell>
          <cell r="O479">
            <v>-807.10316200007219</v>
          </cell>
          <cell r="P479">
            <v>-432.43228299997281</v>
          </cell>
          <cell r="Q479">
            <v>188.49840400007088</v>
          </cell>
          <cell r="R479">
            <v>-4282.6081290002912</v>
          </cell>
          <cell r="S479">
            <v>-261.50527000008151</v>
          </cell>
          <cell r="T479">
            <v>-323.46748500003014</v>
          </cell>
          <cell r="U479">
            <v>-312.18420000001788</v>
          </cell>
          <cell r="V479">
            <v>-397.2729779999936</v>
          </cell>
          <cell r="W479">
            <v>-325.55497599998489</v>
          </cell>
          <cell r="X479">
            <v>-509.5455850000144</v>
          </cell>
          <cell r="Y479">
            <v>-560.63326999987476</v>
          </cell>
          <cell r="Z479">
            <v>-472.54713500011712</v>
          </cell>
          <cell r="AA479">
            <v>-401.57064099994022</v>
          </cell>
          <cell r="AB479">
            <v>-562.18971899989992</v>
          </cell>
          <cell r="AC479">
            <v>-218.03251000004821</v>
          </cell>
          <cell r="AD479">
            <v>61.895640000002459</v>
          </cell>
          <cell r="AE479">
            <v>-4774.3982400000095</v>
          </cell>
          <cell r="AF479">
            <v>-232.80733500001952</v>
          </cell>
          <cell r="AG479">
            <v>-229.47151200001827</v>
          </cell>
          <cell r="AH479">
            <v>-397.75381999998353</v>
          </cell>
          <cell r="AI479">
            <v>-506.57744599995203</v>
          </cell>
          <cell r="AJ479">
            <v>-276.38141600007657</v>
          </cell>
          <cell r="AK479">
            <v>-676.85355800000252</v>
          </cell>
          <cell r="AL479">
            <v>-697.82250200002454</v>
          </cell>
          <cell r="AM479">
            <v>-502.4643699999433</v>
          </cell>
          <cell r="AN479">
            <v>-436.87163899996085</v>
          </cell>
          <cell r="AO479">
            <v>-584.48417199996766</v>
          </cell>
          <cell r="AP479">
            <v>-250.84928500006208</v>
          </cell>
          <cell r="AQ479">
            <v>17.938815000001341</v>
          </cell>
          <cell r="AR479">
            <v>-23.757066998630762</v>
          </cell>
          <cell r="AS479">
            <v>8.3360000047832727E-2</v>
          </cell>
          <cell r="AT479">
            <v>0.11133200000040233</v>
          </cell>
          <cell r="AU479">
            <v>0.14873800007626414</v>
          </cell>
          <cell r="AV479">
            <v>0.23548500001197681</v>
          </cell>
          <cell r="AW479">
            <v>-8.4131289999932051</v>
          </cell>
          <cell r="AX479">
            <v>-17.136515999969561</v>
          </cell>
          <cell r="AY479">
            <v>0.37134599999990314</v>
          </cell>
          <cell r="AZ479">
            <v>0.24836399988271296</v>
          </cell>
          <cell r="BA479">
            <v>0.16814900003373623</v>
          </cell>
          <cell r="BB479">
            <v>0.22886599984485656</v>
          </cell>
          <cell r="BC479">
            <v>0.12036800006171688</v>
          </cell>
          <cell r="BD479">
            <v>7.6570000033825636E-2</v>
          </cell>
          <cell r="BE479">
            <v>-11.573733000084758</v>
          </cell>
          <cell r="BF479">
            <v>0.54163500014692545</v>
          </cell>
          <cell r="BG479">
            <v>1.2552500000456348</v>
          </cell>
          <cell r="BH479">
            <v>1.4454779999796301</v>
          </cell>
          <cell r="BI479">
            <v>2.1687660000170581</v>
          </cell>
          <cell r="BJ479">
            <v>-3.56241500005126</v>
          </cell>
          <cell r="BK479">
            <v>-23.300103000015952</v>
          </cell>
          <cell r="BL479">
            <v>2.8842020001029596</v>
          </cell>
          <cell r="BM479">
            <v>1.6078199999174103</v>
          </cell>
          <cell r="BN479">
            <v>2.2880640000221319</v>
          </cell>
          <cell r="BO479">
            <v>1.4401899998774752</v>
          </cell>
          <cell r="BP479">
            <v>0.9560800000326708</v>
          </cell>
          <cell r="BQ479">
            <v>0.70130000007338822</v>
          </cell>
          <cell r="BR479">
            <v>2.5669499989598989</v>
          </cell>
          <cell r="BS479">
            <v>0.92749999999068677</v>
          </cell>
          <cell r="BT479">
            <v>1.2549799999687821</v>
          </cell>
          <cell r="BU479">
            <v>1.1445400000084192</v>
          </cell>
          <cell r="BV479">
            <v>2.7394199999980628</v>
          </cell>
          <cell r="BW479">
            <v>1.2847900000051595</v>
          </cell>
          <cell r="BX479">
            <v>-14.599460000055842</v>
          </cell>
          <cell r="BY479">
            <v>2.5626700000138953</v>
          </cell>
          <cell r="BZ479">
            <v>1.7952799999620765</v>
          </cell>
          <cell r="CA479">
            <v>2.001300000003539</v>
          </cell>
          <cell r="CB479">
            <v>2.4423200000310317</v>
          </cell>
          <cell r="CC479">
            <v>0.92629999999189749</v>
          </cell>
          <cell r="CD479">
            <v>8.7310000031720847E-2</v>
          </cell>
          <cell r="CE479">
            <v>-3.2951100002974272</v>
          </cell>
          <cell r="CF479">
            <v>0.22532000002684072</v>
          </cell>
          <cell r="CG479">
            <v>1.1622000000206754</v>
          </cell>
          <cell r="CH479">
            <v>2.1946400000015274</v>
          </cell>
          <cell r="CI479">
            <v>1.9137399999890476</v>
          </cell>
          <cell r="CJ479">
            <v>-1.3435600000084378</v>
          </cell>
          <cell r="CK479">
            <v>-18.312619999982417</v>
          </cell>
          <cell r="CL479">
            <v>2.443909999972675</v>
          </cell>
          <cell r="CM479">
            <v>2.2983600000152364</v>
          </cell>
          <cell r="CN479">
            <v>2.4009599999408238</v>
          </cell>
          <cell r="CO479">
            <v>1.7696199999772944</v>
          </cell>
          <cell r="CP479">
            <v>0.92931999999564141</v>
          </cell>
          <cell r="CQ479">
            <v>1.0229999999864958</v>
          </cell>
          <cell r="CR479">
            <v>-233.87027000077069</v>
          </cell>
          <cell r="CS479">
            <v>1.0657500000670552</v>
          </cell>
          <cell r="CT479">
            <v>1.6030199999804609</v>
          </cell>
          <cell r="CU479">
            <v>4.426949999993667</v>
          </cell>
          <cell r="CV479">
            <v>3.5116200000047684</v>
          </cell>
          <cell r="CW479">
            <v>-102.60771000001114</v>
          </cell>
          <cell r="CX479">
            <v>-161.65641000005417</v>
          </cell>
          <cell r="CY479">
            <v>4.5400000000372529</v>
          </cell>
          <cell r="CZ479">
            <v>4.045990000013262</v>
          </cell>
          <cell r="DA479">
            <v>3.6249900000402704</v>
          </cell>
          <cell r="DB479">
            <v>4.2284199999994598</v>
          </cell>
          <cell r="DC479">
            <v>1.4506099999998696</v>
          </cell>
          <cell r="DD479">
            <v>1.896500000031665</v>
          </cell>
          <cell r="DE479">
            <v>35.301450000144541</v>
          </cell>
          <cell r="DF479">
            <v>1.3737899999832734</v>
          </cell>
          <cell r="DG479">
            <v>1.4546599999885075</v>
          </cell>
          <cell r="DH479">
            <v>4.8466799999587238</v>
          </cell>
          <cell r="DI479">
            <v>3.4210500000044703</v>
          </cell>
          <cell r="DJ479">
            <v>1.6362000000081025</v>
          </cell>
          <cell r="DK479">
            <v>7.1030999999493361</v>
          </cell>
          <cell r="DL479">
            <v>3.9989799999748357</v>
          </cell>
          <cell r="DM479">
            <v>2.7880900000454858</v>
          </cell>
          <cell r="DN479">
            <v>3.3762599999317899</v>
          </cell>
          <cell r="DO479">
            <v>2.8159100000630133</v>
          </cell>
          <cell r="DP479">
            <v>2.1510799999814481</v>
          </cell>
          <cell r="DQ479">
            <v>0.33565000002272427</v>
          </cell>
          <cell r="DR479">
            <v>3.2588299987837672</v>
          </cell>
          <cell r="DS479">
            <v>0</v>
          </cell>
          <cell r="DT479">
            <v>0</v>
          </cell>
          <cell r="DU479">
            <v>0.39479000004939735</v>
          </cell>
          <cell r="DV479">
            <v>0.35644999996293336</v>
          </cell>
          <cell r="DW479">
            <v>0.35261999996146187</v>
          </cell>
          <cell r="DX479">
            <v>0.77423000003909692</v>
          </cell>
          <cell r="DY479">
            <v>7.702999998582527E-2</v>
          </cell>
          <cell r="DZ479">
            <v>2.4680000031366944E-2</v>
          </cell>
          <cell r="EA479">
            <v>0.79398999997647479</v>
          </cell>
          <cell r="EB479">
            <v>0.4286400000564754</v>
          </cell>
          <cell r="EC479">
            <v>5.7130000030156225E-2</v>
          </cell>
          <cell r="ED479">
            <v>-7.3000002885237336E-4</v>
          </cell>
        </row>
        <row r="480">
          <cell r="F480">
            <v>-65.998541999986628</v>
          </cell>
          <cell r="G480">
            <v>-66.671721999999136</v>
          </cell>
          <cell r="H480">
            <v>-84.990646999998717</v>
          </cell>
          <cell r="I480">
            <v>-93.345243999996455</v>
          </cell>
          <cell r="J480">
            <v>-49.205254999993485</v>
          </cell>
          <cell r="K480">
            <v>-114.06762600000366</v>
          </cell>
          <cell r="L480">
            <v>-141.25130899998476</v>
          </cell>
          <cell r="M480">
            <v>-165.56262400001287</v>
          </cell>
          <cell r="N480">
            <v>-185.8681879999931</v>
          </cell>
          <cell r="O480">
            <v>-108.92188499998883</v>
          </cell>
          <cell r="P480">
            <v>-132.47195300000021</v>
          </cell>
          <cell r="Q480">
            <v>45.275672999996459</v>
          </cell>
          <cell r="R480">
            <v>-1314.9103100001812</v>
          </cell>
          <cell r="S480">
            <v>-67.153478000022005</v>
          </cell>
          <cell r="T480">
            <v>-70.931136000028346</v>
          </cell>
          <cell r="U480">
            <v>-87.981256000013673</v>
          </cell>
          <cell r="V480">
            <v>-139.66008400000283</v>
          </cell>
          <cell r="W480">
            <v>-22.94759399999748</v>
          </cell>
          <cell r="X480">
            <v>-118.07395700001507</v>
          </cell>
          <cell r="Y480">
            <v>-240.0678889999981</v>
          </cell>
          <cell r="Z480">
            <v>-105.28022200000123</v>
          </cell>
          <cell r="AA480">
            <v>-239.06486300000688</v>
          </cell>
          <cell r="AB480">
            <v>-117.75281800000812</v>
          </cell>
          <cell r="AC480">
            <v>-103.97098000001279</v>
          </cell>
          <cell r="AD480">
            <v>-2.0260329999728128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4">
          <cell r="F484">
            <v>-629.21637700032443</v>
          </cell>
          <cell r="G484">
            <v>-736.90970799978822</v>
          </cell>
          <cell r="H484">
            <v>-939.41234700009227</v>
          </cell>
          <cell r="I484">
            <v>-792.7997139999643</v>
          </cell>
          <cell r="J484">
            <v>-892.61703300010413</v>
          </cell>
          <cell r="K484">
            <v>-1419.6836810000241</v>
          </cell>
          <cell r="L484">
            <v>944.54386499989778</v>
          </cell>
          <cell r="M484">
            <v>-976.54822900053114</v>
          </cell>
          <cell r="N484">
            <v>-1032.5386380003765</v>
          </cell>
          <cell r="O484">
            <v>-964.06022000033408</v>
          </cell>
          <cell r="P484">
            <v>-725.62525899941102</v>
          </cell>
          <cell r="Q484">
            <v>244.07961199991405</v>
          </cell>
          <cell r="R484">
            <v>-6964.3106389977038</v>
          </cell>
          <cell r="S484">
            <v>-372.75543799996376</v>
          </cell>
          <cell r="T484">
            <v>-495.72592200012878</v>
          </cell>
          <cell r="U484">
            <v>-768.13016800023615</v>
          </cell>
          <cell r="V484">
            <v>-786.8651149997022</v>
          </cell>
          <cell r="W484">
            <v>-494.36299999989569</v>
          </cell>
          <cell r="X484">
            <v>-741.65135399997234</v>
          </cell>
          <cell r="Y484">
            <v>-851.34186000004411</v>
          </cell>
          <cell r="Z484">
            <v>-583.1690980005078</v>
          </cell>
          <cell r="AA484">
            <v>-736.12094199983403</v>
          </cell>
          <cell r="AB484">
            <v>-712.32273600017652</v>
          </cell>
          <cell r="AC484">
            <v>-481.59128399984911</v>
          </cell>
          <cell r="AD484">
            <v>59.726278000045568</v>
          </cell>
          <cell r="AE484">
            <v>-6027.2330489978194</v>
          </cell>
          <cell r="AF484">
            <v>-244.46433300059289</v>
          </cell>
          <cell r="AG484">
            <v>-271.42060100007802</v>
          </cell>
          <cell r="AH484">
            <v>-631.89319999981672</v>
          </cell>
          <cell r="AI484">
            <v>-829.31357300002128</v>
          </cell>
          <cell r="AJ484">
            <v>-486.84606299991719</v>
          </cell>
          <cell r="AK484">
            <v>-770.23595499992371</v>
          </cell>
          <cell r="AL484">
            <v>-721.22657400043681</v>
          </cell>
          <cell r="AM484">
            <v>-523.26077300030738</v>
          </cell>
          <cell r="AN484">
            <v>-664.25448299990967</v>
          </cell>
          <cell r="AO484">
            <v>-622.43206699984148</v>
          </cell>
          <cell r="AP484">
            <v>-278.32804199960083</v>
          </cell>
          <cell r="AQ484">
            <v>16.442615000065416</v>
          </cell>
          <cell r="AR484">
            <v>-23.313896998763084</v>
          </cell>
          <cell r="AS484">
            <v>9.5429999753832817E-2</v>
          </cell>
          <cell r="AT484">
            <v>0.11936199991032481</v>
          </cell>
          <cell r="AU484">
            <v>0.20929799997247756</v>
          </cell>
          <cell r="AV484">
            <v>0.35405500000342727</v>
          </cell>
          <cell r="AW484">
            <v>-8.3787390002980828</v>
          </cell>
          <cell r="AX484">
            <v>-17.088026000186801</v>
          </cell>
          <cell r="AY484">
            <v>0.38226599991321564</v>
          </cell>
          <cell r="AZ484">
            <v>0.24836399964988232</v>
          </cell>
          <cell r="BA484">
            <v>0.25021900003775954</v>
          </cell>
          <cell r="BB484">
            <v>0.29021599981933832</v>
          </cell>
          <cell r="BC484">
            <v>0.12658800045028329</v>
          </cell>
          <cell r="BD484">
            <v>7.7070000115782022E-2</v>
          </cell>
          <cell r="BE484">
            <v>-7.0770630016922951</v>
          </cell>
          <cell r="BF484">
            <v>0.71052500000223517</v>
          </cell>
          <cell r="BG484">
            <v>1.2815199997276068</v>
          </cell>
          <cell r="BH484">
            <v>2.3102979999966919</v>
          </cell>
          <cell r="BI484">
            <v>3.2192860003560781</v>
          </cell>
          <cell r="BJ484">
            <v>-2.7698450000025332</v>
          </cell>
          <cell r="BK484">
            <v>-22.848452999722213</v>
          </cell>
          <cell r="BL484">
            <v>2.8842020002193749</v>
          </cell>
          <cell r="BM484">
            <v>1.6378499995917082</v>
          </cell>
          <cell r="BN484">
            <v>2.7807439998723567</v>
          </cell>
          <cell r="BO484">
            <v>1.7106899996288121</v>
          </cell>
          <cell r="BP484">
            <v>1.2194400001317263</v>
          </cell>
          <cell r="BQ484">
            <v>0.78668000036850572</v>
          </cell>
          <cell r="BR484">
            <v>13.616963997483253</v>
          </cell>
          <cell r="BS484">
            <v>1.05784000037238</v>
          </cell>
          <cell r="BT484">
            <v>1.7925800001248717</v>
          </cell>
          <cell r="BU484">
            <v>2.9737390005029738</v>
          </cell>
          <cell r="BV484">
            <v>4.8274399999063462</v>
          </cell>
          <cell r="BW484">
            <v>2.6680199999827892</v>
          </cell>
          <cell r="BX484">
            <v>-12.272655000444502</v>
          </cell>
          <cell r="BY484">
            <v>3.3160500000230968</v>
          </cell>
          <cell r="BZ484">
            <v>1.7952799997292459</v>
          </cell>
          <cell r="CA484">
            <v>3.4237899999134243</v>
          </cell>
          <cell r="CB484">
            <v>2.4430399998091161</v>
          </cell>
          <cell r="CC484">
            <v>1.4175100000575185</v>
          </cell>
          <cell r="CD484">
            <v>0.17432999983429909</v>
          </cell>
          <cell r="CE484">
            <v>49.667070996016264</v>
          </cell>
          <cell r="CF484">
            <v>0.2253200002014637</v>
          </cell>
          <cell r="CG484">
            <v>1.5459899997804314</v>
          </cell>
          <cell r="CH484">
            <v>3.8089209999889135</v>
          </cell>
          <cell r="CI484">
            <v>2.7548200003802776</v>
          </cell>
          <cell r="CJ484">
            <v>10.892410000087693</v>
          </cell>
          <cell r="CK484">
            <v>17.969409999903291</v>
          </cell>
          <cell r="CL484">
            <v>2.4439099999144673</v>
          </cell>
          <cell r="CM484">
            <v>2.2983599998988211</v>
          </cell>
          <cell r="CN484">
            <v>3.2231300002895296</v>
          </cell>
          <cell r="CO484">
            <v>1.7715699998661876</v>
          </cell>
          <cell r="CP484">
            <v>1.5501800000201911</v>
          </cell>
          <cell r="CQ484">
            <v>1.1830500001087785</v>
          </cell>
          <cell r="CR484">
            <v>894.92021999880672</v>
          </cell>
          <cell r="CS484">
            <v>1.0657500000670552</v>
          </cell>
          <cell r="CT484">
            <v>1.8236200001556426</v>
          </cell>
          <cell r="CU484">
            <v>6.1910299998708069</v>
          </cell>
          <cell r="CV484">
            <v>5.7779899998567998</v>
          </cell>
          <cell r="CW484">
            <v>459.08192999986932</v>
          </cell>
          <cell r="CX484">
            <v>397.47033999953419</v>
          </cell>
          <cell r="CY484">
            <v>4.5400000000372529</v>
          </cell>
          <cell r="CZ484">
            <v>4.045990000013262</v>
          </cell>
          <cell r="DA484">
            <v>5.6615900001488626</v>
          </cell>
          <cell r="DB484">
            <v>4.4711099998094141</v>
          </cell>
          <cell r="DC484">
            <v>2.739340000320226</v>
          </cell>
          <cell r="DD484">
            <v>2.0515299998223782</v>
          </cell>
          <cell r="DE484">
            <v>118.04908400028944</v>
          </cell>
          <cell r="DF484">
            <v>1.5058600003831089</v>
          </cell>
          <cell r="DG484">
            <v>3.6855599998962134</v>
          </cell>
          <cell r="DH484">
            <v>9.4569800000172108</v>
          </cell>
          <cell r="DI484">
            <v>8.1289440002292395</v>
          </cell>
          <cell r="DJ484">
            <v>30.416930000064895</v>
          </cell>
          <cell r="DK484">
            <v>46.771089999936521</v>
          </cell>
          <cell r="DL484">
            <v>4.3832300002686679</v>
          </cell>
          <cell r="DM484">
            <v>3.7370500001125038</v>
          </cell>
          <cell r="DN484">
            <v>3.8525799997150898</v>
          </cell>
          <cell r="DO484">
            <v>3.480890000006184</v>
          </cell>
          <cell r="DP484">
            <v>2.2942699999548495</v>
          </cell>
          <cell r="DQ484">
            <v>0.33569999970495701</v>
          </cell>
          <cell r="DR484">
            <v>3.3476799987256527</v>
          </cell>
          <cell r="DS484">
            <v>0</v>
          </cell>
          <cell r="DT484">
            <v>0</v>
          </cell>
          <cell r="DU484">
            <v>0.39734000014141202</v>
          </cell>
          <cell r="DV484">
            <v>0.40122999995946884</v>
          </cell>
          <cell r="DW484">
            <v>0.39278999995440245</v>
          </cell>
          <cell r="DX484">
            <v>0.77422999986447394</v>
          </cell>
          <cell r="DY484">
            <v>7.7030000044032931E-2</v>
          </cell>
          <cell r="DZ484">
            <v>2.4679999798536301E-2</v>
          </cell>
          <cell r="EA484">
            <v>0.79398999991826713</v>
          </cell>
          <cell r="EB484">
            <v>0.42999000009149313</v>
          </cell>
          <cell r="EC484">
            <v>5.7130000088363886E-2</v>
          </cell>
          <cell r="ED484">
            <v>-7.2999997064471245E-4</v>
          </cell>
        </row>
        <row r="487">
          <cell r="F487">
            <v>-95.778300000005402</v>
          </cell>
          <cell r="G487">
            <v>-94.637659999978496</v>
          </cell>
          <cell r="H487">
            <v>-244.97581999999238</v>
          </cell>
          <cell r="I487">
            <v>-120.61151999997674</v>
          </cell>
          <cell r="J487">
            <v>0</v>
          </cell>
          <cell r="K487">
            <v>-67.449269999997341</v>
          </cell>
          <cell r="L487">
            <v>-10.680569999967702</v>
          </cell>
          <cell r="M487">
            <v>-7.9943299999576993</v>
          </cell>
          <cell r="N487">
            <v>-148.83506000001216</v>
          </cell>
          <cell r="O487">
            <v>-28.777000000001863</v>
          </cell>
          <cell r="P487">
            <v>-24.609730000025593</v>
          </cell>
          <cell r="Q487">
            <v>72.788620000006631</v>
          </cell>
          <cell r="R487">
            <v>-862.07513999985531</v>
          </cell>
          <cell r="S487">
            <v>-79.081650000007357</v>
          </cell>
          <cell r="T487">
            <v>-84.205919999978505</v>
          </cell>
          <cell r="U487">
            <v>-160.01339999999618</v>
          </cell>
          <cell r="V487">
            <v>-231.34643000003416</v>
          </cell>
          <cell r="W487">
            <v>0</v>
          </cell>
          <cell r="X487">
            <v>-25.637899999999718</v>
          </cell>
          <cell r="Y487">
            <v>-34.945330000016838</v>
          </cell>
          <cell r="Z487">
            <v>-20.592839999997523</v>
          </cell>
          <cell r="AA487">
            <v>-154.60224999999627</v>
          </cell>
          <cell r="AB487">
            <v>-59.976680000021588</v>
          </cell>
          <cell r="AC487">
            <v>-18.092880000011064</v>
          </cell>
          <cell r="AD487">
            <v>6.420140000001993</v>
          </cell>
          <cell r="AE487">
            <v>-692.79285000031814</v>
          </cell>
          <cell r="AF487">
            <v>-4.5241700000187848</v>
          </cell>
          <cell r="AG487">
            <v>-12.461289999977453</v>
          </cell>
          <cell r="AH487">
            <v>-172.10106000001542</v>
          </cell>
          <cell r="AI487">
            <v>-123.73772999999346</v>
          </cell>
          <cell r="AJ487">
            <v>-5.4852300000002288</v>
          </cell>
          <cell r="AK487">
            <v>-16.712149999999383</v>
          </cell>
          <cell r="AL487">
            <v>-84.40559999999823</v>
          </cell>
          <cell r="AM487">
            <v>-40.807740000018384</v>
          </cell>
          <cell r="AN487">
            <v>-126.84457999997539</v>
          </cell>
          <cell r="AO487">
            <v>-73.135080000007292</v>
          </cell>
          <cell r="AP487">
            <v>-32.900110000002314</v>
          </cell>
          <cell r="AQ487">
            <v>0.32189000002108514</v>
          </cell>
          <cell r="AR487">
            <v>0.39924000017344952</v>
          </cell>
          <cell r="AS487">
            <v>2.9899999790359288E-3</v>
          </cell>
          <cell r="AT487">
            <v>1.8999999738298357E-3</v>
          </cell>
          <cell r="AU487">
            <v>7.8990000009071082E-2</v>
          </cell>
          <cell r="AV487">
            <v>8.6780000012367964E-2</v>
          </cell>
          <cell r="AW487">
            <v>6.7099999996571569E-3</v>
          </cell>
          <cell r="AX487">
            <v>3.0709999991813675E-2</v>
          </cell>
          <cell r="AY487">
            <v>4.0290000033564866E-2</v>
          </cell>
          <cell r="AZ487">
            <v>1.4179999998304993E-2</v>
          </cell>
          <cell r="BA487">
            <v>0.10441000002902001</v>
          </cell>
          <cell r="BB487">
            <v>2.2809999994933605E-2</v>
          </cell>
          <cell r="BC487">
            <v>5.2499999874271452E-3</v>
          </cell>
          <cell r="BD487">
            <v>4.2200000025331974E-3</v>
          </cell>
          <cell r="BE487">
            <v>3.7330600004643202</v>
          </cell>
          <cell r="BF487">
            <v>1.867999997921288E-2</v>
          </cell>
          <cell r="BG487">
            <v>1.1600000143516809E-3</v>
          </cell>
          <cell r="BH487">
            <v>0.6038399999961257</v>
          </cell>
          <cell r="BI487">
            <v>0.70597999996971339</v>
          </cell>
          <cell r="BJ487">
            <v>2.05100000002858E-2</v>
          </cell>
          <cell r="BK487">
            <v>0.12523000000510365</v>
          </cell>
          <cell r="BL487">
            <v>0.72009000001708046</v>
          </cell>
          <cell r="BM487">
            <v>0.19052999996347353</v>
          </cell>
          <cell r="BN487">
            <v>0.90028000000165775</v>
          </cell>
          <cell r="BO487">
            <v>0.39087000000290573</v>
          </cell>
          <cell r="BP487">
            <v>5.5890000003273599E-2</v>
          </cell>
          <cell r="BQ487">
            <v>0</v>
          </cell>
          <cell r="BR487">
            <v>7.1357899997383356</v>
          </cell>
          <cell r="BS487">
            <v>3.6369999987073243E-2</v>
          </cell>
          <cell r="BT487">
            <v>4.1319999989354983E-2</v>
          </cell>
          <cell r="BU487">
            <v>1.2447900000261143</v>
          </cell>
          <cell r="BV487">
            <v>2.0155699999886565</v>
          </cell>
          <cell r="BW487">
            <v>0</v>
          </cell>
          <cell r="BX487">
            <v>0.3066499999986263</v>
          </cell>
          <cell r="BY487">
            <v>1.0177200000034645</v>
          </cell>
          <cell r="BZ487">
            <v>0.45287000003736466</v>
          </cell>
          <cell r="CA487">
            <v>1.4031099999556318</v>
          </cell>
          <cell r="CB487">
            <v>0.5491500000061933</v>
          </cell>
          <cell r="CC487">
            <v>6.8239999993238598E-2</v>
          </cell>
          <cell r="CD487">
            <v>0</v>
          </cell>
          <cell r="CE487">
            <v>6.0989400004036725</v>
          </cell>
          <cell r="CF487">
            <v>0</v>
          </cell>
          <cell r="CG487">
            <v>0</v>
          </cell>
          <cell r="CH487">
            <v>0</v>
          </cell>
          <cell r="CI487">
            <v>2.1042600000218954</v>
          </cell>
          <cell r="CJ487">
            <v>0</v>
          </cell>
          <cell r="CK487">
            <v>0.31163999999989755</v>
          </cell>
          <cell r="CL487">
            <v>1.1595499999821186</v>
          </cell>
          <cell r="CM487">
            <v>0.91270999994594604</v>
          </cell>
          <cell r="CN487">
            <v>1.1237100000143982</v>
          </cell>
          <cell r="CO487">
            <v>0.38576999999349937</v>
          </cell>
          <cell r="CP487">
            <v>4.0399999998044223E-2</v>
          </cell>
          <cell r="CQ487">
            <v>6.0900000011315569E-2</v>
          </cell>
          <cell r="CR487">
            <v>0.59928999980911613</v>
          </cell>
          <cell r="CS487">
            <v>0.1280399999814108</v>
          </cell>
          <cell r="CT487">
            <v>0</v>
          </cell>
          <cell r="CU487">
            <v>0</v>
          </cell>
          <cell r="CV487">
            <v>2.2546199999924283</v>
          </cell>
          <cell r="CW487">
            <v>0</v>
          </cell>
          <cell r="CX487">
            <v>-7.4005199999955948</v>
          </cell>
          <cell r="CY487">
            <v>1.7294400000246242</v>
          </cell>
          <cell r="CZ487">
            <v>1.7425599999842234</v>
          </cell>
          <cell r="DA487">
            <v>1.2607500000158325</v>
          </cell>
          <cell r="DB487">
            <v>0.83679000000120141</v>
          </cell>
          <cell r="DC487">
            <v>0</v>
          </cell>
          <cell r="DD487">
            <v>4.7610000008717179E-2</v>
          </cell>
          <cell r="DE487">
            <v>5.4870999997947365</v>
          </cell>
          <cell r="DF487">
            <v>5.8960000023944303E-2</v>
          </cell>
          <cell r="DG487">
            <v>0</v>
          </cell>
          <cell r="DH487">
            <v>0</v>
          </cell>
          <cell r="DI487">
            <v>0.46473000000696629</v>
          </cell>
          <cell r="DJ487">
            <v>0</v>
          </cell>
          <cell r="DK487">
            <v>0.10070000000268919</v>
          </cell>
          <cell r="DL487">
            <v>1.9339399999880698</v>
          </cell>
          <cell r="DM487">
            <v>1.3666199999861419</v>
          </cell>
          <cell r="DN487">
            <v>0.5642299999599345</v>
          </cell>
          <cell r="DO487">
            <v>0.99791999999433756</v>
          </cell>
          <cell r="DP487">
            <v>0</v>
          </cell>
          <cell r="DQ487">
            <v>0</v>
          </cell>
          <cell r="DR487">
            <v>1.7497399998828769</v>
          </cell>
          <cell r="DS487">
            <v>0</v>
          </cell>
          <cell r="DT487">
            <v>0</v>
          </cell>
          <cell r="DU487">
            <v>-1.3000000035390258E-4</v>
          </cell>
          <cell r="DV487">
            <v>0.27898000000277534</v>
          </cell>
          <cell r="DW487">
            <v>0</v>
          </cell>
          <cell r="DX487">
            <v>0.46490999999514315</v>
          </cell>
          <cell r="DY487">
            <v>0</v>
          </cell>
          <cell r="DZ487">
            <v>8.496999996714294E-2</v>
          </cell>
          <cell r="EA487">
            <v>0.85295000002952293</v>
          </cell>
          <cell r="EB487">
            <v>6.8059999990509823E-2</v>
          </cell>
          <cell r="EC487">
            <v>0</v>
          </cell>
          <cell r="ED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F489">
            <v>-54.615240000013728</v>
          </cell>
          <cell r="G489">
            <v>-109.41846999997506</v>
          </cell>
          <cell r="H489">
            <v>-59.056550000008428</v>
          </cell>
          <cell r="I489">
            <v>0</v>
          </cell>
          <cell r="J489">
            <v>0</v>
          </cell>
          <cell r="K489">
            <v>-90.184905999980401</v>
          </cell>
          <cell r="L489">
            <v>-15.08303799998248</v>
          </cell>
          <cell r="M489">
            <v>-5.2316300000529736</v>
          </cell>
          <cell r="N489">
            <v>-47.96001400006935</v>
          </cell>
          <cell r="O489">
            <v>-8.2898299999942537</v>
          </cell>
          <cell r="P489">
            <v>-104.57400000002235</v>
          </cell>
          <cell r="Q489">
            <v>11.647059999988414</v>
          </cell>
          <cell r="R489">
            <v>-581.16589000029489</v>
          </cell>
          <cell r="S489">
            <v>-123.42689000000246</v>
          </cell>
          <cell r="T489">
            <v>-76.487110000016401</v>
          </cell>
          <cell r="U489">
            <v>-126.57061999998405</v>
          </cell>
          <cell r="V489">
            <v>0</v>
          </cell>
          <cell r="W489">
            <v>0</v>
          </cell>
          <cell r="X489">
            <v>-85.041070000006584</v>
          </cell>
          <cell r="Y489">
            <v>-9.6244170000427403</v>
          </cell>
          <cell r="Z489">
            <v>-6.4965230000088923</v>
          </cell>
          <cell r="AA489">
            <v>-74.666280000004917</v>
          </cell>
          <cell r="AB489">
            <v>-18.323000000003958</v>
          </cell>
          <cell r="AC489">
            <v>-60.529979999992065</v>
          </cell>
          <cell r="AD489">
            <v>0</v>
          </cell>
          <cell r="AE489">
            <v>-332.90793899982236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-28.754179999988992</v>
          </cell>
          <cell r="AL489">
            <v>-56.807941999984905</v>
          </cell>
          <cell r="AM489">
            <v>-26.036843999987468</v>
          </cell>
          <cell r="AN489">
            <v>-135.83590299997013</v>
          </cell>
          <cell r="AO489">
            <v>-34.037429999996675</v>
          </cell>
          <cell r="AP489">
            <v>-51.435639999981504</v>
          </cell>
          <cell r="AQ489">
            <v>0</v>
          </cell>
          <cell r="AR489">
            <v>0.17974399984814227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4.2886999988695607E-2</v>
          </cell>
          <cell r="AY489">
            <v>2.9995000048074871E-2</v>
          </cell>
          <cell r="AZ489">
            <v>1.317600003676489E-2</v>
          </cell>
          <cell r="BA489">
            <v>5.5006000038702041E-2</v>
          </cell>
          <cell r="BB489">
            <v>1.1040000012144446E-2</v>
          </cell>
          <cell r="BC489">
            <v>2.7640000014798716E-2</v>
          </cell>
          <cell r="BD489">
            <v>0</v>
          </cell>
          <cell r="BE489">
            <v>1.2407830003648996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0.30462999999872409</v>
          </cell>
          <cell r="BL489">
            <v>0.16501699999207631</v>
          </cell>
          <cell r="BM489">
            <v>0.15649600001052022</v>
          </cell>
          <cell r="BN489">
            <v>0.48136000003432855</v>
          </cell>
          <cell r="BO489">
            <v>3.4669999993639067E-2</v>
          </cell>
          <cell r="BP489">
            <v>9.8609999986365438E-2</v>
          </cell>
          <cell r="BQ489">
            <v>0</v>
          </cell>
          <cell r="BR489">
            <v>2.4531490004155785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0.3385100000014063</v>
          </cell>
          <cell r="BY489">
            <v>0.5014689999516122</v>
          </cell>
          <cell r="BZ489">
            <v>0.55956000002333894</v>
          </cell>
          <cell r="CA489">
            <v>0.59766999998828396</v>
          </cell>
          <cell r="CB489">
            <v>0.17913000000407919</v>
          </cell>
          <cell r="CC489">
            <v>0.2768099999811966</v>
          </cell>
          <cell r="CD489">
            <v>0</v>
          </cell>
          <cell r="CE489">
            <v>2.3677050003316253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0.36836000002222136</v>
          </cell>
          <cell r="CL489">
            <v>0.63953499996569008</v>
          </cell>
          <cell r="CM489">
            <v>0.1905399999814108</v>
          </cell>
          <cell r="CN489">
            <v>0.7726400000101421</v>
          </cell>
          <cell r="CO489">
            <v>0.22619999999733409</v>
          </cell>
          <cell r="CP489">
            <v>0.17042999999830499</v>
          </cell>
          <cell r="CQ489">
            <v>0</v>
          </cell>
          <cell r="CR489">
            <v>4.4813960001338273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0.55843000000459142</v>
          </cell>
          <cell r="CY489">
            <v>1.093916000041645</v>
          </cell>
          <cell r="CZ489">
            <v>0.79303000000072643</v>
          </cell>
          <cell r="DA489">
            <v>1.5090199999976903</v>
          </cell>
          <cell r="DB489">
            <v>0.32892999998875894</v>
          </cell>
          <cell r="DC489">
            <v>0.19807000001310371</v>
          </cell>
          <cell r="DD489">
            <v>0</v>
          </cell>
          <cell r="DE489">
            <v>5.0019729998894036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0.61103000000002794</v>
          </cell>
          <cell r="DL489">
            <v>1.5329949999577366</v>
          </cell>
          <cell r="DM489">
            <v>0.77315800002543256</v>
          </cell>
          <cell r="DN489">
            <v>1.6078599999891594</v>
          </cell>
          <cell r="DO489">
            <v>0.30855000000155997</v>
          </cell>
          <cell r="DP489">
            <v>0.16837999998824671</v>
          </cell>
          <cell r="DQ489">
            <v>0</v>
          </cell>
          <cell r="DR489">
            <v>1.4066799997817725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0.37455000000772998</v>
          </cell>
          <cell r="DY489">
            <v>0.35025999997742474</v>
          </cell>
          <cell r="DZ489">
            <v>8.2229999999981374E-2</v>
          </cell>
          <cell r="EA489">
            <v>0.21804999999585561</v>
          </cell>
          <cell r="EB489">
            <v>8.422999999311287E-2</v>
          </cell>
          <cell r="EC489">
            <v>0.29735999999684282</v>
          </cell>
          <cell r="ED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F491">
            <v>0</v>
          </cell>
          <cell r="G491">
            <v>0</v>
          </cell>
          <cell r="H491">
            <v>20</v>
          </cell>
          <cell r="I491">
            <v>0</v>
          </cell>
          <cell r="J491">
            <v>0</v>
          </cell>
          <cell r="K491">
            <v>0</v>
          </cell>
          <cell r="L491">
            <v>-8.6359259999990172</v>
          </cell>
          <cell r="M491">
            <v>-17.713673499998549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-172.04383050004253</v>
          </cell>
          <cell r="S491">
            <v>0</v>
          </cell>
          <cell r="T491">
            <v>0</v>
          </cell>
          <cell r="U491">
            <v>-7.3300000076415017E-4</v>
          </cell>
          <cell r="V491">
            <v>0</v>
          </cell>
          <cell r="W491">
            <v>0</v>
          </cell>
          <cell r="X491">
            <v>0</v>
          </cell>
          <cell r="Y491">
            <v>-63.691501500001323</v>
          </cell>
          <cell r="Z491">
            <v>-89.36219500000152</v>
          </cell>
          <cell r="AA491">
            <v>-18.988912500004517</v>
          </cell>
          <cell r="AB491">
            <v>-4.8850000166567042E-4</v>
          </cell>
          <cell r="AC491">
            <v>0</v>
          </cell>
          <cell r="AD491">
            <v>0</v>
          </cell>
          <cell r="AE491">
            <v>-203.11370749998605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-6.835999999930209E-2</v>
          </cell>
          <cell r="AL491">
            <v>-79.52003049999621</v>
          </cell>
          <cell r="AM491">
            <v>-88.644054999997024</v>
          </cell>
          <cell r="AN491">
            <v>-34.87930950000009</v>
          </cell>
          <cell r="AO491">
            <v>-1.9524999988789205E-3</v>
          </cell>
          <cell r="AP491">
            <v>0</v>
          </cell>
          <cell r="AQ491">
            <v>0</v>
          </cell>
          <cell r="AR491">
            <v>8.5389499989105389E-2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4.1373499996552709E-2</v>
          </cell>
          <cell r="AZ491">
            <v>3.187150000303518E-2</v>
          </cell>
          <cell r="BA491">
            <v>1.2144499996793456E-2</v>
          </cell>
          <cell r="BB491">
            <v>0</v>
          </cell>
          <cell r="BC491">
            <v>0</v>
          </cell>
          <cell r="BD491">
            <v>0</v>
          </cell>
          <cell r="BE491">
            <v>0.39848149998579174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0.13549149999744259</v>
          </cell>
          <cell r="BM491">
            <v>0.20983700000215322</v>
          </cell>
          <cell r="BN491">
            <v>5.3153000000747852E-2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F492">
            <v>-8.7839400000229944</v>
          </cell>
          <cell r="G492">
            <v>-4.8571800000208896</v>
          </cell>
          <cell r="H492">
            <v>-2.9230899999965914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-15.996090000000549</v>
          </cell>
          <cell r="O492">
            <v>-7.7606899999955203</v>
          </cell>
          <cell r="P492">
            <v>0</v>
          </cell>
          <cell r="Q492">
            <v>2.250930000009248</v>
          </cell>
          <cell r="R492">
            <v>-109.04849000019021</v>
          </cell>
          <cell r="S492">
            <v>0</v>
          </cell>
          <cell r="T492">
            <v>-10.137939999985974</v>
          </cell>
          <cell r="U492">
            <v>-49.754819999972824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-19.804899999988265</v>
          </cell>
          <cell r="AB492">
            <v>-6.6318299999984447</v>
          </cell>
          <cell r="AC492">
            <v>-10.062020000012126</v>
          </cell>
          <cell r="AD492">
            <v>-12.656979999999749</v>
          </cell>
          <cell r="AE492">
            <v>-156.60175999975763</v>
          </cell>
          <cell r="AF492">
            <v>-14.848140000016429</v>
          </cell>
          <cell r="AG492">
            <v>-21.692370000004303</v>
          </cell>
          <cell r="AH492">
            <v>-23.745829999999842</v>
          </cell>
          <cell r="AI492">
            <v>-27.740639999989071</v>
          </cell>
          <cell r="AJ492">
            <v>0</v>
          </cell>
          <cell r="AK492">
            <v>0</v>
          </cell>
          <cell r="AL492">
            <v>-4.9384600000048522</v>
          </cell>
          <cell r="AM492">
            <v>-31.692379999993136</v>
          </cell>
          <cell r="AN492">
            <v>-6.5988800000050105</v>
          </cell>
          <cell r="AO492">
            <v>-20.411619999998948</v>
          </cell>
          <cell r="AP492">
            <v>-10.554930000012973</v>
          </cell>
          <cell r="AQ492">
            <v>5.6214899999904446</v>
          </cell>
          <cell r="AR492">
            <v>5.6579999858513474E-2</v>
          </cell>
          <cell r="AS492">
            <v>2.9900000081397593E-3</v>
          </cell>
          <cell r="AT492">
            <v>2.8600000077858567E-3</v>
          </cell>
          <cell r="AU492">
            <v>1.0309999983292073E-2</v>
          </cell>
          <cell r="AV492">
            <v>1.0739999997895211E-2</v>
          </cell>
          <cell r="AW492">
            <v>0</v>
          </cell>
          <cell r="AX492">
            <v>6.8299999984446913E-3</v>
          </cell>
          <cell r="AY492">
            <v>0</v>
          </cell>
          <cell r="AZ492">
            <v>0</v>
          </cell>
          <cell r="BA492">
            <v>6.0499999963212758E-3</v>
          </cell>
          <cell r="BB492">
            <v>0</v>
          </cell>
          <cell r="BC492">
            <v>1.3870000024326146E-2</v>
          </cell>
          <cell r="BD492">
            <v>2.9299999878276139E-3</v>
          </cell>
          <cell r="BE492">
            <v>0.47686999989673495</v>
          </cell>
          <cell r="BF492">
            <v>1.6969999996945262E-2</v>
          </cell>
          <cell r="BG492">
            <v>3.8200000009965152E-2</v>
          </cell>
          <cell r="BH492">
            <v>7.9480000014882535E-2</v>
          </cell>
          <cell r="BI492">
            <v>0.13804999999410938</v>
          </cell>
          <cell r="BJ492">
            <v>0</v>
          </cell>
          <cell r="BK492">
            <v>3.1009999991510995E-2</v>
          </cell>
          <cell r="BL492">
            <v>0</v>
          </cell>
          <cell r="BM492">
            <v>6.4949999999953434E-2</v>
          </cell>
          <cell r="BN492">
            <v>5.3100000019185245E-2</v>
          </cell>
          <cell r="BO492">
            <v>3.6069999972824007E-2</v>
          </cell>
          <cell r="BP492">
            <v>1.903999998467043E-2</v>
          </cell>
          <cell r="BQ492">
            <v>0</v>
          </cell>
          <cell r="BR492">
            <v>0.94724999973550439</v>
          </cell>
          <cell r="BS492">
            <v>2.8319999983068556E-2</v>
          </cell>
          <cell r="BT492">
            <v>0</v>
          </cell>
          <cell r="BU492">
            <v>0.14148999997996725</v>
          </cell>
          <cell r="BV492">
            <v>0.20775000000139698</v>
          </cell>
          <cell r="BW492">
            <v>0</v>
          </cell>
          <cell r="BX492">
            <v>0.10985999999684282</v>
          </cell>
          <cell r="BY492">
            <v>0</v>
          </cell>
          <cell r="BZ492">
            <v>0.17723999998997897</v>
          </cell>
          <cell r="CA492">
            <v>0.15294999998877756</v>
          </cell>
          <cell r="CB492">
            <v>0.12963999999919906</v>
          </cell>
          <cell r="CC492">
            <v>0</v>
          </cell>
          <cell r="CD492">
            <v>0</v>
          </cell>
          <cell r="CE492">
            <v>0.65685999998822808</v>
          </cell>
          <cell r="CF492">
            <v>0</v>
          </cell>
          <cell r="CG492">
            <v>3.91900000104215E-2</v>
          </cell>
          <cell r="CH492">
            <v>0.28685000000405125</v>
          </cell>
          <cell r="CI492">
            <v>1.1109999992186204E-2</v>
          </cell>
          <cell r="CJ492">
            <v>0</v>
          </cell>
          <cell r="CK492">
            <v>0</v>
          </cell>
          <cell r="CL492">
            <v>4.6999999991385266E-2</v>
          </cell>
          <cell r="CM492">
            <v>0</v>
          </cell>
          <cell r="CN492">
            <v>0.17504999999073334</v>
          </cell>
          <cell r="CO492">
            <v>9.765999999945052E-2</v>
          </cell>
          <cell r="CP492">
            <v>0</v>
          </cell>
          <cell r="CQ492">
            <v>0</v>
          </cell>
          <cell r="CR492">
            <v>1.9885299999732524</v>
          </cell>
          <cell r="CS492">
            <v>0.11780000000726432</v>
          </cell>
          <cell r="CT492">
            <v>0</v>
          </cell>
          <cell r="CU492">
            <v>0.15367999998852611</v>
          </cell>
          <cell r="CV492">
            <v>0.5703300000022864</v>
          </cell>
          <cell r="CW492">
            <v>0</v>
          </cell>
          <cell r="CX492">
            <v>0.30724999999802094</v>
          </cell>
          <cell r="CY492">
            <v>0</v>
          </cell>
          <cell r="CZ492">
            <v>8.5079999989829957E-2</v>
          </cell>
          <cell r="DA492">
            <v>0.36365000001387671</v>
          </cell>
          <cell r="DB492">
            <v>0.3358099999895785</v>
          </cell>
          <cell r="DC492">
            <v>0</v>
          </cell>
          <cell r="DD492">
            <v>5.4929999983869493E-2</v>
          </cell>
          <cell r="DE492">
            <v>0.88008000003173947</v>
          </cell>
          <cell r="DF492">
            <v>5.4200000013224781E-2</v>
          </cell>
          <cell r="DG492">
            <v>0</v>
          </cell>
          <cell r="DH492">
            <v>8.8500000012572855E-2</v>
          </cell>
          <cell r="DI492">
            <v>0.19140999999945052</v>
          </cell>
          <cell r="DJ492">
            <v>0</v>
          </cell>
          <cell r="DK492">
            <v>0</v>
          </cell>
          <cell r="DL492">
            <v>0</v>
          </cell>
          <cell r="DM492">
            <v>0.20165999999153428</v>
          </cell>
          <cell r="DN492">
            <v>0.34419000000343658</v>
          </cell>
          <cell r="DO492">
            <v>1.1999998241662979E-4</v>
          </cell>
          <cell r="DP492">
            <v>0</v>
          </cell>
          <cell r="DQ492">
            <v>0</v>
          </cell>
          <cell r="DR492">
            <v>0.32562000001780689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0.32561999998870306</v>
          </cell>
          <cell r="EC492">
            <v>0</v>
          </cell>
          <cell r="ED492">
            <v>0</v>
          </cell>
        </row>
        <row r="493">
          <cell r="F493">
            <v>-80.626629999955185</v>
          </cell>
          <cell r="G493">
            <v>-67.390659999975469</v>
          </cell>
          <cell r="H493">
            <v>-101.51354000001447</v>
          </cell>
          <cell r="I493">
            <v>-25.424730000027921</v>
          </cell>
          <cell r="J493">
            <v>-18.051539999956731</v>
          </cell>
          <cell r="K493">
            <v>-26.776989999983925</v>
          </cell>
          <cell r="L493">
            <v>-15.341170000028796</v>
          </cell>
          <cell r="M493">
            <v>-0.23274000000674278</v>
          </cell>
          <cell r="N493">
            <v>-49.462180000031367</v>
          </cell>
          <cell r="O493">
            <v>-75.526200000022072</v>
          </cell>
          <cell r="P493">
            <v>-140.93358000001172</v>
          </cell>
          <cell r="Q493">
            <v>33.518970000033733</v>
          </cell>
          <cell r="R493">
            <v>-741.22194000054151</v>
          </cell>
          <cell r="S493">
            <v>-42.924819999956526</v>
          </cell>
          <cell r="T493">
            <v>-101.8034799999441</v>
          </cell>
          <cell r="U493">
            <v>-154.64999000000535</v>
          </cell>
          <cell r="V493">
            <v>-31.976140000013402</v>
          </cell>
          <cell r="W493">
            <v>-46.141429999959655</v>
          </cell>
          <cell r="X493">
            <v>-54.16880000004312</v>
          </cell>
          <cell r="Y493">
            <v>-17.39722000004258</v>
          </cell>
          <cell r="Z493">
            <v>0</v>
          </cell>
          <cell r="AA493">
            <v>-150.58900000003632</v>
          </cell>
          <cell r="AB493">
            <v>-55.004090000002179</v>
          </cell>
          <cell r="AC493">
            <v>-84.095109999994747</v>
          </cell>
          <cell r="AD493">
            <v>-2.4718600000487641</v>
          </cell>
          <cell r="AE493">
            <v>-649.79716999968514</v>
          </cell>
          <cell r="AF493">
            <v>-66.211370000033639</v>
          </cell>
          <cell r="AG493">
            <v>-43.436489999992773</v>
          </cell>
          <cell r="AH493">
            <v>-22.860400000005029</v>
          </cell>
          <cell r="AI493">
            <v>-44.85321999998996</v>
          </cell>
          <cell r="AJ493">
            <v>-59.965109999990091</v>
          </cell>
          <cell r="AK493">
            <v>-84.929449999995995</v>
          </cell>
          <cell r="AL493">
            <v>-35.996340000012424</v>
          </cell>
          <cell r="AM493">
            <v>-37.73200999997789</v>
          </cell>
          <cell r="AN493">
            <v>-134.13683999999193</v>
          </cell>
          <cell r="AO493">
            <v>-37.397049999999581</v>
          </cell>
          <cell r="AP493">
            <v>-119.67199999996228</v>
          </cell>
          <cell r="AQ493">
            <v>37.393109999946319</v>
          </cell>
          <cell r="AR493">
            <v>0.4209000002592802</v>
          </cell>
          <cell r="AS493">
            <v>2.8920000011567026E-2</v>
          </cell>
          <cell r="AT493">
            <v>3.7940000009257346E-2</v>
          </cell>
          <cell r="AU493">
            <v>1.1769999982789159E-2</v>
          </cell>
          <cell r="AV493">
            <v>2.1919999999227002E-2</v>
          </cell>
          <cell r="AW493">
            <v>2.5929999945219606E-2</v>
          </cell>
          <cell r="AX493">
            <v>7.6000000000931323E-2</v>
          </cell>
          <cell r="AY493">
            <v>2.3719999997410923E-2</v>
          </cell>
          <cell r="AZ493">
            <v>1.1360000004060566E-2</v>
          </cell>
          <cell r="BA493">
            <v>7.3449999967124313E-2</v>
          </cell>
          <cell r="BB493">
            <v>1.389000000199303E-2</v>
          </cell>
          <cell r="BC493">
            <v>6.389999995008111E-2</v>
          </cell>
          <cell r="BD493">
            <v>3.2099999953061342E-2</v>
          </cell>
          <cell r="BE493">
            <v>3.387540000025183</v>
          </cell>
          <cell r="BF493">
            <v>0.30586999998195097</v>
          </cell>
          <cell r="BG493">
            <v>0.51846999995177612</v>
          </cell>
          <cell r="BH493">
            <v>8.2629999989876524E-2</v>
          </cell>
          <cell r="BI493">
            <v>0.20709000001079403</v>
          </cell>
          <cell r="BJ493">
            <v>0.22775999997975305</v>
          </cell>
          <cell r="BK493">
            <v>0.59499000001233071</v>
          </cell>
          <cell r="BL493">
            <v>0.1511000000173226</v>
          </cell>
          <cell r="BM493">
            <v>0.22119000001111999</v>
          </cell>
          <cell r="BN493">
            <v>0.38172999996459112</v>
          </cell>
          <cell r="BO493">
            <v>0.21043000000645407</v>
          </cell>
          <cell r="BP493">
            <v>0.33736000000499189</v>
          </cell>
          <cell r="BQ493">
            <v>0.14891999994870275</v>
          </cell>
          <cell r="BR493">
            <v>7.4095499999821186</v>
          </cell>
          <cell r="BS493">
            <v>0.43905000004451722</v>
          </cell>
          <cell r="BT493">
            <v>0.44984000001568347</v>
          </cell>
          <cell r="BU493">
            <v>0.37311000001500361</v>
          </cell>
          <cell r="BV493">
            <v>0.32219000000623055</v>
          </cell>
          <cell r="BW493">
            <v>0.37868999998318031</v>
          </cell>
          <cell r="BX493">
            <v>1.5241600000299513</v>
          </cell>
          <cell r="BY493">
            <v>0.39189000002807006</v>
          </cell>
          <cell r="BZ493">
            <v>0.42155999998794869</v>
          </cell>
          <cell r="CA493">
            <v>1.6583700000192039</v>
          </cell>
          <cell r="CB493">
            <v>0.56909999999334104</v>
          </cell>
          <cell r="CC493">
            <v>0.7614799999864772</v>
          </cell>
          <cell r="CD493">
            <v>0.12011000001803041</v>
          </cell>
          <cell r="CE493">
            <v>-1.1963299992494285</v>
          </cell>
          <cell r="CF493">
            <v>0.28801999997813255</v>
          </cell>
          <cell r="CG493">
            <v>0.63722999999299645</v>
          </cell>
          <cell r="CH493">
            <v>0.23025999998208135</v>
          </cell>
          <cell r="CI493">
            <v>0.74647000001277775</v>
          </cell>
          <cell r="CJ493">
            <v>0.33679000003030524</v>
          </cell>
          <cell r="CK493">
            <v>-7.2937399999937043</v>
          </cell>
          <cell r="CL493">
            <v>0.65369000000646338</v>
          </cell>
          <cell r="CM493">
            <v>0.35194000002229586</v>
          </cell>
          <cell r="CN493">
            <v>1.3881800000090152</v>
          </cell>
          <cell r="CO493">
            <v>0.30616000000736676</v>
          </cell>
          <cell r="CP493">
            <v>0.61175999999977648</v>
          </cell>
          <cell r="CQ493">
            <v>0.54690999997546896</v>
          </cell>
          <cell r="CR493">
            <v>-39.487230000086129</v>
          </cell>
          <cell r="CS493">
            <v>0.51000999996904284</v>
          </cell>
          <cell r="CT493">
            <v>0.74337999999988824</v>
          </cell>
          <cell r="CU493">
            <v>0.7515199999907054</v>
          </cell>
          <cell r="CV493">
            <v>0.17386000000988133</v>
          </cell>
          <cell r="CW493">
            <v>-0.51334000000497326</v>
          </cell>
          <cell r="CX493">
            <v>-46.490149999968708</v>
          </cell>
          <cell r="CY493">
            <v>1.2661300000036135</v>
          </cell>
          <cell r="CZ493">
            <v>0.44968000001972541</v>
          </cell>
          <cell r="DA493">
            <v>1.9249999999883585</v>
          </cell>
          <cell r="DB493">
            <v>0.49705999999423511</v>
          </cell>
          <cell r="DC493">
            <v>0.86280999996233732</v>
          </cell>
          <cell r="DD493">
            <v>0.33681000000797212</v>
          </cell>
          <cell r="DE493">
            <v>-15.689009999856353</v>
          </cell>
          <cell r="DF493">
            <v>0.56937000004108995</v>
          </cell>
          <cell r="DG493">
            <v>0.29439999995520338</v>
          </cell>
          <cell r="DH493">
            <v>0.20835000000079162</v>
          </cell>
          <cell r="DI493">
            <v>0.15734000000520609</v>
          </cell>
          <cell r="DJ493">
            <v>0.27037000004202127</v>
          </cell>
          <cell r="DK493">
            <v>-24.048609999998007</v>
          </cell>
          <cell r="DL493">
            <v>0.85138000000733882</v>
          </cell>
          <cell r="DM493">
            <v>1.1677400000044145</v>
          </cell>
          <cell r="DN493">
            <v>1.8381799999624491</v>
          </cell>
          <cell r="DO493">
            <v>0.67676999999093823</v>
          </cell>
          <cell r="DP493">
            <v>1.9640199999557808</v>
          </cell>
          <cell r="DQ493">
            <v>0.36167999997269362</v>
          </cell>
          <cell r="DR493">
            <v>3.8643000000156462</v>
          </cell>
          <cell r="DS493">
            <v>0.21431000001030043</v>
          </cell>
          <cell r="DT493">
            <v>0.22174999996786937</v>
          </cell>
          <cell r="DU493">
            <v>0.18941000002087094</v>
          </cell>
          <cell r="DV493">
            <v>0.34465000004274771</v>
          </cell>
          <cell r="DW493">
            <v>0.41772000002674758</v>
          </cell>
          <cell r="DX493">
            <v>0.66966999997384846</v>
          </cell>
          <cell r="DY493">
            <v>2.4840000027325004E-2</v>
          </cell>
          <cell r="DZ493">
            <v>3.416000003926456E-2</v>
          </cell>
          <cell r="EA493">
            <v>0.23123999999370426</v>
          </cell>
          <cell r="EB493">
            <v>0.8719099999871105</v>
          </cell>
          <cell r="EC493">
            <v>0.46757000003708526</v>
          </cell>
          <cell r="ED493">
            <v>0.17706999997608364</v>
          </cell>
        </row>
        <row r="494">
          <cell r="F494">
            <v>-25.956119999988005</v>
          </cell>
          <cell r="G494">
            <v>-20.356290000025183</v>
          </cell>
          <cell r="H494">
            <v>28.381599999964237</v>
          </cell>
          <cell r="I494">
            <v>-52.824020000000019</v>
          </cell>
          <cell r="J494">
            <v>-62.87978999997722</v>
          </cell>
          <cell r="K494">
            <v>-87.414540000027046</v>
          </cell>
          <cell r="L494">
            <v>-25.027094000019133</v>
          </cell>
          <cell r="M494">
            <v>-17.836777000047732</v>
          </cell>
          <cell r="N494">
            <v>-175.30881000001682</v>
          </cell>
          <cell r="O494">
            <v>-75.064730000041891</v>
          </cell>
          <cell r="P494">
            <v>-60.375809999997728</v>
          </cell>
          <cell r="Q494">
            <v>27.670949999999721</v>
          </cell>
          <cell r="R494">
            <v>-408.12291899975389</v>
          </cell>
          <cell r="S494">
            <v>-17.901200000022072</v>
          </cell>
          <cell r="T494">
            <v>-26.535050000005867</v>
          </cell>
          <cell r="U494">
            <v>-57.625470000028145</v>
          </cell>
          <cell r="V494">
            <v>-26.786270000011427</v>
          </cell>
          <cell r="W494">
            <v>-17.134169999975711</v>
          </cell>
          <cell r="X494">
            <v>-21.971889999986161</v>
          </cell>
          <cell r="Y494">
            <v>-27.586638000037055</v>
          </cell>
          <cell r="Z494">
            <v>-11.563851000042632</v>
          </cell>
          <cell r="AA494">
            <v>-91.482590000028722</v>
          </cell>
          <cell r="AB494">
            <v>-108.5168999999878</v>
          </cell>
          <cell r="AC494">
            <v>-21.371500000008382</v>
          </cell>
          <cell r="AD494">
            <v>20.352610000001732</v>
          </cell>
          <cell r="AE494">
            <v>-333.86827999958768</v>
          </cell>
          <cell r="AF494">
            <v>-3.6584400000283495</v>
          </cell>
          <cell r="AG494">
            <v>-4.4467900000163354</v>
          </cell>
          <cell r="AH494">
            <v>-3.4772099999827333</v>
          </cell>
          <cell r="AI494">
            <v>0</v>
          </cell>
          <cell r="AJ494">
            <v>-9.427689999982249</v>
          </cell>
          <cell r="AK494">
            <v>-12.673240000003716</v>
          </cell>
          <cell r="AL494">
            <v>-78.314200000022538</v>
          </cell>
          <cell r="AM494">
            <v>-48.909571999975014</v>
          </cell>
          <cell r="AN494">
            <v>-165.92361800000072</v>
          </cell>
          <cell r="AO494">
            <v>-33.61388999997871</v>
          </cell>
          <cell r="AP494">
            <v>-3.0544000000227243</v>
          </cell>
          <cell r="AQ494">
            <v>29.63077000004705</v>
          </cell>
          <cell r="AR494">
            <v>0.1936269998550415</v>
          </cell>
          <cell r="AS494">
            <v>1.1799999629147351E-3</v>
          </cell>
          <cell r="AT494">
            <v>1.9600000232458115E-3</v>
          </cell>
          <cell r="AU494">
            <v>4.0499999886378646E-3</v>
          </cell>
          <cell r="AV494">
            <v>0</v>
          </cell>
          <cell r="AW494">
            <v>5.1100000273436308E-3</v>
          </cell>
          <cell r="AX494">
            <v>1.9729999999981374E-2</v>
          </cell>
          <cell r="AY494">
            <v>5.871599999954924E-2</v>
          </cell>
          <cell r="AZ494">
            <v>1.5948999964166433E-2</v>
          </cell>
          <cell r="BA494">
            <v>6.531199999153614E-2</v>
          </cell>
          <cell r="BB494">
            <v>1.5320000005885959E-2</v>
          </cell>
          <cell r="BC494">
            <v>2.2100000060163438E-3</v>
          </cell>
          <cell r="BD494">
            <v>4.0900000021792948E-3</v>
          </cell>
          <cell r="BE494">
            <v>1.8783689993433654</v>
          </cell>
          <cell r="BF494">
            <v>9.3699999852105975E-3</v>
          </cell>
          <cell r="BG494">
            <v>3.1139999977312982E-2</v>
          </cell>
          <cell r="BH494">
            <v>1.352999999653548E-2</v>
          </cell>
          <cell r="BI494">
            <v>1.0100000072270632E-3</v>
          </cell>
          <cell r="BJ494">
            <v>4.2790000006789342E-2</v>
          </cell>
          <cell r="BK494">
            <v>0.12265000000479631</v>
          </cell>
          <cell r="BL494">
            <v>0.51101000001654029</v>
          </cell>
          <cell r="BM494">
            <v>0.18290400004480034</v>
          </cell>
          <cell r="BN494">
            <v>0.88472500001080334</v>
          </cell>
          <cell r="BO494">
            <v>6.6549999988637865E-2</v>
          </cell>
          <cell r="BP494">
            <v>8.320000022649765E-3</v>
          </cell>
          <cell r="BQ494">
            <v>4.3699999805539846E-3</v>
          </cell>
          <cell r="BR494">
            <v>1.5926540005020797</v>
          </cell>
          <cell r="BS494">
            <v>8.0899999593384564E-3</v>
          </cell>
          <cell r="BT494">
            <v>5.1430000050459057E-2</v>
          </cell>
          <cell r="BU494">
            <v>6.2899999902583659E-3</v>
          </cell>
          <cell r="BV494">
            <v>0</v>
          </cell>
          <cell r="BW494">
            <v>5.4379999986849725E-2</v>
          </cell>
          <cell r="BX494">
            <v>0.11239000002387911</v>
          </cell>
          <cell r="BY494">
            <v>0.33627000002888963</v>
          </cell>
          <cell r="BZ494">
            <v>0.40123399998992682</v>
          </cell>
          <cell r="CA494">
            <v>0.53807000000961125</v>
          </cell>
          <cell r="CB494">
            <v>7.1819999953731894E-2</v>
          </cell>
          <cell r="CC494">
            <v>1.0369999974500388E-2</v>
          </cell>
          <cell r="CD494">
            <v>2.309999952558428E-3</v>
          </cell>
          <cell r="CE494">
            <v>1.5841439994983375</v>
          </cell>
          <cell r="CF494">
            <v>3.7299999967217445E-3</v>
          </cell>
          <cell r="CG494">
            <v>1.8549999978858978E-2</v>
          </cell>
          <cell r="CH494">
            <v>7.8700000303797424E-3</v>
          </cell>
          <cell r="CI494">
            <v>0</v>
          </cell>
          <cell r="CJ494">
            <v>9.01999999769032E-3</v>
          </cell>
          <cell r="CK494">
            <v>0.18508999998448417</v>
          </cell>
          <cell r="CL494">
            <v>0.22143999999389052</v>
          </cell>
          <cell r="CM494">
            <v>0.26861199998529628</v>
          </cell>
          <cell r="CN494">
            <v>0.80177999997977167</v>
          </cell>
          <cell r="CO494">
            <v>4.659199999878183E-2</v>
          </cell>
          <cell r="CP494">
            <v>1.7859999963548034E-2</v>
          </cell>
          <cell r="CQ494">
            <v>3.599999996367842E-3</v>
          </cell>
          <cell r="CR494">
            <v>1.944278999697417</v>
          </cell>
          <cell r="CS494">
            <v>1.200000406242907E-4</v>
          </cell>
          <cell r="CT494">
            <v>1.8819999997504056E-2</v>
          </cell>
          <cell r="CU494">
            <v>1.0040000022854656E-2</v>
          </cell>
          <cell r="CV494">
            <v>0</v>
          </cell>
          <cell r="CW494">
            <v>1.4640000008512288E-2</v>
          </cell>
          <cell r="CX494">
            <v>0.21276999998372048</v>
          </cell>
          <cell r="CY494">
            <v>0.51335999998264015</v>
          </cell>
          <cell r="CZ494">
            <v>0.43264700000872836</v>
          </cell>
          <cell r="DA494">
            <v>0.68740200001047924</v>
          </cell>
          <cell r="DB494">
            <v>5.0229999993462116E-2</v>
          </cell>
          <cell r="DC494">
            <v>3.0499999993480742E-3</v>
          </cell>
          <cell r="DD494">
            <v>1.1999999987892807E-3</v>
          </cell>
          <cell r="DE494">
            <v>0.89881000062450767</v>
          </cell>
          <cell r="DF494">
            <v>0</v>
          </cell>
          <cell r="DG494">
            <v>1.8760000006295741E-2</v>
          </cell>
          <cell r="DH494">
            <v>5.3899999475106597E-3</v>
          </cell>
          <cell r="DI494">
            <v>0</v>
          </cell>
          <cell r="DJ494">
            <v>1.1410000006435439E-2</v>
          </cell>
          <cell r="DK494">
            <v>8.7960000004386529E-2</v>
          </cell>
          <cell r="DL494">
            <v>7.9329999978654087E-2</v>
          </cell>
          <cell r="DM494">
            <v>0.2905400000163354</v>
          </cell>
          <cell r="DN494">
            <v>0.37483999994583428</v>
          </cell>
          <cell r="DO494">
            <v>2.3759999952744693E-2</v>
          </cell>
          <cell r="DP494">
            <v>3.1899999885354191E-3</v>
          </cell>
          <cell r="DQ494">
            <v>3.6299999919719994E-3</v>
          </cell>
          <cell r="DR494">
            <v>1.1351199997588992</v>
          </cell>
          <cell r="DS494">
            <v>1.200000406242907E-4</v>
          </cell>
          <cell r="DT494">
            <v>1.4840000018011779E-2</v>
          </cell>
          <cell r="DU494">
            <v>1.1170000012498349E-2</v>
          </cell>
          <cell r="DV494">
            <v>0</v>
          </cell>
          <cell r="DW494">
            <v>1.6020000010030344E-2</v>
          </cell>
          <cell r="DX494">
            <v>0.1084499999997206</v>
          </cell>
          <cell r="DY494">
            <v>0.11930000002030283</v>
          </cell>
          <cell r="DZ494">
            <v>0.38040000002365559</v>
          </cell>
          <cell r="EA494">
            <v>0.45998000004328787</v>
          </cell>
          <cell r="EB494">
            <v>1.1980000010225922E-2</v>
          </cell>
          <cell r="EC494">
            <v>1.2860000017099082E-2</v>
          </cell>
          <cell r="ED494">
            <v>0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7">
          <cell r="F497">
            <v>-265.76023000013083</v>
          </cell>
          <cell r="G497">
            <v>-296.66025999980047</v>
          </cell>
          <cell r="H497">
            <v>-360.08740000007674</v>
          </cell>
          <cell r="I497">
            <v>-198.86026999983005</v>
          </cell>
          <cell r="J497">
            <v>-80.931329999817535</v>
          </cell>
          <cell r="K497">
            <v>-271.82570599997416</v>
          </cell>
          <cell r="L497">
            <v>-74.767798000015318</v>
          </cell>
          <cell r="M497">
            <v>-49.009150500176474</v>
          </cell>
          <cell r="N497">
            <v>-437.56215400039218</v>
          </cell>
          <cell r="O497">
            <v>-195.41844999999739</v>
          </cell>
          <cell r="P497">
            <v>-330.49312000023201</v>
          </cell>
          <cell r="Q497">
            <v>147.87652999977581</v>
          </cell>
          <cell r="R497">
            <v>-2873.67820950225</v>
          </cell>
          <cell r="S497">
            <v>-263.33455999963917</v>
          </cell>
          <cell r="T497">
            <v>-299.16949999984354</v>
          </cell>
          <cell r="U497">
            <v>-548.61503300000913</v>
          </cell>
          <cell r="V497">
            <v>-290.1088400001172</v>
          </cell>
          <cell r="W497">
            <v>-63.275599999935366</v>
          </cell>
          <cell r="X497">
            <v>-186.8196600000374</v>
          </cell>
          <cell r="Y497">
            <v>-153.2451065001078</v>
          </cell>
          <cell r="Z497">
            <v>-128.01540899998508</v>
          </cell>
          <cell r="AA497">
            <v>-510.13393250014633</v>
          </cell>
          <cell r="AB497">
            <v>-248.45298850024119</v>
          </cell>
          <cell r="AC497">
            <v>-194.15149000007659</v>
          </cell>
          <cell r="AD497">
            <v>11.643909999984317</v>
          </cell>
          <cell r="AE497">
            <v>-2369.0817065015435</v>
          </cell>
          <cell r="AF497">
            <v>-89.242120000068098</v>
          </cell>
          <cell r="AG497">
            <v>-82.036940000019968</v>
          </cell>
          <cell r="AH497">
            <v>-222.18449999997392</v>
          </cell>
          <cell r="AI497">
            <v>-196.33158999995794</v>
          </cell>
          <cell r="AJ497">
            <v>-74.878030000021681</v>
          </cell>
          <cell r="AK497">
            <v>-143.13737999997102</v>
          </cell>
          <cell r="AL497">
            <v>-339.9825725001283</v>
          </cell>
          <cell r="AM497">
            <v>-273.82260099961422</v>
          </cell>
          <cell r="AN497">
            <v>-604.21913049998693</v>
          </cell>
          <cell r="AO497">
            <v>-198.59702249977272</v>
          </cell>
          <cell r="AP497">
            <v>-217.61707999999635</v>
          </cell>
          <cell r="AQ497">
            <v>72.967260000063106</v>
          </cell>
          <cell r="AR497">
            <v>1.3354805000126362</v>
          </cell>
          <cell r="AS497">
            <v>3.6079999757930636E-2</v>
          </cell>
          <cell r="AT497">
            <v>4.466000001411885E-2</v>
          </cell>
          <cell r="AU497">
            <v>0.10511999996379018</v>
          </cell>
          <cell r="AV497">
            <v>0.11944000003859401</v>
          </cell>
          <cell r="AW497">
            <v>3.7750000017695129E-2</v>
          </cell>
          <cell r="AX497">
            <v>0.1761570000089705</v>
          </cell>
          <cell r="AY497">
            <v>0.19409450003877282</v>
          </cell>
          <cell r="AZ497">
            <v>8.6536499904468656E-2</v>
          </cell>
          <cell r="BA497">
            <v>0.31637250003404915</v>
          </cell>
          <cell r="BB497">
            <v>6.3060000073164701E-2</v>
          </cell>
          <cell r="BC497">
            <v>0.11287000006996095</v>
          </cell>
          <cell r="BD497">
            <v>4.3339999974705279E-2</v>
          </cell>
          <cell r="BE497">
            <v>11.11510349996388</v>
          </cell>
          <cell r="BF497">
            <v>0.35089000000152737</v>
          </cell>
          <cell r="BG497">
            <v>0.5889699999243021</v>
          </cell>
          <cell r="BH497">
            <v>0.77948000002652407</v>
          </cell>
          <cell r="BI497">
            <v>1.052129999967292</v>
          </cell>
          <cell r="BJ497">
            <v>0.29105999995954335</v>
          </cell>
          <cell r="BK497">
            <v>1.1785100001143292</v>
          </cell>
          <cell r="BL497">
            <v>1.6827084999531507</v>
          </cell>
          <cell r="BM497">
            <v>1.0259070002939552</v>
          </cell>
          <cell r="BN497">
            <v>2.7543480000458658</v>
          </cell>
          <cell r="BO497">
            <v>0.73858999996446073</v>
          </cell>
          <cell r="BP497">
            <v>0.51922000013291836</v>
          </cell>
          <cell r="BQ497">
            <v>0.15329000004567206</v>
          </cell>
          <cell r="BR497">
            <v>19.538393000140786</v>
          </cell>
          <cell r="BS497">
            <v>0.51182999997399747</v>
          </cell>
          <cell r="BT497">
            <v>0.54259000008460134</v>
          </cell>
          <cell r="BU497">
            <v>1.7656800000695512</v>
          </cell>
          <cell r="BV497">
            <v>2.5455099999671802</v>
          </cell>
          <cell r="BW497">
            <v>0.4330700000282377</v>
          </cell>
          <cell r="BX497">
            <v>2.3915700000943616</v>
          </cell>
          <cell r="BY497">
            <v>2.2473490003030747</v>
          </cell>
          <cell r="BZ497">
            <v>2.012464000377804</v>
          </cell>
          <cell r="CA497">
            <v>4.3501699999906123</v>
          </cell>
          <cell r="CB497">
            <v>1.4988400000147521</v>
          </cell>
          <cell r="CC497">
            <v>1.1169000000227243</v>
          </cell>
          <cell r="CD497">
            <v>0.12241999991238117</v>
          </cell>
          <cell r="CE497">
            <v>9.5113189984112978</v>
          </cell>
          <cell r="CF497">
            <v>0.29174999997485429</v>
          </cell>
          <cell r="CG497">
            <v>0.6949699999531731</v>
          </cell>
          <cell r="CH497">
            <v>0.5249799998709932</v>
          </cell>
          <cell r="CI497">
            <v>2.8618400000268593</v>
          </cell>
          <cell r="CJ497">
            <v>0.34581000008620322</v>
          </cell>
          <cell r="CK497">
            <v>-6.4286499998997897</v>
          </cell>
          <cell r="CL497">
            <v>2.721214999910444</v>
          </cell>
          <cell r="CM497">
            <v>1.7238019998185337</v>
          </cell>
          <cell r="CN497">
            <v>4.2613600001204759</v>
          </cell>
          <cell r="CO497">
            <v>1.062381999916397</v>
          </cell>
          <cell r="CP497">
            <v>0.84045000001788139</v>
          </cell>
          <cell r="CQ497">
            <v>0.61140999989584088</v>
          </cell>
          <cell r="CR497">
            <v>-30.473735000938177</v>
          </cell>
          <cell r="CS497">
            <v>0.75597000005654991</v>
          </cell>
          <cell r="CT497">
            <v>0.7621999999973923</v>
          </cell>
          <cell r="CU497">
            <v>0.91524000011850148</v>
          </cell>
          <cell r="CV497">
            <v>2.998810000019148</v>
          </cell>
          <cell r="CW497">
            <v>-0.49869999999646097</v>
          </cell>
          <cell r="CX497">
            <v>-52.812219999963418</v>
          </cell>
          <cell r="CY497">
            <v>4.6028460003435612</v>
          </cell>
          <cell r="CZ497">
            <v>3.5029970002360642</v>
          </cell>
          <cell r="DA497">
            <v>5.7458220000844449</v>
          </cell>
          <cell r="DB497">
            <v>2.0488200000254437</v>
          </cell>
          <cell r="DC497">
            <v>1.0639299999456853</v>
          </cell>
          <cell r="DD497">
            <v>0.44055000005755574</v>
          </cell>
          <cell r="DE497">
            <v>-3.4210470020771027</v>
          </cell>
          <cell r="DF497">
            <v>0.68253000010736287</v>
          </cell>
          <cell r="DG497">
            <v>0.31315999990329146</v>
          </cell>
          <cell r="DH497">
            <v>0.30223999987356365</v>
          </cell>
          <cell r="DI497">
            <v>0.81348000001162291</v>
          </cell>
          <cell r="DJ497">
            <v>0.28178000007756054</v>
          </cell>
          <cell r="DK497">
            <v>-23.24891999992542</v>
          </cell>
          <cell r="DL497">
            <v>4.3976449999026954</v>
          </cell>
          <cell r="DM497">
            <v>3.7997179999947548</v>
          </cell>
          <cell r="DN497">
            <v>4.7292999997735023</v>
          </cell>
          <cell r="DO497">
            <v>2.0071199998492375</v>
          </cell>
          <cell r="DP497">
            <v>2.1355899999616668</v>
          </cell>
          <cell r="DQ497">
            <v>0.36530999990645796</v>
          </cell>
          <cell r="DR497">
            <v>8.4814599957317114</v>
          </cell>
          <cell r="DS497">
            <v>0.2144299999345094</v>
          </cell>
          <cell r="DT497">
            <v>0.23659000010229647</v>
          </cell>
          <cell r="DU497">
            <v>0.20044999988749623</v>
          </cell>
          <cell r="DV497">
            <v>0.62363000004552305</v>
          </cell>
          <cell r="DW497">
            <v>0.4337400000076741</v>
          </cell>
          <cell r="DX497">
            <v>1.6175800000783056</v>
          </cell>
          <cell r="DY497">
            <v>0.49439999996684492</v>
          </cell>
          <cell r="DZ497">
            <v>0.58175999997183681</v>
          </cell>
          <cell r="EA497">
            <v>1.7622199999168515</v>
          </cell>
          <cell r="EB497">
            <v>1.3617999998386949</v>
          </cell>
          <cell r="EC497">
            <v>0.77778999996371567</v>
          </cell>
          <cell r="ED497">
            <v>0.17706999997608364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-2271.2520000000077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-2259.8999999999942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-2259.8999999999942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-2338.5439999999944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-2338.5439999999944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-2271.2512000000133</v>
          </cell>
          <cell r="R532">
            <v>-2259.8920000000217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-2259.8920000000217</v>
          </cell>
          <cell r="AE532">
            <v>-2248.5959999999905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-2248.5959999999905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-25504.420000000013</v>
          </cell>
          <cell r="AS535">
            <v>-1234.2960000000003</v>
          </cell>
          <cell r="AT535">
            <v>-1381.4079999999994</v>
          </cell>
          <cell r="AU535">
            <v>-2151.2759999999998</v>
          </cell>
          <cell r="AV535">
            <v>-2484.7799999999988</v>
          </cell>
          <cell r="AW535">
            <v>-2876.3659999999982</v>
          </cell>
          <cell r="AX535">
            <v>-3055.8300000000017</v>
          </cell>
          <cell r="AY535">
            <v>-2765.9439999999995</v>
          </cell>
          <cell r="AZ535">
            <v>-2770.3770000000004</v>
          </cell>
          <cell r="BA535">
            <v>-2441.9700000000012</v>
          </cell>
          <cell r="BB535">
            <v>-1979.8150000000005</v>
          </cell>
          <cell r="BC535">
            <v>-1333.5300000000007</v>
          </cell>
          <cell r="BD535">
            <v>-1028.8280000000004</v>
          </cell>
          <cell r="BE535">
            <v>-25512.869000000297</v>
          </cell>
          <cell r="BF535">
            <v>-1232.3430000000008</v>
          </cell>
          <cell r="BG535">
            <v>-1428.3949999999968</v>
          </cell>
          <cell r="BH535">
            <v>-2147.9590000000026</v>
          </cell>
          <cell r="BI535">
            <v>-2480.8499999999985</v>
          </cell>
          <cell r="BJ535">
            <v>-2871.7160000000003</v>
          </cell>
          <cell r="BK535">
            <v>-3050.9400000000023</v>
          </cell>
          <cell r="BL535">
            <v>-2761.4800000000105</v>
          </cell>
          <cell r="BM535">
            <v>-2765.9750000000058</v>
          </cell>
          <cell r="BN535">
            <v>-2438.1899999999951</v>
          </cell>
          <cell r="BO535">
            <v>-1976.5290000000023</v>
          </cell>
          <cell r="BP535">
            <v>-1331.4000000000015</v>
          </cell>
          <cell r="BQ535">
            <v>-1027.0920000000006</v>
          </cell>
          <cell r="BR535">
            <v>-25413.646999999881</v>
          </cell>
          <cell r="BS535">
            <v>-1229.8629999999976</v>
          </cell>
          <cell r="BT535">
            <v>-1376.4519999999975</v>
          </cell>
          <cell r="BU535">
            <v>-2143.7430000000022</v>
          </cell>
          <cell r="BV535">
            <v>-2475.929999999993</v>
          </cell>
          <cell r="BW535">
            <v>-2866.1669999999867</v>
          </cell>
          <cell r="BX535">
            <v>-3044.8800000000047</v>
          </cell>
          <cell r="BY535">
            <v>-2756.0550000000076</v>
          </cell>
          <cell r="BZ535">
            <v>-2760.4879999999976</v>
          </cell>
          <cell r="CA535">
            <v>-2433.3600000000006</v>
          </cell>
          <cell r="CB535">
            <v>-1972.8400000000111</v>
          </cell>
          <cell r="CC535">
            <v>-1328.7299999999959</v>
          </cell>
          <cell r="CD535">
            <v>-1025.1390000000029</v>
          </cell>
          <cell r="CE535">
            <v>-25304.290999999968</v>
          </cell>
          <cell r="CF535">
            <v>-1224.6240000000034</v>
          </cell>
          <cell r="CG535">
            <v>-1370.5160000000033</v>
          </cell>
          <cell r="CH535">
            <v>-2134.4739999999874</v>
          </cell>
          <cell r="CI535">
            <v>-2465.3099999999977</v>
          </cell>
          <cell r="CJ535">
            <v>-2853.7980000000098</v>
          </cell>
          <cell r="CK535">
            <v>-3031.8300000000163</v>
          </cell>
          <cell r="CL535">
            <v>-2744.1820000000007</v>
          </cell>
          <cell r="CM535">
            <v>-2748.676999999996</v>
          </cell>
          <cell r="CN535">
            <v>-2422.8899999999994</v>
          </cell>
          <cell r="CO535">
            <v>-1964.1910000000062</v>
          </cell>
          <cell r="CP535">
            <v>-1323</v>
          </cell>
          <cell r="CQ535">
            <v>-1020.7989999999991</v>
          </cell>
          <cell r="CR535">
            <v>-25298.470000000205</v>
          </cell>
          <cell r="CS535">
            <v>-1224.2830000000104</v>
          </cell>
          <cell r="CT535">
            <v>-1370.2360000000044</v>
          </cell>
          <cell r="CU535">
            <v>-2133.8539999999921</v>
          </cell>
          <cell r="CV535">
            <v>-2464.7099999999919</v>
          </cell>
          <cell r="CW535">
            <v>-2853.1779999999853</v>
          </cell>
          <cell r="CX535">
            <v>-3031.109999999986</v>
          </cell>
          <cell r="CY535">
            <v>-2743.5309999999881</v>
          </cell>
          <cell r="CZ535">
            <v>-2747.9949999999953</v>
          </cell>
          <cell r="DA535">
            <v>-2422.4100000000035</v>
          </cell>
          <cell r="DB535">
            <v>-1963.9429999999993</v>
          </cell>
          <cell r="DC535">
            <v>-1322.6999999999971</v>
          </cell>
          <cell r="DD535">
            <v>-1020.5200000000041</v>
          </cell>
          <cell r="DE535">
            <v>-25226.060000000056</v>
          </cell>
          <cell r="DF535">
            <v>-1218.4550000000017</v>
          </cell>
          <cell r="DG535">
            <v>-1412.416000000012</v>
          </cell>
          <cell r="DH535">
            <v>-2123.6549999999988</v>
          </cell>
          <cell r="DI535">
            <v>-2452.9199999999837</v>
          </cell>
          <cell r="DJ535">
            <v>-2839.4759999999951</v>
          </cell>
          <cell r="DK535">
            <v>-3016.6199999999953</v>
          </cell>
          <cell r="DL535">
            <v>-2730.417999999976</v>
          </cell>
          <cell r="DM535">
            <v>-2734.8820000000123</v>
          </cell>
          <cell r="DN535">
            <v>-2410.7699999999895</v>
          </cell>
          <cell r="DO535">
            <v>-1954.5190000000002</v>
          </cell>
          <cell r="DP535">
            <v>-1316.3999999999942</v>
          </cell>
          <cell r="DQ535">
            <v>-1015.528999999995</v>
          </cell>
          <cell r="DR535">
            <v>-25051.628000000492</v>
          </cell>
          <cell r="DS535">
            <v>-1212.3790000000008</v>
          </cell>
          <cell r="DT535">
            <v>-1356.7679999999964</v>
          </cell>
          <cell r="DU535">
            <v>-2113.1149999999907</v>
          </cell>
          <cell r="DV535">
            <v>-2440.7399999999907</v>
          </cell>
          <cell r="DW535">
            <v>-2825.2780000000203</v>
          </cell>
          <cell r="DX535">
            <v>-3001.5899999999965</v>
          </cell>
          <cell r="DY535">
            <v>-2716.7779999999912</v>
          </cell>
          <cell r="DZ535">
            <v>-2721.2419999999984</v>
          </cell>
          <cell r="EA535">
            <v>-2398.7399999999907</v>
          </cell>
          <cell r="EB535">
            <v>-1944.69200000001</v>
          </cell>
          <cell r="EC535">
            <v>-1309.8300000000017</v>
          </cell>
          <cell r="ED535">
            <v>-1010.4760000000097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-488.19597500003874</v>
          </cell>
          <cell r="AF545">
            <v>-29.246360999997705</v>
          </cell>
          <cell r="AG545">
            <v>-84.869080000004033</v>
          </cell>
          <cell r="AH545">
            <v>-182.50474000000395</v>
          </cell>
          <cell r="AI545">
            <v>0</v>
          </cell>
          <cell r="AJ545">
            <v>0</v>
          </cell>
          <cell r="AK545">
            <v>0</v>
          </cell>
          <cell r="AL545">
            <v>-26.118168999964837</v>
          </cell>
          <cell r="AM545">
            <v>-15.275495000008959</v>
          </cell>
          <cell r="AN545">
            <v>-16.208576000004541</v>
          </cell>
          <cell r="AO545">
            <v>-26.154693999968003</v>
          </cell>
          <cell r="AP545">
            <v>-88.493810000014491</v>
          </cell>
          <cell r="AQ545">
            <v>-19.325049999984913</v>
          </cell>
          <cell r="AR545">
            <v>0.16847600042819977</v>
          </cell>
          <cell r="AS545">
            <v>3.4410000022035092E-2</v>
          </cell>
          <cell r="AT545">
            <v>1.1840000021038577E-2</v>
          </cell>
          <cell r="AU545">
            <v>5.256000004010275E-2</v>
          </cell>
          <cell r="AV545">
            <v>0</v>
          </cell>
          <cell r="AW545">
            <v>0</v>
          </cell>
          <cell r="AX545">
            <v>0</v>
          </cell>
          <cell r="AY545">
            <v>3.6620000028051436E-3</v>
          </cell>
          <cell r="AZ545">
            <v>7.9360000090673566E-3</v>
          </cell>
          <cell r="BA545">
            <v>6.9579999544657767E-3</v>
          </cell>
          <cell r="BB545">
            <v>0</v>
          </cell>
          <cell r="BC545">
            <v>4.505999997491017E-2</v>
          </cell>
          <cell r="BD545">
            <v>6.0499999672174454E-3</v>
          </cell>
          <cell r="BE545">
            <v>1.375102000311017</v>
          </cell>
          <cell r="BF545">
            <v>0.28348000004189089</v>
          </cell>
          <cell r="BG545">
            <v>6.226000003516674E-2</v>
          </cell>
          <cell r="BH545">
            <v>0.25012899999273941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3.8757000002078712E-2</v>
          </cell>
          <cell r="BN545">
            <v>2.9601999965962023E-2</v>
          </cell>
          <cell r="BO545">
            <v>0.39034400001401082</v>
          </cell>
          <cell r="BP545">
            <v>0.24531999998725951</v>
          </cell>
          <cell r="BQ545">
            <v>7.5209999980870634E-2</v>
          </cell>
          <cell r="BR545">
            <v>-2.518308000639081</v>
          </cell>
          <cell r="BS545">
            <v>0.19018000003416091</v>
          </cell>
          <cell r="BT545">
            <v>0.62045000001671724</v>
          </cell>
          <cell r="BU545">
            <v>1.30716999998549</v>
          </cell>
          <cell r="BV545">
            <v>1.1132799999904819</v>
          </cell>
          <cell r="BW545">
            <v>0.43442000000504777</v>
          </cell>
          <cell r="BX545">
            <v>-8.4978039999841712</v>
          </cell>
          <cell r="BY545">
            <v>0</v>
          </cell>
          <cell r="BZ545">
            <v>0.10852000000886619</v>
          </cell>
          <cell r="CA545">
            <v>0.27639600000111386</v>
          </cell>
          <cell r="CB545">
            <v>0.51646000007167459</v>
          </cell>
          <cell r="CC545">
            <v>1.2087699999974575</v>
          </cell>
          <cell r="CD545">
            <v>0.20384999999077991</v>
          </cell>
          <cell r="CE545">
            <v>-3.8299660007469356</v>
          </cell>
          <cell r="CF545">
            <v>0</v>
          </cell>
          <cell r="CG545">
            <v>0.53690999999525957</v>
          </cell>
          <cell r="CH545">
            <v>1.562210000003688</v>
          </cell>
          <cell r="CI545">
            <v>1.3891490000241902</v>
          </cell>
          <cell r="CJ545">
            <v>0.83090999998967163</v>
          </cell>
          <cell r="CK545">
            <v>-10.719708000018727</v>
          </cell>
          <cell r="CL545">
            <v>5.444300000090152E-2</v>
          </cell>
          <cell r="CM545">
            <v>0</v>
          </cell>
          <cell r="CN545">
            <v>0.59155300003476441</v>
          </cell>
          <cell r="CO545">
            <v>0.44747700000880286</v>
          </cell>
          <cell r="CP545">
            <v>1.138890000001993</v>
          </cell>
          <cell r="CQ545">
            <v>0.33819999999832362</v>
          </cell>
          <cell r="CR545">
            <v>-29.906574000604451</v>
          </cell>
          <cell r="CS545">
            <v>0.179928999976255</v>
          </cell>
          <cell r="CT545">
            <v>1.2415900000196416</v>
          </cell>
          <cell r="CU545">
            <v>3.1816199999884702</v>
          </cell>
          <cell r="CV545">
            <v>1.4698400000052061</v>
          </cell>
          <cell r="CW545">
            <v>-10.399120000001858</v>
          </cell>
          <cell r="CX545">
            <v>-31.435199999978067</v>
          </cell>
          <cell r="CY545">
            <v>0.46716800006106496</v>
          </cell>
          <cell r="CZ545">
            <v>0.20300300000235438</v>
          </cell>
          <cell r="DA545">
            <v>2.1942100000451319</v>
          </cell>
          <cell r="DB545">
            <v>1.3152859999681823</v>
          </cell>
          <cell r="DC545">
            <v>1.3348499999847263</v>
          </cell>
          <cell r="DD545">
            <v>0.3402500000083819</v>
          </cell>
          <cell r="DE545">
            <v>-1.023572999984026</v>
          </cell>
          <cell r="DF545">
            <v>0.65173000004142523</v>
          </cell>
          <cell r="DG545">
            <v>0.73949999999604188</v>
          </cell>
          <cell r="DH545">
            <v>2.9186100000224542</v>
          </cell>
          <cell r="DI545">
            <v>1.6865000000107102</v>
          </cell>
          <cell r="DJ545">
            <v>-7.7299899999925401</v>
          </cell>
          <cell r="DK545">
            <v>1.9616800000076182</v>
          </cell>
          <cell r="DL545">
            <v>1.0919010000070557</v>
          </cell>
          <cell r="DM545">
            <v>0.2838130000163801</v>
          </cell>
          <cell r="DN545">
            <v>2.4788729999563657</v>
          </cell>
          <cell r="DO545">
            <v>-5.8846400000038557</v>
          </cell>
          <cell r="DP545">
            <v>0.64441000000806525</v>
          </cell>
          <cell r="DQ545">
            <v>0.13404000003356487</v>
          </cell>
          <cell r="DR545">
            <v>0.24128999933600426</v>
          </cell>
          <cell r="DS545">
            <v>0</v>
          </cell>
          <cell r="DT545">
            <v>0</v>
          </cell>
          <cell r="DU545">
            <v>0.24128999997628853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6.7245200001634657</v>
          </cell>
          <cell r="BS548">
            <v>0.16895999998087063</v>
          </cell>
          <cell r="BT548">
            <v>0.14571999997133389</v>
          </cell>
          <cell r="BU548">
            <v>0.62672000000020489</v>
          </cell>
          <cell r="BV548">
            <v>1.6224199999705888</v>
          </cell>
          <cell r="BW548">
            <v>5.8599999756552279E-3</v>
          </cell>
          <cell r="BX548">
            <v>5.4940000001806766E-2</v>
          </cell>
          <cell r="BY548">
            <v>0.62556999997468665</v>
          </cell>
          <cell r="BZ548">
            <v>0.31261000002268702</v>
          </cell>
          <cell r="CA548">
            <v>2.0723200000356883</v>
          </cell>
          <cell r="CB548">
            <v>0.53453000000445172</v>
          </cell>
          <cell r="CC548">
            <v>0.52594999998109415</v>
          </cell>
          <cell r="CD548">
            <v>2.8919999953359365E-2</v>
          </cell>
          <cell r="CE548">
            <v>6.0995999998413026</v>
          </cell>
          <cell r="CF548">
            <v>5.5000000284053385E-3</v>
          </cell>
          <cell r="CG548">
            <v>0.12426000001141801</v>
          </cell>
          <cell r="CH548">
            <v>0.72630999999819323</v>
          </cell>
          <cell r="CI548">
            <v>0.53231000000960194</v>
          </cell>
          <cell r="CJ548">
            <v>0.50034999998752028</v>
          </cell>
          <cell r="CK548">
            <v>0.38767999998526648</v>
          </cell>
          <cell r="CL548">
            <v>0.49706999998306856</v>
          </cell>
          <cell r="CM548">
            <v>5.3829999989829957E-2</v>
          </cell>
          <cell r="CN548">
            <v>1.8228799999924377</v>
          </cell>
          <cell r="CO548">
            <v>0.72761000000173226</v>
          </cell>
          <cell r="CP548">
            <v>0.58241999999154359</v>
          </cell>
          <cell r="CQ548">
            <v>0.13938000000780448</v>
          </cell>
          <cell r="CR548">
            <v>-64.427509999834001</v>
          </cell>
          <cell r="CS548">
            <v>8.7899999925866723E-3</v>
          </cell>
          <cell r="CT548">
            <v>0.38611000002129003</v>
          </cell>
          <cell r="CU548">
            <v>1.8239200000534765</v>
          </cell>
          <cell r="CV548">
            <v>1.1493400000035763</v>
          </cell>
          <cell r="CW548">
            <v>-23.320130000007339</v>
          </cell>
          <cell r="CX548">
            <v>-50.648899999971036</v>
          </cell>
          <cell r="CY548">
            <v>0.90123999997740611</v>
          </cell>
          <cell r="CZ548">
            <v>0.4996199999586679</v>
          </cell>
          <cell r="DA548">
            <v>2.7157000000006519</v>
          </cell>
          <cell r="DB548">
            <v>1.2890800000168383</v>
          </cell>
          <cell r="DC548">
            <v>0.55217000003904104</v>
          </cell>
          <cell r="DD548">
            <v>0.21555000002263114</v>
          </cell>
          <cell r="DE548">
            <v>1.4739699997007847</v>
          </cell>
          <cell r="DF548">
            <v>0.1320500000147149</v>
          </cell>
          <cell r="DG548">
            <v>0.55248000001301989</v>
          </cell>
          <cell r="DH548">
            <v>1.3522400000074413</v>
          </cell>
          <cell r="DI548">
            <v>1.1146799999987707</v>
          </cell>
          <cell r="DJ548">
            <v>-6.5066399999777786</v>
          </cell>
          <cell r="DK548">
            <v>-0.23953999998047948</v>
          </cell>
          <cell r="DL548">
            <v>0.9229300000006333</v>
          </cell>
          <cell r="DM548">
            <v>0.65969000000040978</v>
          </cell>
          <cell r="DN548">
            <v>2.1016899999813177</v>
          </cell>
          <cell r="DO548">
            <v>0.56446999998297542</v>
          </cell>
          <cell r="DP548">
            <v>0.49511999997776002</v>
          </cell>
          <cell r="DQ548">
            <v>0.32480000000214204</v>
          </cell>
          <cell r="DR548">
            <v>0.68814999936148524</v>
          </cell>
          <cell r="DS548">
            <v>8.5499999695457518E-3</v>
          </cell>
          <cell r="DT548">
            <v>8.1299999728798866E-3</v>
          </cell>
          <cell r="DU548">
            <v>0.2616099999868311</v>
          </cell>
          <cell r="DV548">
            <v>5.6669999990845099E-2</v>
          </cell>
          <cell r="DW548">
            <v>0.10453000001143664</v>
          </cell>
          <cell r="DX548">
            <v>0.12212999997427687</v>
          </cell>
          <cell r="DY548">
            <v>0</v>
          </cell>
          <cell r="DZ548">
            <v>0</v>
          </cell>
          <cell r="EA548">
            <v>4.9800000269897282E-3</v>
          </cell>
          <cell r="EB548">
            <v>0.1131300000124611</v>
          </cell>
          <cell r="EC548">
            <v>9.6999999368563294E-4</v>
          </cell>
          <cell r="ED548">
            <v>7.4499999755062163E-3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-2271.2519999999786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-2271.2511999999406</v>
          </cell>
          <cell r="R552">
            <v>-4519.7919999994338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-2259.8999999999069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-2259.892000000109</v>
          </cell>
          <cell r="AE552">
            <v>-5075.3359749997035</v>
          </cell>
          <cell r="AF552">
            <v>-29.246360999997705</v>
          </cell>
          <cell r="AG552">
            <v>-84.869079999974929</v>
          </cell>
          <cell r="AH552">
            <v>-182.50474000000395</v>
          </cell>
          <cell r="AI552">
            <v>0</v>
          </cell>
          <cell r="AJ552">
            <v>0</v>
          </cell>
          <cell r="AK552">
            <v>0</v>
          </cell>
          <cell r="AL552">
            <v>-2364.662168999901</v>
          </cell>
          <cell r="AM552">
            <v>-15.275494999950752</v>
          </cell>
          <cell r="AN552">
            <v>-16.208575999946333</v>
          </cell>
          <cell r="AO552">
            <v>-26.154694000026211</v>
          </cell>
          <cell r="AP552">
            <v>-88.493809999898076</v>
          </cell>
          <cell r="AQ552">
            <v>-2267.9210500000045</v>
          </cell>
          <cell r="AR552">
            <v>-25504.251523999497</v>
          </cell>
          <cell r="AS552">
            <v>-1234.2615900000092</v>
          </cell>
          <cell r="AT552">
            <v>-1381.3961600000039</v>
          </cell>
          <cell r="AU552">
            <v>-2151.2234400000889</v>
          </cell>
          <cell r="AV552">
            <v>-2484.7800000000279</v>
          </cell>
          <cell r="AW552">
            <v>-2876.3659999999218</v>
          </cell>
          <cell r="AX552">
            <v>-3055.8300000000745</v>
          </cell>
          <cell r="AY552">
            <v>-2765.9403379999567</v>
          </cell>
          <cell r="AZ552">
            <v>-2770.3690639999695</v>
          </cell>
          <cell r="BA552">
            <v>-2441.9630419999594</v>
          </cell>
          <cell r="BB552">
            <v>-1979.8149999999441</v>
          </cell>
          <cell r="BC552">
            <v>-1333.4849399999948</v>
          </cell>
          <cell r="BD552">
            <v>-1028.8219500000123</v>
          </cell>
          <cell r="BE552">
            <v>-25511.493897998706</v>
          </cell>
          <cell r="BF552">
            <v>-1232.0595200000098</v>
          </cell>
          <cell r="BG552">
            <v>-1428.3327399997506</v>
          </cell>
          <cell r="BH552">
            <v>-2147.7088710000971</v>
          </cell>
          <cell r="BI552">
            <v>-2480.8500000000931</v>
          </cell>
          <cell r="BJ552">
            <v>-2871.7160000000149</v>
          </cell>
          <cell r="BK552">
            <v>-3050.9399999999441</v>
          </cell>
          <cell r="BL552">
            <v>-2761.4799999999814</v>
          </cell>
          <cell r="BM552">
            <v>-2765.9362429999746</v>
          </cell>
          <cell r="BN552">
            <v>-2438.1603980001528</v>
          </cell>
          <cell r="BO552">
            <v>-1976.1386559999082</v>
          </cell>
          <cell r="BP552">
            <v>-1331.154680000036</v>
          </cell>
          <cell r="BQ552">
            <v>-1027.0167900000233</v>
          </cell>
          <cell r="BR552">
            <v>-25409.440788000822</v>
          </cell>
          <cell r="BS552">
            <v>-1229.5038600000553</v>
          </cell>
          <cell r="BT552">
            <v>-1375.6858300000895</v>
          </cell>
          <cell r="BU552">
            <v>-2141.8091100000311</v>
          </cell>
          <cell r="BV552">
            <v>-2473.1943000000902</v>
          </cell>
          <cell r="BW552">
            <v>-2865.7267200001515</v>
          </cell>
          <cell r="BX552">
            <v>-3053.3228640001034</v>
          </cell>
          <cell r="BY552">
            <v>-2755.4294300000183</v>
          </cell>
          <cell r="BZ552">
            <v>-2760.0668699999806</v>
          </cell>
          <cell r="CA552">
            <v>-2431.0112840000074</v>
          </cell>
          <cell r="CB552">
            <v>-1971.7890099999495</v>
          </cell>
          <cell r="CC552">
            <v>-1326.9952800001483</v>
          </cell>
          <cell r="CD552">
            <v>-1024.9062300000805</v>
          </cell>
          <cell r="CE552">
            <v>-25302.021366002038</v>
          </cell>
          <cell r="CF552">
            <v>-1224.6184999998659</v>
          </cell>
          <cell r="CG552">
            <v>-1369.8548300000839</v>
          </cell>
          <cell r="CH552">
            <v>-2132.1854800002184</v>
          </cell>
          <cell r="CI552">
            <v>-2463.3885409999639</v>
          </cell>
          <cell r="CJ552">
            <v>-2852.4667400000617</v>
          </cell>
          <cell r="CK552">
            <v>-3042.1620279999916</v>
          </cell>
          <cell r="CL552">
            <v>-2743.6304869998712</v>
          </cell>
          <cell r="CM552">
            <v>-2748.6231700000353</v>
          </cell>
          <cell r="CN552">
            <v>-2420.4755669997539</v>
          </cell>
          <cell r="CO552">
            <v>-1963.0159130000975</v>
          </cell>
          <cell r="CP552">
            <v>-1321.2786899998318</v>
          </cell>
          <cell r="CQ552">
            <v>-1020.3214199999347</v>
          </cell>
          <cell r="CR552">
            <v>-25392.804084001109</v>
          </cell>
          <cell r="CS552">
            <v>-1224.0942810000852</v>
          </cell>
          <cell r="CT552">
            <v>-1368.6083000001963</v>
          </cell>
          <cell r="CU552">
            <v>-2128.8484600000083</v>
          </cell>
          <cell r="CV552">
            <v>-2462.0908199999249</v>
          </cell>
          <cell r="CW552">
            <v>-2886.8972499999218</v>
          </cell>
          <cell r="CX552">
            <v>-3113.1940999998478</v>
          </cell>
          <cell r="CY552">
            <v>-2742.1625919998623</v>
          </cell>
          <cell r="CZ552">
            <v>-2747.2923769999761</v>
          </cell>
          <cell r="DA552">
            <v>-2417.5000899998704</v>
          </cell>
          <cell r="DB552">
            <v>-1961.338633999927</v>
          </cell>
          <cell r="DC552">
            <v>-1320.8129799999297</v>
          </cell>
          <cell r="DD552">
            <v>-1019.9642000000458</v>
          </cell>
          <cell r="DE552">
            <v>-25225.609603000805</v>
          </cell>
          <cell r="DF552">
            <v>-1217.6712200001348</v>
          </cell>
          <cell r="DG552">
            <v>-1411.1240199999884</v>
          </cell>
          <cell r="DH552">
            <v>-2119.3841500000563</v>
          </cell>
          <cell r="DI552">
            <v>-2450.1188199999742</v>
          </cell>
          <cell r="DJ552">
            <v>-2853.7126299999654</v>
          </cell>
          <cell r="DK552">
            <v>-3014.89785999991</v>
          </cell>
          <cell r="DL552">
            <v>-2728.4031690000556</v>
          </cell>
          <cell r="DM552">
            <v>-2733.9384970001411</v>
          </cell>
          <cell r="DN552">
            <v>-2406.1894369998481</v>
          </cell>
          <cell r="DO552">
            <v>-1959.8391699998174</v>
          </cell>
          <cell r="DP552">
            <v>-1315.2604700000957</v>
          </cell>
          <cell r="DQ552">
            <v>-1015.0701600001194</v>
          </cell>
          <cell r="DR552">
            <v>-25050.698559999466</v>
          </cell>
          <cell r="DS552">
            <v>-1212.370449999813</v>
          </cell>
          <cell r="DT552">
            <v>-1356.7598699997179</v>
          </cell>
          <cell r="DU552">
            <v>-2112.6121000000276</v>
          </cell>
          <cell r="DV552">
            <v>-2440.6833299999125</v>
          </cell>
          <cell r="DW552">
            <v>-2825.1734700000379</v>
          </cell>
          <cell r="DX552">
            <v>-3001.4678699998185</v>
          </cell>
          <cell r="DY552">
            <v>-2716.7780000001658</v>
          </cell>
          <cell r="DZ552">
            <v>-2721.2419999998529</v>
          </cell>
          <cell r="EA552">
            <v>-2398.7350200000219</v>
          </cell>
          <cell r="EB552">
            <v>-1944.578869999852</v>
          </cell>
          <cell r="EC552">
            <v>-1309.829030000139</v>
          </cell>
          <cell r="ED552">
            <v>-1010.4685499998741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6.2540000000126383E-2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6.9599999999923057E-3</v>
          </cell>
          <cell r="DY557">
            <v>5.1460000000020045E-2</v>
          </cell>
          <cell r="DZ557">
            <v>0</v>
          </cell>
          <cell r="EA557">
            <v>4.1200000000003456E-3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-0.11176000000000386</v>
          </cell>
          <cell r="K559">
            <v>0</v>
          </cell>
          <cell r="L559">
            <v>0</v>
          </cell>
          <cell r="M559">
            <v>0</v>
          </cell>
          <cell r="N559">
            <v>-17.958490999999924</v>
          </cell>
          <cell r="O559">
            <v>0</v>
          </cell>
          <cell r="P559">
            <v>0</v>
          </cell>
          <cell r="Q559">
            <v>0</v>
          </cell>
          <cell r="R559">
            <v>-143.30227200000081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-17.25630000000001</v>
          </cell>
          <cell r="X559">
            <v>-71.830599999999322</v>
          </cell>
          <cell r="Y559">
            <v>-35.413929999999993</v>
          </cell>
          <cell r="Z559">
            <v>0</v>
          </cell>
          <cell r="AA559">
            <v>-18.13635000000022</v>
          </cell>
          <cell r="AB559">
            <v>-0.66509199999973134</v>
          </cell>
          <cell r="AC559">
            <v>0</v>
          </cell>
          <cell r="AD559">
            <v>0</v>
          </cell>
          <cell r="AE559">
            <v>-385.34355299999879</v>
          </cell>
          <cell r="AF559">
            <v>0</v>
          </cell>
          <cell r="AG559">
            <v>-5.5708020000000715</v>
          </cell>
          <cell r="AH559">
            <v>-3.3658000000004904</v>
          </cell>
          <cell r="AI559">
            <v>-1.4399410000000898</v>
          </cell>
          <cell r="AJ559">
            <v>-83.472900000000664</v>
          </cell>
          <cell r="AK559">
            <v>-153.14999999999964</v>
          </cell>
          <cell r="AL559">
            <v>-98.04453999999987</v>
          </cell>
          <cell r="AM559">
            <v>-31.372100000000046</v>
          </cell>
          <cell r="AN559">
            <v>-5.2327700000000732</v>
          </cell>
          <cell r="AO559">
            <v>-3.6947000000000116</v>
          </cell>
          <cell r="AP559">
            <v>0</v>
          </cell>
          <cell r="AQ559">
            <v>0</v>
          </cell>
          <cell r="AR559">
            <v>-32.054020000010496</v>
          </cell>
          <cell r="AS559">
            <v>0</v>
          </cell>
          <cell r="AT559">
            <v>-2.9999999924257281E-5</v>
          </cell>
          <cell r="AU559">
            <v>-1.9999999999527063E-3</v>
          </cell>
          <cell r="AV559">
            <v>6.7699999999604188E-3</v>
          </cell>
          <cell r="AW559">
            <v>1.7139999999926658E-2</v>
          </cell>
          <cell r="AX559">
            <v>-17.302860000000237</v>
          </cell>
          <cell r="AY559">
            <v>4.709999999977299E-2</v>
          </cell>
          <cell r="AZ559">
            <v>-14.844339999999988</v>
          </cell>
          <cell r="BA559">
            <v>2.0599999999831198E-2</v>
          </cell>
          <cell r="BB559">
            <v>3.6000000000058208E-3</v>
          </cell>
          <cell r="BC559">
            <v>0</v>
          </cell>
          <cell r="BD559">
            <v>0</v>
          </cell>
          <cell r="BE559">
            <v>-30.853070000001026</v>
          </cell>
          <cell r="BF559">
            <v>0</v>
          </cell>
          <cell r="BG559">
            <v>0</v>
          </cell>
          <cell r="BH559">
            <v>2.9499999999643478E-2</v>
          </cell>
          <cell r="BI559">
            <v>3.4700000000157161E-2</v>
          </cell>
          <cell r="BJ559">
            <v>2.459999999973661E-2</v>
          </cell>
          <cell r="BK559">
            <v>3.7629999999921893E-2</v>
          </cell>
          <cell r="BL559">
            <v>-29.101300000000265</v>
          </cell>
          <cell r="BM559">
            <v>-2.0690000000000168</v>
          </cell>
          <cell r="BN559">
            <v>8.2900000001245644E-2</v>
          </cell>
          <cell r="BO559">
            <v>0.10789999999997235</v>
          </cell>
          <cell r="BP559">
            <v>0</v>
          </cell>
          <cell r="BQ559">
            <v>0</v>
          </cell>
          <cell r="BR559">
            <v>-140.17097000000649</v>
          </cell>
          <cell r="BS559">
            <v>0</v>
          </cell>
          <cell r="BT559">
            <v>0</v>
          </cell>
          <cell r="BU559">
            <v>1.9099999999525608E-3</v>
          </cell>
          <cell r="BV559">
            <v>9.9000000000160071E-3</v>
          </cell>
          <cell r="BW559">
            <v>0.14199999999982538</v>
          </cell>
          <cell r="BX559">
            <v>-4.6259800000000268</v>
          </cell>
          <cell r="BY559">
            <v>-120.95060000000012</v>
          </cell>
          <cell r="BZ559">
            <v>-14.833799999999883</v>
          </cell>
          <cell r="CA559">
            <v>6.9399999993038364E-3</v>
          </cell>
          <cell r="CB559">
            <v>7.8659999999217689E-2</v>
          </cell>
          <cell r="CC559">
            <v>0</v>
          </cell>
          <cell r="CD559">
            <v>0</v>
          </cell>
          <cell r="CE559">
            <v>-101.53874999999971</v>
          </cell>
          <cell r="CF559">
            <v>0</v>
          </cell>
          <cell r="CG559">
            <v>0</v>
          </cell>
          <cell r="CH559">
            <v>1.7599999999902138E-3</v>
          </cell>
          <cell r="CI559">
            <v>0.38402999999925669</v>
          </cell>
          <cell r="CJ559">
            <v>0.22330000000147265</v>
          </cell>
          <cell r="CK559">
            <v>7.5400000000627188E-3</v>
          </cell>
          <cell r="CL559">
            <v>-67.062399999998888</v>
          </cell>
          <cell r="CM559">
            <v>-35.240400000000136</v>
          </cell>
          <cell r="CN559">
            <v>0.13334000000031665</v>
          </cell>
          <cell r="CO559">
            <v>4.2000000003099558E-3</v>
          </cell>
          <cell r="CP559">
            <v>0</v>
          </cell>
          <cell r="CQ559">
            <v>9.8800000000665023E-3</v>
          </cell>
          <cell r="CR559">
            <v>-219.9879849999852</v>
          </cell>
          <cell r="CS559">
            <v>0</v>
          </cell>
          <cell r="CT559">
            <v>2.8999999999541615E-3</v>
          </cell>
          <cell r="CU559">
            <v>3.7100000000464206E-2</v>
          </cell>
          <cell r="CV559">
            <v>8.5699999999633292E-2</v>
          </cell>
          <cell r="CW559">
            <v>-7.243544999999358</v>
          </cell>
          <cell r="CX559">
            <v>-74.176199999999881</v>
          </cell>
          <cell r="CY559">
            <v>-91.121999999999389</v>
          </cell>
          <cell r="CZ559">
            <v>-48.007700000000114</v>
          </cell>
          <cell r="DA559">
            <v>0.24000000000069122</v>
          </cell>
          <cell r="DB559">
            <v>0.12849999999980355</v>
          </cell>
          <cell r="DC559">
            <v>0</v>
          </cell>
          <cell r="DD559">
            <v>6.7260000000260334E-2</v>
          </cell>
          <cell r="DE559">
            <v>-280.10138000000734</v>
          </cell>
          <cell r="DF559">
            <v>0</v>
          </cell>
          <cell r="DG559">
            <v>2.959999999802676E-3</v>
          </cell>
          <cell r="DH559">
            <v>3.7640000000010332E-2</v>
          </cell>
          <cell r="DI559">
            <v>0.1408000000010361</v>
          </cell>
          <cell r="DJ559">
            <v>0.47792000000117696</v>
          </cell>
          <cell r="DK559">
            <v>-83.181300000000192</v>
          </cell>
          <cell r="DL559">
            <v>-151.35690000000068</v>
          </cell>
          <cell r="DM559">
            <v>-46.721999999999753</v>
          </cell>
          <cell r="DN559">
            <v>0.2327000000004773</v>
          </cell>
          <cell r="DO559">
            <v>0.17090000000007421</v>
          </cell>
          <cell r="DP559">
            <v>0</v>
          </cell>
          <cell r="DQ559">
            <v>9.5900000000256114E-2</v>
          </cell>
          <cell r="DR559">
            <v>61.941530000069179</v>
          </cell>
          <cell r="DS559">
            <v>2.5360000000073342</v>
          </cell>
          <cell r="DT559">
            <v>3.1520000000018626</v>
          </cell>
          <cell r="DU559">
            <v>4.0079999999943539</v>
          </cell>
          <cell r="DV559">
            <v>1.7944999999963329</v>
          </cell>
          <cell r="DW559">
            <v>6.2469999999957508</v>
          </cell>
          <cell r="DX559">
            <v>7.0720000000001164</v>
          </cell>
          <cell r="DY559">
            <v>15.520000000018626</v>
          </cell>
          <cell r="DZ559">
            <v>13.288000000029569</v>
          </cell>
          <cell r="EA559">
            <v>3.4039999999949941</v>
          </cell>
          <cell r="EB559">
            <v>2.5989999999947031</v>
          </cell>
          <cell r="EC559">
            <v>6.1029999999988149E-2</v>
          </cell>
          <cell r="ED559">
            <v>2.2600000000020373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-8.9671000000016647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-8.9671000000016647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-8.0706000000000131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-8.0706000000000131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-17.693100000000413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-17.693100000000413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3.8599999999860302E-2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3.8599999999860302E-2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-8.5570000000006985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-8.5570000000006985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6.5000000004147296E-3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6.5000000004147296E-3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0.10716999999931431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0.10716999999931431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-29.348100000001068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-29.348100000001068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-23.441600000000108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-23.441600000000108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1.0999999999512511E-3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1.0999999999512511E-3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2.4030000000038854E-2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2.4030000000038854E-2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3.8634999999999309E-2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3.8634999999999309E-2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4.2000000000825821E-3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4.2000000000825821E-3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-7.9249999999992724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-7.9249999999992724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-17.261600000000726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-17.261600000000726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0.41049999999995634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0.13250000000016371</v>
          </cell>
          <cell r="DX561">
            <v>0.27800000000024738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-0.11176000000000386</v>
          </cell>
          <cell r="K563">
            <v>0</v>
          </cell>
          <cell r="L563">
            <v>0</v>
          </cell>
          <cell r="M563">
            <v>0</v>
          </cell>
          <cell r="N563">
            <v>-17.958490999999924</v>
          </cell>
          <cell r="O563">
            <v>0</v>
          </cell>
          <cell r="P563">
            <v>0</v>
          </cell>
          <cell r="Q563">
            <v>0</v>
          </cell>
          <cell r="R563">
            <v>-181.61747199999809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-17.25630000000001</v>
          </cell>
          <cell r="X563">
            <v>-110.14580000000569</v>
          </cell>
          <cell r="Y563">
            <v>-35.413929999999993</v>
          </cell>
          <cell r="Z563">
            <v>0</v>
          </cell>
          <cell r="AA563">
            <v>-18.13635000000022</v>
          </cell>
          <cell r="AB563">
            <v>-0.66509199999973134</v>
          </cell>
          <cell r="AC563">
            <v>0</v>
          </cell>
          <cell r="AD563">
            <v>0</v>
          </cell>
          <cell r="AE563">
            <v>-416.85575299999618</v>
          </cell>
          <cell r="AF563">
            <v>0</v>
          </cell>
          <cell r="AG563">
            <v>-5.5708020000000715</v>
          </cell>
          <cell r="AH563">
            <v>-3.3658000000004904</v>
          </cell>
          <cell r="AI563">
            <v>-1.4399410000000898</v>
          </cell>
          <cell r="AJ563">
            <v>-83.472900000000664</v>
          </cell>
          <cell r="AK563">
            <v>-184.66220000000249</v>
          </cell>
          <cell r="AL563">
            <v>-98.04453999999987</v>
          </cell>
          <cell r="AM563">
            <v>-31.372100000000046</v>
          </cell>
          <cell r="AN563">
            <v>-5.2327700000000732</v>
          </cell>
          <cell r="AO563">
            <v>-3.6947000000000116</v>
          </cell>
          <cell r="AP563">
            <v>0</v>
          </cell>
          <cell r="AQ563">
            <v>0</v>
          </cell>
          <cell r="AR563">
            <v>-49.74601999999868</v>
          </cell>
          <cell r="AS563">
            <v>0</v>
          </cell>
          <cell r="AT563">
            <v>-2.9999999924257281E-5</v>
          </cell>
          <cell r="AU563">
            <v>-1.9999999999527063E-3</v>
          </cell>
          <cell r="AV563">
            <v>6.7699999999604188E-3</v>
          </cell>
          <cell r="AW563">
            <v>1.7139999999926658E-2</v>
          </cell>
          <cell r="AX563">
            <v>-34.994860000000699</v>
          </cell>
          <cell r="AY563">
            <v>4.709999999977299E-2</v>
          </cell>
          <cell r="AZ563">
            <v>-14.844339999999988</v>
          </cell>
          <cell r="BA563">
            <v>2.0599999999831198E-2</v>
          </cell>
          <cell r="BB563">
            <v>3.6000000000058208E-3</v>
          </cell>
          <cell r="BC563">
            <v>0</v>
          </cell>
          <cell r="BD563">
            <v>0</v>
          </cell>
          <cell r="BE563">
            <v>-30.829039999996894</v>
          </cell>
          <cell r="BF563">
            <v>0</v>
          </cell>
          <cell r="BG563">
            <v>0</v>
          </cell>
          <cell r="BH563">
            <v>2.9499999999643478E-2</v>
          </cell>
          <cell r="BI563">
            <v>3.4700000000157161E-2</v>
          </cell>
          <cell r="BJ563">
            <v>2.459999999973661E-2</v>
          </cell>
          <cell r="BK563">
            <v>6.1659999999392312E-2</v>
          </cell>
          <cell r="BL563">
            <v>-29.101300000000265</v>
          </cell>
          <cell r="BM563">
            <v>-2.0690000000000168</v>
          </cell>
          <cell r="BN563">
            <v>8.2900000001245644E-2</v>
          </cell>
          <cell r="BO563">
            <v>0.10789999999997235</v>
          </cell>
          <cell r="BP563">
            <v>0</v>
          </cell>
          <cell r="BQ563">
            <v>0</v>
          </cell>
          <cell r="BR563">
            <v>-140.13233500000206</v>
          </cell>
          <cell r="BS563">
            <v>0</v>
          </cell>
          <cell r="BT563">
            <v>0</v>
          </cell>
          <cell r="BU563">
            <v>1.9099999999525608E-3</v>
          </cell>
          <cell r="BV563">
            <v>9.9000000000160071E-3</v>
          </cell>
          <cell r="BW563">
            <v>0.14199999999982538</v>
          </cell>
          <cell r="BX563">
            <v>-4.5873450000003686</v>
          </cell>
          <cell r="BY563">
            <v>-120.95060000000012</v>
          </cell>
          <cell r="BZ563">
            <v>-14.833799999999883</v>
          </cell>
          <cell r="CA563">
            <v>6.9399999993038364E-3</v>
          </cell>
          <cell r="CB563">
            <v>7.8659999999217689E-2</v>
          </cell>
          <cell r="CC563">
            <v>0</v>
          </cell>
          <cell r="CD563">
            <v>0</v>
          </cell>
          <cell r="CE563">
            <v>-101.49595000000409</v>
          </cell>
          <cell r="CF563">
            <v>0</v>
          </cell>
          <cell r="CG563">
            <v>0</v>
          </cell>
          <cell r="CH563">
            <v>1.7599999999902138E-3</v>
          </cell>
          <cell r="CI563">
            <v>0.38402999999925669</v>
          </cell>
          <cell r="CJ563">
            <v>0.22330000000147265</v>
          </cell>
          <cell r="CK563">
            <v>5.0340000000687724E-2</v>
          </cell>
          <cell r="CL563">
            <v>-67.062399999998888</v>
          </cell>
          <cell r="CM563">
            <v>-35.240400000000136</v>
          </cell>
          <cell r="CN563">
            <v>0.13334000000031665</v>
          </cell>
          <cell r="CO563">
            <v>4.2000000003099558E-3</v>
          </cell>
          <cell r="CP563">
            <v>0</v>
          </cell>
          <cell r="CQ563">
            <v>9.8800000000665023E-3</v>
          </cell>
          <cell r="CR563">
            <v>-236.46998499997426</v>
          </cell>
          <cell r="CS563">
            <v>0</v>
          </cell>
          <cell r="CT563">
            <v>2.8999999999541615E-3</v>
          </cell>
          <cell r="CU563">
            <v>3.7100000000464206E-2</v>
          </cell>
          <cell r="CV563">
            <v>8.5699999999633292E-2</v>
          </cell>
          <cell r="CW563">
            <v>-7.243544999999358</v>
          </cell>
          <cell r="CX563">
            <v>-90.658199999998033</v>
          </cell>
          <cell r="CY563">
            <v>-91.121999999999389</v>
          </cell>
          <cell r="CZ563">
            <v>-48.007700000000114</v>
          </cell>
          <cell r="DA563">
            <v>0.24000000000069122</v>
          </cell>
          <cell r="DB563">
            <v>0.12849999999980355</v>
          </cell>
          <cell r="DC563">
            <v>0</v>
          </cell>
          <cell r="DD563">
            <v>6.7260000000260334E-2</v>
          </cell>
          <cell r="DE563">
            <v>-297.35647999998764</v>
          </cell>
          <cell r="DF563">
            <v>0</v>
          </cell>
          <cell r="DG563">
            <v>2.959999999802676E-3</v>
          </cell>
          <cell r="DH563">
            <v>3.7640000000010332E-2</v>
          </cell>
          <cell r="DI563">
            <v>0.1408000000010361</v>
          </cell>
          <cell r="DJ563">
            <v>0.47792000000117696</v>
          </cell>
          <cell r="DK563">
            <v>-100.43640000000232</v>
          </cell>
          <cell r="DL563">
            <v>-151.35690000000068</v>
          </cell>
          <cell r="DM563">
            <v>-46.721999999999753</v>
          </cell>
          <cell r="DN563">
            <v>0.2327000000004773</v>
          </cell>
          <cell r="DO563">
            <v>0.17090000000007421</v>
          </cell>
          <cell r="DP563">
            <v>0</v>
          </cell>
          <cell r="DQ563">
            <v>9.5900000000256114E-2</v>
          </cell>
          <cell r="DR563">
            <v>62.521739999880083</v>
          </cell>
          <cell r="DS563">
            <v>2.5360000000073342</v>
          </cell>
          <cell r="DT563">
            <v>3.1520000000018626</v>
          </cell>
          <cell r="DU563">
            <v>4.0079999999943539</v>
          </cell>
          <cell r="DV563">
            <v>1.7944999999963329</v>
          </cell>
          <cell r="DW563">
            <v>6.3794999999954598</v>
          </cell>
          <cell r="DX563">
            <v>7.4641300000075717</v>
          </cell>
          <cell r="DY563">
            <v>15.571460000035586</v>
          </cell>
          <cell r="DZ563">
            <v>13.288000000029569</v>
          </cell>
          <cell r="EA563">
            <v>3.4081199999927776</v>
          </cell>
          <cell r="EB563">
            <v>2.5989999999947031</v>
          </cell>
          <cell r="EC563">
            <v>6.1029999999988149E-2</v>
          </cell>
          <cell r="ED563">
            <v>2.2600000000020373</v>
          </cell>
        </row>
        <row r="564">
          <cell r="F564" t="str">
            <v>=</v>
          </cell>
          <cell r="G564" t="str">
            <v>=</v>
          </cell>
          <cell r="H564" t="str">
            <v>=</v>
          </cell>
          <cell r="I564" t="str">
            <v>=</v>
          </cell>
          <cell r="J564" t="str">
            <v>=</v>
          </cell>
          <cell r="K564" t="str">
            <v>=</v>
          </cell>
          <cell r="L564" t="str">
            <v>=</v>
          </cell>
          <cell r="M564" t="str">
            <v>=</v>
          </cell>
          <cell r="N564" t="str">
            <v>=</v>
          </cell>
          <cell r="O564" t="str">
            <v>=</v>
          </cell>
          <cell r="P564" t="str">
            <v>=</v>
          </cell>
          <cell r="Q564" t="str">
            <v>=</v>
          </cell>
          <cell r="R564" t="str">
            <v>=</v>
          </cell>
          <cell r="S564" t="str">
            <v>=</v>
          </cell>
          <cell r="T564" t="str">
            <v>=</v>
          </cell>
          <cell r="U564" t="str">
            <v>=</v>
          </cell>
          <cell r="V564" t="str">
            <v>=</v>
          </cell>
          <cell r="W564" t="str">
            <v>=</v>
          </cell>
          <cell r="X564" t="str">
            <v>=</v>
          </cell>
          <cell r="Y564" t="str">
            <v>=</v>
          </cell>
          <cell r="Z564" t="str">
            <v>=</v>
          </cell>
          <cell r="AA564" t="str">
            <v>=</v>
          </cell>
          <cell r="AB564" t="str">
            <v>=</v>
          </cell>
          <cell r="AC564" t="str">
            <v>=</v>
          </cell>
          <cell r="AD564" t="str">
            <v>=</v>
          </cell>
          <cell r="AE564" t="str">
            <v>=</v>
          </cell>
          <cell r="AF564" t="str">
            <v>=</v>
          </cell>
          <cell r="AG564" t="str">
            <v>=</v>
          </cell>
          <cell r="AH564" t="str">
            <v>=</v>
          </cell>
          <cell r="AI564" t="str">
            <v>=</v>
          </cell>
          <cell r="AJ564" t="str">
            <v>=</v>
          </cell>
          <cell r="AK564" t="str">
            <v>=</v>
          </cell>
          <cell r="AL564" t="str">
            <v>=</v>
          </cell>
          <cell r="AM564" t="str">
            <v>=</v>
          </cell>
          <cell r="AN564" t="str">
            <v>=</v>
          </cell>
          <cell r="AO564" t="str">
            <v>=</v>
          </cell>
          <cell r="AP564" t="str">
            <v>=</v>
          </cell>
          <cell r="AQ564" t="str">
            <v>=</v>
          </cell>
          <cell r="AR564" t="str">
            <v>=</v>
          </cell>
          <cell r="AS564" t="str">
            <v>=</v>
          </cell>
          <cell r="AT564" t="str">
            <v>=</v>
          </cell>
          <cell r="AU564" t="str">
            <v>=</v>
          </cell>
          <cell r="AV564" t="str">
            <v>=</v>
          </cell>
          <cell r="AW564" t="str">
            <v>=</v>
          </cell>
          <cell r="AX564" t="str">
            <v>=</v>
          </cell>
          <cell r="AY564" t="str">
            <v>=</v>
          </cell>
          <cell r="AZ564" t="str">
            <v>=</v>
          </cell>
          <cell r="BA564" t="str">
            <v>=</v>
          </cell>
          <cell r="BB564" t="str">
            <v>=</v>
          </cell>
          <cell r="BC564" t="str">
            <v>=</v>
          </cell>
          <cell r="BD564" t="str">
            <v>=</v>
          </cell>
          <cell r="BE564" t="str">
            <v>=</v>
          </cell>
          <cell r="BF564" t="str">
            <v>=</v>
          </cell>
          <cell r="BG564" t="str">
            <v>=</v>
          </cell>
          <cell r="BH564" t="str">
            <v>=</v>
          </cell>
          <cell r="BI564" t="str">
            <v>=</v>
          </cell>
          <cell r="BJ564" t="str">
            <v>=</v>
          </cell>
          <cell r="BK564" t="str">
            <v>=</v>
          </cell>
          <cell r="BL564" t="str">
            <v>=</v>
          </cell>
          <cell r="BM564" t="str">
            <v>=</v>
          </cell>
          <cell r="BN564" t="str">
            <v>=</v>
          </cell>
          <cell r="BO564" t="str">
            <v>=</v>
          </cell>
          <cell r="BP564" t="str">
            <v>=</v>
          </cell>
          <cell r="BQ564" t="str">
            <v>=</v>
          </cell>
          <cell r="BR564" t="str">
            <v>=</v>
          </cell>
          <cell r="BS564" t="str">
            <v>=</v>
          </cell>
          <cell r="BT564" t="str">
            <v>=</v>
          </cell>
          <cell r="BU564" t="str">
            <v>=</v>
          </cell>
          <cell r="BV564" t="str">
            <v>=</v>
          </cell>
          <cell r="BW564" t="str">
            <v>=</v>
          </cell>
          <cell r="BX564" t="str">
            <v>=</v>
          </cell>
          <cell r="BY564" t="str">
            <v>=</v>
          </cell>
          <cell r="BZ564" t="str">
            <v>=</v>
          </cell>
          <cell r="CA564" t="str">
            <v>=</v>
          </cell>
          <cell r="CB564" t="str">
            <v>=</v>
          </cell>
          <cell r="CC564" t="str">
            <v>=</v>
          </cell>
          <cell r="CD564" t="str">
            <v>=</v>
          </cell>
          <cell r="CE564" t="str">
            <v>=</v>
          </cell>
          <cell r="CF564" t="str">
            <v>=</v>
          </cell>
          <cell r="CG564" t="str">
            <v>=</v>
          </cell>
          <cell r="CH564" t="str">
            <v>=</v>
          </cell>
          <cell r="CI564" t="str">
            <v>=</v>
          </cell>
          <cell r="CJ564" t="str">
            <v>=</v>
          </cell>
          <cell r="CK564" t="str">
            <v>=</v>
          </cell>
          <cell r="CL564" t="str">
            <v>=</v>
          </cell>
          <cell r="CM564" t="str">
            <v>=</v>
          </cell>
          <cell r="CN564" t="str">
            <v>=</v>
          </cell>
          <cell r="CO564" t="str">
            <v>=</v>
          </cell>
          <cell r="CP564" t="str">
            <v>=</v>
          </cell>
          <cell r="CQ564" t="str">
            <v>=</v>
          </cell>
          <cell r="CR564" t="str">
            <v>=</v>
          </cell>
          <cell r="CS564" t="str">
            <v>=</v>
          </cell>
          <cell r="CT564" t="str">
            <v>=</v>
          </cell>
          <cell r="CU564" t="str">
            <v>=</v>
          </cell>
          <cell r="CV564" t="str">
            <v>=</v>
          </cell>
          <cell r="CW564" t="str">
            <v>=</v>
          </cell>
          <cell r="CX564" t="str">
            <v>=</v>
          </cell>
          <cell r="CY564" t="str">
            <v>=</v>
          </cell>
          <cell r="CZ564" t="str">
            <v>=</v>
          </cell>
          <cell r="DA564" t="str">
            <v>=</v>
          </cell>
          <cell r="DB564" t="str">
            <v>=</v>
          </cell>
          <cell r="DC564" t="str">
            <v>=</v>
          </cell>
          <cell r="DD564" t="str">
            <v>=</v>
          </cell>
          <cell r="DE564" t="str">
            <v>=</v>
          </cell>
          <cell r="DF564" t="str">
            <v>=</v>
          </cell>
          <cell r="DG564" t="str">
            <v>=</v>
          </cell>
          <cell r="DH564" t="str">
            <v>=</v>
          </cell>
          <cell r="DI564" t="str">
            <v>=</v>
          </cell>
          <cell r="DJ564" t="str">
            <v>=</v>
          </cell>
          <cell r="DK564" t="str">
            <v>=</v>
          </cell>
          <cell r="DL564" t="str">
            <v>=</v>
          </cell>
          <cell r="DM564" t="str">
            <v>=</v>
          </cell>
          <cell r="DN564" t="str">
            <v>=</v>
          </cell>
          <cell r="DO564" t="str">
            <v>=</v>
          </cell>
          <cell r="DP564" t="str">
            <v>=</v>
          </cell>
          <cell r="DQ564" t="str">
            <v>=</v>
          </cell>
          <cell r="DR564" t="str">
            <v>=</v>
          </cell>
          <cell r="DS564" t="str">
            <v>=</v>
          </cell>
          <cell r="DT564" t="str">
            <v>=</v>
          </cell>
          <cell r="DU564" t="str">
            <v>=</v>
          </cell>
          <cell r="DV564" t="str">
            <v>=</v>
          </cell>
          <cell r="DW564" t="str">
            <v>=</v>
          </cell>
          <cell r="DX564" t="str">
            <v>=</v>
          </cell>
          <cell r="DY564" t="str">
            <v>=</v>
          </cell>
          <cell r="DZ564" t="str">
            <v>=</v>
          </cell>
          <cell r="EA564" t="str">
            <v>=</v>
          </cell>
          <cell r="EB564" t="str">
            <v>=</v>
          </cell>
          <cell r="EC564" t="str">
            <v>=</v>
          </cell>
          <cell r="ED564" t="str">
            <v>=</v>
          </cell>
        </row>
        <row r="565">
          <cell r="F565">
            <v>195.17247299943119</v>
          </cell>
          <cell r="G565">
            <v>152.18624400068074</v>
          </cell>
          <cell r="H565">
            <v>391.2891030004248</v>
          </cell>
          <cell r="I565">
            <v>496.21897600125521</v>
          </cell>
          <cell r="J565">
            <v>123.8960769996047</v>
          </cell>
          <cell r="K565">
            <v>186.35951299965382</v>
          </cell>
          <cell r="L565">
            <v>727.14419700019062</v>
          </cell>
          <cell r="M565">
            <v>509.60677049960941</v>
          </cell>
          <cell r="N565">
            <v>615.51511699892581</v>
          </cell>
          <cell r="O565">
            <v>312.52733999956399</v>
          </cell>
          <cell r="P565">
            <v>158.64736500103027</v>
          </cell>
          <cell r="Q565">
            <v>-389.80210800096393</v>
          </cell>
          <cell r="R565">
            <v>1627.4179995059967</v>
          </cell>
          <cell r="S565">
            <v>251.92620200011879</v>
          </cell>
          <cell r="T565">
            <v>222.83169800043106</v>
          </cell>
          <cell r="U565">
            <v>253.18604899942875</v>
          </cell>
          <cell r="V565">
            <v>414.87898499984294</v>
          </cell>
          <cell r="W565">
            <v>366.25480000022799</v>
          </cell>
          <cell r="X565">
            <v>345.61438599973917</v>
          </cell>
          <cell r="Y565">
            <v>-1306.6031965008005</v>
          </cell>
          <cell r="Z565">
            <v>413.29795299936086</v>
          </cell>
          <cell r="AA565">
            <v>353.36914549954236</v>
          </cell>
          <cell r="AB565">
            <v>459.96245349943638</v>
          </cell>
          <cell r="AC565">
            <v>448.11393599957228</v>
          </cell>
          <cell r="AD565">
            <v>-595.41441199928522</v>
          </cell>
          <cell r="AE565">
            <v>2607.4579265117645</v>
          </cell>
          <cell r="AF565">
            <v>454.49981599953026</v>
          </cell>
          <cell r="AG565">
            <v>289.61957699991763</v>
          </cell>
          <cell r="AH565">
            <v>375.32282999996096</v>
          </cell>
          <cell r="AI565">
            <v>537.23824600037187</v>
          </cell>
          <cell r="AJ565">
            <v>402.70180700067431</v>
          </cell>
          <cell r="AK565">
            <v>386.18915500119328</v>
          </cell>
          <cell r="AL565">
            <v>-1501.9585054991767</v>
          </cell>
          <cell r="AM565">
            <v>673.49597100075334</v>
          </cell>
          <cell r="AN565">
            <v>417.08854050002992</v>
          </cell>
          <cell r="AO565">
            <v>506.40955650061369</v>
          </cell>
          <cell r="AP565">
            <v>348.20680800080299</v>
          </cell>
          <cell r="AQ565">
            <v>-281.35587499942631</v>
          </cell>
          <cell r="AR565">
            <v>59.22077950835228</v>
          </cell>
          <cell r="AS565">
            <v>-0.12338000070303679</v>
          </cell>
          <cell r="AT565">
            <v>1.2419720003381371</v>
          </cell>
          <cell r="AU565">
            <v>14.336527999490499</v>
          </cell>
          <cell r="AV565">
            <v>-0.13864499982446432</v>
          </cell>
          <cell r="AW565">
            <v>-9.2448790017515421</v>
          </cell>
          <cell r="AX565">
            <v>8.4430709993466735</v>
          </cell>
          <cell r="AY565">
            <v>44.938362500630319</v>
          </cell>
          <cell r="AZ565">
            <v>-5.9390635006129742</v>
          </cell>
          <cell r="BA565">
            <v>6.2643194999545813</v>
          </cell>
          <cell r="BB565">
            <v>-0.18431399948894978</v>
          </cell>
          <cell r="BC565">
            <v>-0.14165200013667345</v>
          </cell>
          <cell r="BD565">
            <v>-0.23154000006616116</v>
          </cell>
          <cell r="BE565">
            <v>280.39070247858763</v>
          </cell>
          <cell r="BF565">
            <v>-0.94320500083267689</v>
          </cell>
          <cell r="BG565">
            <v>-1.1186500005424023</v>
          </cell>
          <cell r="BH565">
            <v>-4.8703230014070868</v>
          </cell>
          <cell r="BI565">
            <v>-9.1623840006068349</v>
          </cell>
          <cell r="BJ565">
            <v>13.015114999376237</v>
          </cell>
          <cell r="BK565">
            <v>61.044966999441385</v>
          </cell>
          <cell r="BL565">
            <v>167.60886049922556</v>
          </cell>
          <cell r="BM565">
            <v>22.135413999669254</v>
          </cell>
          <cell r="BN565">
            <v>19.276693999767303</v>
          </cell>
          <cell r="BO565">
            <v>16.012363999150693</v>
          </cell>
          <cell r="BP565">
            <v>-1.4793299995362759</v>
          </cell>
          <cell r="BQ565">
            <v>-1.1288199992850423</v>
          </cell>
          <cell r="BR565">
            <v>315.43278399854898</v>
          </cell>
          <cell r="BS565">
            <v>-1.8700600005686283</v>
          </cell>
          <cell r="BT565">
            <v>2.24273999966681</v>
          </cell>
          <cell r="BU565">
            <v>44.673429001122713</v>
          </cell>
          <cell r="BV565">
            <v>4.2775200009346008</v>
          </cell>
          <cell r="BW565">
            <v>-70.269430000334978</v>
          </cell>
          <cell r="BX565">
            <v>47.869235999882221</v>
          </cell>
          <cell r="BY565">
            <v>254.23036899976432</v>
          </cell>
          <cell r="BZ565">
            <v>-12.286186000332236</v>
          </cell>
          <cell r="CA565">
            <v>13.825125999748707</v>
          </cell>
          <cell r="CB565">
            <v>28.328109999187291</v>
          </cell>
          <cell r="CC565">
            <v>2.866609999909997</v>
          </cell>
          <cell r="CD565">
            <v>1.5453199995681643</v>
          </cell>
          <cell r="CE565">
            <v>243.97324399650097</v>
          </cell>
          <cell r="CF565">
            <v>-28.695329999551177</v>
          </cell>
          <cell r="CG565">
            <v>-9.8626700006425381</v>
          </cell>
          <cell r="CH565">
            <v>-14.751899001188576</v>
          </cell>
          <cell r="CI565">
            <v>16.398109001107514</v>
          </cell>
          <cell r="CJ565">
            <v>-76.582220000214875</v>
          </cell>
          <cell r="CK565">
            <v>-21.38892799988389</v>
          </cell>
          <cell r="CL565">
            <v>278.84630799852312</v>
          </cell>
          <cell r="CM565">
            <v>-19.423307999968529</v>
          </cell>
          <cell r="CN565">
            <v>60.248963000252843</v>
          </cell>
          <cell r="CO565">
            <v>53.092779000289738</v>
          </cell>
          <cell r="CP565">
            <v>-1.8576800003647804</v>
          </cell>
          <cell r="CQ565">
            <v>7.9491200000047684</v>
          </cell>
          <cell r="CR565">
            <v>258.09274598956108</v>
          </cell>
          <cell r="CS565">
            <v>-14.815590999089181</v>
          </cell>
          <cell r="CT565">
            <v>1.6912200003862381</v>
          </cell>
          <cell r="CU565">
            <v>15.717650000937283</v>
          </cell>
          <cell r="CV565">
            <v>47.887580000795424</v>
          </cell>
          <cell r="CW565">
            <v>-64.14966499991715</v>
          </cell>
          <cell r="CX565">
            <v>-45.282179999165237</v>
          </cell>
          <cell r="CY565">
            <v>264.37161400076002</v>
          </cell>
          <cell r="CZ565">
            <v>-11.685089999809861</v>
          </cell>
          <cell r="DA565">
            <v>22.827482000924647</v>
          </cell>
          <cell r="DB565">
            <v>10.929826000705361</v>
          </cell>
          <cell r="DC565">
            <v>5.191690000705421</v>
          </cell>
          <cell r="DD565">
            <v>25.408210000954568</v>
          </cell>
          <cell r="DE565">
            <v>198.09252399206161</v>
          </cell>
          <cell r="DF565">
            <v>-22.692559999413788</v>
          </cell>
          <cell r="DG565">
            <v>-10.454480000771582</v>
          </cell>
          <cell r="DH565">
            <v>4.9020600011572242</v>
          </cell>
          <cell r="DI565">
            <v>9.0740040009841323</v>
          </cell>
          <cell r="DJ565">
            <v>-127.34119999874383</v>
          </cell>
          <cell r="DK565">
            <v>3.1618800004944205</v>
          </cell>
          <cell r="DL565">
            <v>364.67444600071758</v>
          </cell>
          <cell r="DM565">
            <v>-32.812079000286758</v>
          </cell>
          <cell r="DN565">
            <v>9.7096429988741875</v>
          </cell>
          <cell r="DO565">
            <v>8.8037699991837144</v>
          </cell>
          <cell r="DP565">
            <v>-4.2807100005447865</v>
          </cell>
          <cell r="DQ565">
            <v>-4.6522500002756715</v>
          </cell>
          <cell r="DR565">
            <v>-45.646980009973049</v>
          </cell>
          <cell r="DS565">
            <v>-0.93002000078558922</v>
          </cell>
          <cell r="DT565">
            <v>-2.5132799996063113</v>
          </cell>
          <cell r="DU565">
            <v>-4.3577100001275539</v>
          </cell>
          <cell r="DV565">
            <v>-6.8363699996843934</v>
          </cell>
          <cell r="DW565">
            <v>-2.9214399997144938</v>
          </cell>
          <cell r="DX565">
            <v>-5.2553300010040402</v>
          </cell>
          <cell r="DY565">
            <v>-1.6363099990412593</v>
          </cell>
          <cell r="DZ565">
            <v>-4.3945599999278784</v>
          </cell>
          <cell r="EA565">
            <v>-7.7526900013908744</v>
          </cell>
          <cell r="EB565">
            <v>-3.9919800003990531</v>
          </cell>
          <cell r="EC565">
            <v>-3.4892799993976951</v>
          </cell>
          <cell r="ED565">
            <v>-1.5680100005120039</v>
          </cell>
        </row>
        <row r="566">
          <cell r="F566" t="str">
            <v>=</v>
          </cell>
          <cell r="G566" t="str">
            <v>=</v>
          </cell>
          <cell r="H566" t="str">
            <v>=</v>
          </cell>
          <cell r="I566" t="str">
            <v>=</v>
          </cell>
          <cell r="J566" t="str">
            <v>=</v>
          </cell>
          <cell r="K566" t="str">
            <v>=</v>
          </cell>
          <cell r="L566" t="str">
            <v>=</v>
          </cell>
          <cell r="M566" t="str">
            <v>=</v>
          </cell>
          <cell r="N566" t="str">
            <v>=</v>
          </cell>
          <cell r="O566" t="str">
            <v>=</v>
          </cell>
          <cell r="P566" t="str">
            <v>=</v>
          </cell>
          <cell r="Q566" t="str">
            <v>=</v>
          </cell>
          <cell r="R566" t="str">
            <v>=</v>
          </cell>
          <cell r="S566" t="str">
            <v>=</v>
          </cell>
          <cell r="T566" t="str">
            <v>=</v>
          </cell>
          <cell r="U566" t="str">
            <v>=</v>
          </cell>
          <cell r="V566" t="str">
            <v>=</v>
          </cell>
          <cell r="W566" t="str">
            <v>=</v>
          </cell>
          <cell r="X566" t="str">
            <v>=</v>
          </cell>
          <cell r="Y566" t="str">
            <v>=</v>
          </cell>
          <cell r="Z566" t="str">
            <v>=</v>
          </cell>
          <cell r="AA566" t="str">
            <v>=</v>
          </cell>
          <cell r="AB566" t="str">
            <v>=</v>
          </cell>
          <cell r="AC566" t="str">
            <v>=</v>
          </cell>
          <cell r="AD566" t="str">
            <v>=</v>
          </cell>
          <cell r="AE566" t="str">
            <v>=</v>
          </cell>
          <cell r="AF566" t="str">
            <v>=</v>
          </cell>
          <cell r="AG566" t="str">
            <v>=</v>
          </cell>
          <cell r="AH566" t="str">
            <v>=</v>
          </cell>
          <cell r="AI566" t="str">
            <v>=</v>
          </cell>
          <cell r="AJ566" t="str">
            <v>=</v>
          </cell>
          <cell r="AK566" t="str">
            <v>=</v>
          </cell>
          <cell r="AL566" t="str">
            <v>=</v>
          </cell>
          <cell r="AM566" t="str">
            <v>=</v>
          </cell>
          <cell r="AN566" t="str">
            <v>=</v>
          </cell>
          <cell r="AO566" t="str">
            <v>=</v>
          </cell>
          <cell r="AP566" t="str">
            <v>=</v>
          </cell>
          <cell r="AQ566" t="str">
            <v>=</v>
          </cell>
          <cell r="AR566" t="str">
            <v>=</v>
          </cell>
          <cell r="AS566" t="str">
            <v>=</v>
          </cell>
          <cell r="AT566" t="str">
            <v>=</v>
          </cell>
          <cell r="AU566" t="str">
            <v>=</v>
          </cell>
          <cell r="AV566" t="str">
            <v>=</v>
          </cell>
          <cell r="AW566" t="str">
            <v>=</v>
          </cell>
          <cell r="AX566" t="str">
            <v>=</v>
          </cell>
          <cell r="AY566" t="str">
            <v>=</v>
          </cell>
          <cell r="AZ566" t="str">
            <v>=</v>
          </cell>
          <cell r="BA566" t="str">
            <v>=</v>
          </cell>
          <cell r="BB566" t="str">
            <v>=</v>
          </cell>
          <cell r="BC566" t="str">
            <v>=</v>
          </cell>
          <cell r="BD566" t="str">
            <v>=</v>
          </cell>
          <cell r="BE566" t="str">
            <v>=</v>
          </cell>
          <cell r="BF566" t="str">
            <v>=</v>
          </cell>
          <cell r="BG566" t="str">
            <v>=</v>
          </cell>
          <cell r="BH566" t="str">
            <v>=</v>
          </cell>
          <cell r="BI566" t="str">
            <v>=</v>
          </cell>
          <cell r="BJ566" t="str">
            <v>=</v>
          </cell>
          <cell r="BK566" t="str">
            <v>=</v>
          </cell>
          <cell r="BL566" t="str">
            <v>=</v>
          </cell>
          <cell r="BM566" t="str">
            <v>=</v>
          </cell>
          <cell r="BN566" t="str">
            <v>=</v>
          </cell>
          <cell r="BO566" t="str">
            <v>=</v>
          </cell>
          <cell r="BP566" t="str">
            <v>=</v>
          </cell>
          <cell r="BQ566" t="str">
            <v>=</v>
          </cell>
          <cell r="BR566" t="str">
            <v>=</v>
          </cell>
          <cell r="BS566" t="str">
            <v>=</v>
          </cell>
          <cell r="BT566" t="str">
            <v>=</v>
          </cell>
          <cell r="BU566" t="str">
            <v>=</v>
          </cell>
          <cell r="BV566" t="str">
            <v>=</v>
          </cell>
          <cell r="BW566" t="str">
            <v>=</v>
          </cell>
          <cell r="BX566" t="str">
            <v>=</v>
          </cell>
          <cell r="BY566" t="str">
            <v>=</v>
          </cell>
          <cell r="BZ566" t="str">
            <v>=</v>
          </cell>
          <cell r="CA566" t="str">
            <v>=</v>
          </cell>
          <cell r="CB566" t="str">
            <v>=</v>
          </cell>
          <cell r="CC566" t="str">
            <v>=</v>
          </cell>
          <cell r="CD566" t="str">
            <v>=</v>
          </cell>
          <cell r="CE566" t="str">
            <v>=</v>
          </cell>
          <cell r="CF566" t="str">
            <v>=</v>
          </cell>
          <cell r="CG566" t="str">
            <v>=</v>
          </cell>
          <cell r="CH566" t="str">
            <v>=</v>
          </cell>
          <cell r="CI566" t="str">
            <v>=</v>
          </cell>
          <cell r="CJ566" t="str">
            <v>=</v>
          </cell>
          <cell r="CK566" t="str">
            <v>=</v>
          </cell>
          <cell r="CL566" t="str">
            <v>=</v>
          </cell>
          <cell r="CM566" t="str">
            <v>=</v>
          </cell>
          <cell r="CN566" t="str">
            <v>=</v>
          </cell>
          <cell r="CO566" t="str">
            <v>=</v>
          </cell>
          <cell r="CP566" t="str">
            <v>=</v>
          </cell>
          <cell r="CQ566" t="str">
            <v>=</v>
          </cell>
          <cell r="CR566" t="str">
            <v>=</v>
          </cell>
          <cell r="CS566" t="str">
            <v>=</v>
          </cell>
          <cell r="CT566" t="str">
            <v>=</v>
          </cell>
          <cell r="CU566" t="str">
            <v>=</v>
          </cell>
          <cell r="CV566" t="str">
            <v>=</v>
          </cell>
          <cell r="CW566" t="str">
            <v>=</v>
          </cell>
          <cell r="CX566" t="str">
            <v>=</v>
          </cell>
          <cell r="CY566" t="str">
            <v>=</v>
          </cell>
          <cell r="CZ566" t="str">
            <v>=</v>
          </cell>
          <cell r="DA566" t="str">
            <v>=</v>
          </cell>
          <cell r="DB566" t="str">
            <v>=</v>
          </cell>
          <cell r="DC566" t="str">
            <v>=</v>
          </cell>
          <cell r="DD566" t="str">
            <v>=</v>
          </cell>
          <cell r="DE566" t="str">
            <v>=</v>
          </cell>
          <cell r="DF566" t="str">
            <v>=</v>
          </cell>
          <cell r="DG566" t="str">
            <v>=</v>
          </cell>
          <cell r="DH566" t="str">
            <v>=</v>
          </cell>
          <cell r="DI566" t="str">
            <v>=</v>
          </cell>
          <cell r="DJ566" t="str">
            <v>=</v>
          </cell>
          <cell r="DK566" t="str">
            <v>=</v>
          </cell>
          <cell r="DL566" t="str">
            <v>=</v>
          </cell>
          <cell r="DM566" t="str">
            <v>=</v>
          </cell>
          <cell r="DN566" t="str">
            <v>=</v>
          </cell>
          <cell r="DO566" t="str">
            <v>=</v>
          </cell>
          <cell r="DP566" t="str">
            <v>=</v>
          </cell>
          <cell r="DQ566" t="str">
            <v>=</v>
          </cell>
          <cell r="DR566" t="str">
            <v>=</v>
          </cell>
          <cell r="DS566" t="str">
            <v>=</v>
          </cell>
          <cell r="DT566" t="str">
            <v>=</v>
          </cell>
          <cell r="DU566" t="str">
            <v>=</v>
          </cell>
          <cell r="DV566" t="str">
            <v>=</v>
          </cell>
          <cell r="DW566" t="str">
            <v>=</v>
          </cell>
          <cell r="DX566" t="str">
            <v>=</v>
          </cell>
          <cell r="DY566" t="str">
            <v>=</v>
          </cell>
          <cell r="DZ566" t="str">
            <v>=</v>
          </cell>
          <cell r="EA566" t="str">
            <v>=</v>
          </cell>
          <cell r="EB566" t="str">
            <v>=</v>
          </cell>
          <cell r="EC566" t="str">
            <v>=</v>
          </cell>
          <cell r="ED566" t="str">
            <v>=</v>
          </cell>
        </row>
        <row r="567"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  <cell r="BD567" t="str">
            <v/>
          </cell>
          <cell r="BE567" t="str">
            <v/>
          </cell>
          <cell r="BF567" t="str">
            <v/>
          </cell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  <cell r="CA567" t="str">
            <v/>
          </cell>
          <cell r="CB567" t="str">
            <v/>
          </cell>
          <cell r="CC567" t="str">
            <v/>
          </cell>
          <cell r="CD567" t="str">
            <v/>
          </cell>
          <cell r="CE567" t="str">
            <v/>
          </cell>
          <cell r="CF567" t="str">
            <v/>
          </cell>
          <cell r="CG567" t="str">
            <v/>
          </cell>
          <cell r="CH567" t="str">
            <v/>
          </cell>
          <cell r="CI567" t="str">
            <v/>
          </cell>
          <cell r="CJ567" t="str">
            <v/>
          </cell>
          <cell r="CK567" t="str">
            <v/>
          </cell>
          <cell r="CL567" t="str">
            <v/>
          </cell>
          <cell r="CM567" t="str">
            <v/>
          </cell>
          <cell r="CN567" t="str">
            <v/>
          </cell>
          <cell r="CO567" t="str">
            <v/>
          </cell>
          <cell r="CP567" t="str">
            <v/>
          </cell>
          <cell r="CQ567" t="str">
            <v/>
          </cell>
          <cell r="CR567" t="str">
            <v/>
          </cell>
          <cell r="CS567" t="str">
            <v/>
          </cell>
          <cell r="CT567" t="str">
            <v/>
          </cell>
          <cell r="CU567" t="str">
            <v/>
          </cell>
          <cell r="CV567" t="str">
            <v/>
          </cell>
          <cell r="CW567" t="str">
            <v/>
          </cell>
          <cell r="CX567" t="str">
            <v/>
          </cell>
          <cell r="CY567" t="str">
            <v/>
          </cell>
          <cell r="CZ567" t="str">
            <v/>
          </cell>
          <cell r="DA567" t="str">
            <v/>
          </cell>
          <cell r="DB567" t="str">
            <v/>
          </cell>
          <cell r="DC567" t="str">
            <v/>
          </cell>
          <cell r="DD567" t="str">
            <v/>
          </cell>
          <cell r="DE567" t="str">
            <v/>
          </cell>
          <cell r="DF567" t="str">
            <v/>
          </cell>
          <cell r="DG567" t="str">
            <v/>
          </cell>
          <cell r="DH567" t="str">
            <v/>
          </cell>
          <cell r="DI567" t="str">
            <v/>
          </cell>
          <cell r="DJ567" t="str">
            <v/>
          </cell>
          <cell r="DK567" t="str">
            <v/>
          </cell>
          <cell r="DL567" t="str">
            <v/>
          </cell>
          <cell r="DM567" t="str">
            <v/>
          </cell>
          <cell r="DN567" t="str">
            <v/>
          </cell>
          <cell r="DO567" t="str">
            <v/>
          </cell>
          <cell r="DP567" t="str">
            <v/>
          </cell>
          <cell r="DQ567" t="str">
            <v/>
          </cell>
          <cell r="DR567" t="str">
            <v/>
          </cell>
          <cell r="DS567" t="str">
            <v/>
          </cell>
          <cell r="DT567" t="str">
            <v/>
          </cell>
          <cell r="DU567" t="str">
            <v/>
          </cell>
          <cell r="DV567" t="str">
            <v/>
          </cell>
          <cell r="DW567" t="str">
            <v/>
          </cell>
          <cell r="DX567" t="str">
            <v/>
          </cell>
          <cell r="DY567" t="str">
            <v/>
          </cell>
          <cell r="DZ567" t="str">
            <v/>
          </cell>
          <cell r="EA567" t="str">
            <v/>
          </cell>
          <cell r="EB567" t="str">
            <v/>
          </cell>
          <cell r="EC567" t="str">
            <v/>
          </cell>
          <cell r="ED567" t="str">
            <v/>
          </cell>
        </row>
        <row r="568"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  <cell r="AW568" t="str">
            <v/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  <cell r="BD568" t="str">
            <v/>
          </cell>
          <cell r="BE568" t="str">
            <v/>
          </cell>
          <cell r="BF568" t="str">
            <v/>
          </cell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  <cell r="CA568" t="str">
            <v/>
          </cell>
          <cell r="CB568" t="str">
            <v/>
          </cell>
          <cell r="CC568" t="str">
            <v/>
          </cell>
          <cell r="CD568" t="str">
            <v/>
          </cell>
          <cell r="CE568" t="str">
            <v/>
          </cell>
          <cell r="CF568" t="str">
            <v/>
          </cell>
          <cell r="CG568" t="str">
            <v/>
          </cell>
          <cell r="CH568" t="str">
            <v/>
          </cell>
          <cell r="CI568" t="str">
            <v/>
          </cell>
          <cell r="CJ568" t="str">
            <v/>
          </cell>
          <cell r="CK568" t="str">
            <v/>
          </cell>
          <cell r="CL568" t="str">
            <v/>
          </cell>
          <cell r="CM568" t="str">
            <v/>
          </cell>
          <cell r="CN568" t="str">
            <v/>
          </cell>
          <cell r="CO568" t="str">
            <v/>
          </cell>
          <cell r="CP568" t="str">
            <v/>
          </cell>
          <cell r="CQ568" t="str">
            <v/>
          </cell>
          <cell r="CR568" t="str">
            <v/>
          </cell>
          <cell r="CS568" t="str">
            <v/>
          </cell>
          <cell r="CT568" t="str">
            <v/>
          </cell>
          <cell r="CU568" t="str">
            <v/>
          </cell>
          <cell r="CV568" t="str">
            <v/>
          </cell>
          <cell r="CW568" t="str">
            <v/>
          </cell>
          <cell r="CX568" t="str">
            <v/>
          </cell>
          <cell r="CY568" t="str">
            <v/>
          </cell>
          <cell r="CZ568" t="str">
            <v/>
          </cell>
          <cell r="DA568" t="str">
            <v/>
          </cell>
          <cell r="DB568" t="str">
            <v/>
          </cell>
          <cell r="DC568" t="str">
            <v/>
          </cell>
          <cell r="DD568" t="str">
            <v/>
          </cell>
          <cell r="DE568" t="str">
            <v/>
          </cell>
          <cell r="DF568" t="str">
            <v/>
          </cell>
          <cell r="DG568" t="str">
            <v/>
          </cell>
          <cell r="DH568" t="str">
            <v/>
          </cell>
          <cell r="DI568" t="str">
            <v/>
          </cell>
          <cell r="DJ568" t="str">
            <v/>
          </cell>
          <cell r="DK568" t="str">
            <v/>
          </cell>
          <cell r="DL568" t="str">
            <v/>
          </cell>
          <cell r="DM568" t="str">
            <v/>
          </cell>
          <cell r="DN568" t="str">
            <v/>
          </cell>
          <cell r="DO568" t="str">
            <v/>
          </cell>
          <cell r="DP568" t="str">
            <v/>
          </cell>
          <cell r="DQ568" t="str">
            <v/>
          </cell>
          <cell r="DR568" t="str">
            <v/>
          </cell>
          <cell r="DS568" t="str">
            <v/>
          </cell>
          <cell r="DT568" t="str">
            <v/>
          </cell>
          <cell r="DU568" t="str">
            <v/>
          </cell>
          <cell r="DV568" t="str">
            <v/>
          </cell>
          <cell r="DW568" t="str">
            <v/>
          </cell>
          <cell r="DX568" t="str">
            <v/>
          </cell>
          <cell r="DY568" t="str">
            <v/>
          </cell>
          <cell r="DZ568" t="str">
            <v/>
          </cell>
          <cell r="EA568" t="str">
            <v/>
          </cell>
          <cell r="EB568" t="str">
            <v/>
          </cell>
          <cell r="EC568" t="str">
            <v/>
          </cell>
          <cell r="ED568" t="str">
            <v/>
          </cell>
        </row>
        <row r="569">
          <cell r="J569" t="str">
            <v>"The Rack"</v>
          </cell>
          <cell r="W569" t="str">
            <v>"The Rack"</v>
          </cell>
          <cell r="AJ569" t="str">
            <v>"The Rack"</v>
          </cell>
          <cell r="AW569" t="str">
            <v>"The Rack"</v>
          </cell>
          <cell r="BJ569" t="str">
            <v>"The Rack"</v>
          </cell>
          <cell r="BW569" t="str">
            <v>"The Rack"</v>
          </cell>
          <cell r="CJ569" t="str">
            <v>"The Rack"</v>
          </cell>
          <cell r="CW569" t="str">
            <v>"The Rack"</v>
          </cell>
          <cell r="DJ569" t="str">
            <v>"The Rack"</v>
          </cell>
          <cell r="DW569" t="str">
            <v>"The Rack"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0</v>
          </cell>
          <cell r="G573">
            <v>0</v>
          </cell>
          <cell r="H573">
            <v>-63.380000000121072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4">
          <cell r="F574">
            <v>-26.5</v>
          </cell>
          <cell r="G574">
            <v>-255.73999999999069</v>
          </cell>
          <cell r="H574">
            <v>-264.15000000002328</v>
          </cell>
          <cell r="I574">
            <v>-345.59999999997672</v>
          </cell>
          <cell r="J574">
            <v>-99.599999999976717</v>
          </cell>
          <cell r="K574">
            <v>-261.5</v>
          </cell>
          <cell r="L574">
            <v>18059.680000000051</v>
          </cell>
          <cell r="M574">
            <v>0</v>
          </cell>
          <cell r="N574">
            <v>-147.86000000010245</v>
          </cell>
          <cell r="O574">
            <v>-111.84999999997672</v>
          </cell>
          <cell r="P574">
            <v>-51.599999999976717</v>
          </cell>
          <cell r="Q574">
            <v>-40.639999999897555</v>
          </cell>
          <cell r="R574">
            <v>-836.36999999918044</v>
          </cell>
          <cell r="S574">
            <v>0</v>
          </cell>
          <cell r="T574">
            <v>-34.460000000079162</v>
          </cell>
          <cell r="U574">
            <v>-278.5</v>
          </cell>
          <cell r="V574">
            <v>-181.70000000001164</v>
          </cell>
          <cell r="W574">
            <v>0</v>
          </cell>
          <cell r="X574">
            <v>0</v>
          </cell>
          <cell r="Y574">
            <v>0</v>
          </cell>
          <cell r="Z574">
            <v>-27.810000000055879</v>
          </cell>
          <cell r="AA574">
            <v>-68.600000000093132</v>
          </cell>
          <cell r="AB574">
            <v>0</v>
          </cell>
          <cell r="AC574">
            <v>-245.29999999993015</v>
          </cell>
          <cell r="AD574">
            <v>0</v>
          </cell>
          <cell r="AE574">
            <v>-825.02999999839813</v>
          </cell>
          <cell r="AF574">
            <v>0</v>
          </cell>
          <cell r="AG574">
            <v>-98.5</v>
          </cell>
          <cell r="AH574">
            <v>-118.15000000002328</v>
          </cell>
          <cell r="AI574">
            <v>-357.32000000000698</v>
          </cell>
          <cell r="AJ574">
            <v>-82.899999999994179</v>
          </cell>
          <cell r="AK574">
            <v>-39.879999999888241</v>
          </cell>
          <cell r="AL574">
            <v>0</v>
          </cell>
          <cell r="AM574">
            <v>-17.200000000069849</v>
          </cell>
          <cell r="AN574">
            <v>-82.239999999990687</v>
          </cell>
          <cell r="AO574">
            <v>-46.239999999990687</v>
          </cell>
          <cell r="AP574">
            <v>0</v>
          </cell>
          <cell r="AQ574">
            <v>17.400000000023283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1.3599999994039536</v>
          </cell>
          <cell r="BS574">
            <v>0</v>
          </cell>
          <cell r="BT574">
            <v>0</v>
          </cell>
          <cell r="BU574">
            <v>0.86000000010244548</v>
          </cell>
          <cell r="BV574">
            <v>0</v>
          </cell>
          <cell r="BW574">
            <v>0</v>
          </cell>
          <cell r="BX574">
            <v>0.5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1</v>
          </cell>
          <cell r="CF574">
            <v>0</v>
          </cell>
          <cell r="CG574">
            <v>0</v>
          </cell>
          <cell r="CH574">
            <v>1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</row>
        <row r="576">
          <cell r="F576">
            <v>-55.099999999976717</v>
          </cell>
          <cell r="G576">
            <v>-100.47000000003027</v>
          </cell>
          <cell r="H576">
            <v>-69</v>
          </cell>
          <cell r="I576">
            <v>-24.209999999962747</v>
          </cell>
          <cell r="J576">
            <v>-102.79999999998836</v>
          </cell>
          <cell r="K576">
            <v>-15.39000000001397</v>
          </cell>
          <cell r="L576">
            <v>-103.89000000001397</v>
          </cell>
          <cell r="M576">
            <v>-37.229999999981374</v>
          </cell>
          <cell r="N576">
            <v>-32.519999999960419</v>
          </cell>
          <cell r="O576">
            <v>-71.25</v>
          </cell>
          <cell r="P576">
            <v>0</v>
          </cell>
          <cell r="Q576">
            <v>-9.6300000000046566</v>
          </cell>
          <cell r="R576">
            <v>-752.85000000055879</v>
          </cell>
          <cell r="S576">
            <v>0</v>
          </cell>
          <cell r="T576">
            <v>-54.189999999944121</v>
          </cell>
          <cell r="U576">
            <v>-118.52999999991152</v>
          </cell>
          <cell r="V576">
            <v>-80.269999999960419</v>
          </cell>
          <cell r="W576">
            <v>-1.8100000000558794</v>
          </cell>
          <cell r="X576">
            <v>-201.14000000001397</v>
          </cell>
          <cell r="Y576">
            <v>-122.72999999998137</v>
          </cell>
          <cell r="Z576">
            <v>-25.910000000032596</v>
          </cell>
          <cell r="AA576">
            <v>0</v>
          </cell>
          <cell r="AB576">
            <v>-109.59000000002561</v>
          </cell>
          <cell r="AC576">
            <v>-23.880000000004657</v>
          </cell>
          <cell r="AD576">
            <v>-14.800000000046566</v>
          </cell>
          <cell r="AE576">
            <v>-1109.4300000006333</v>
          </cell>
          <cell r="AF576">
            <v>-53.919999999983702</v>
          </cell>
          <cell r="AG576">
            <v>-10.519999999960419</v>
          </cell>
          <cell r="AH576">
            <v>-144.5800000000163</v>
          </cell>
          <cell r="AI576">
            <v>-155.80999999999767</v>
          </cell>
          <cell r="AJ576">
            <v>-269.88999999995576</v>
          </cell>
          <cell r="AK576">
            <v>-57.239999999990687</v>
          </cell>
          <cell r="AL576">
            <v>-139.05999999999767</v>
          </cell>
          <cell r="AM576">
            <v>-19.14000000001397</v>
          </cell>
          <cell r="AN576">
            <v>-91.64000000001397</v>
          </cell>
          <cell r="AO576">
            <v>-113.60999999998603</v>
          </cell>
          <cell r="AP576">
            <v>-54.019999999960419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-514.70000000018626</v>
          </cell>
          <cell r="G577">
            <v>-853.30000000074506</v>
          </cell>
          <cell r="H577">
            <v>-2895.1000000005588</v>
          </cell>
          <cell r="I577">
            <v>-2706.2999999998137</v>
          </cell>
          <cell r="J577">
            <v>-1273.2999999988824</v>
          </cell>
          <cell r="K577">
            <v>-2126.7000000001863</v>
          </cell>
          <cell r="L577">
            <v>-7.8000000007450581</v>
          </cell>
          <cell r="M577">
            <v>0</v>
          </cell>
          <cell r="N577">
            <v>-2351.5000000009313</v>
          </cell>
          <cell r="O577">
            <v>-300.19999999925494</v>
          </cell>
          <cell r="P577">
            <v>-1442.1000000005588</v>
          </cell>
          <cell r="Q577">
            <v>204.90000000037253</v>
          </cell>
          <cell r="R577">
            <v>-11440</v>
          </cell>
          <cell r="S577">
            <v>-458.70000000018626</v>
          </cell>
          <cell r="T577">
            <v>-941.5</v>
          </cell>
          <cell r="U577">
            <v>-2985.9000000003725</v>
          </cell>
          <cell r="V577">
            <v>-2146.5999999996275</v>
          </cell>
          <cell r="W577">
            <v>-1272</v>
          </cell>
          <cell r="X577">
            <v>-934</v>
          </cell>
          <cell r="Y577">
            <v>-395</v>
          </cell>
          <cell r="Z577">
            <v>0</v>
          </cell>
          <cell r="AA577">
            <v>-886.29999999981374</v>
          </cell>
          <cell r="AB577">
            <v>-228.20000000018626</v>
          </cell>
          <cell r="AC577">
            <v>-1198.6000000005588</v>
          </cell>
          <cell r="AD577">
            <v>6.8000000007450581</v>
          </cell>
          <cell r="AE577">
            <v>-6356.8999999910593</v>
          </cell>
          <cell r="AF577">
            <v>-65.200000000186265</v>
          </cell>
          <cell r="AG577">
            <v>-324.59999999962747</v>
          </cell>
          <cell r="AH577">
            <v>-998.89999999944121</v>
          </cell>
          <cell r="AI577">
            <v>-1607.2999999998137</v>
          </cell>
          <cell r="AJ577">
            <v>-997.19999999925494</v>
          </cell>
          <cell r="AK577">
            <v>-465.70000000018626</v>
          </cell>
          <cell r="AL577">
            <v>-101.5</v>
          </cell>
          <cell r="AM577">
            <v>-179.5</v>
          </cell>
          <cell r="AN577">
            <v>-1207</v>
          </cell>
          <cell r="AO577">
            <v>-227</v>
          </cell>
          <cell r="AP577">
            <v>-119</v>
          </cell>
          <cell r="AQ577">
            <v>-64</v>
          </cell>
          <cell r="AR577">
            <v>3.3999999910593033</v>
          </cell>
          <cell r="AS577">
            <v>0</v>
          </cell>
          <cell r="AT577">
            <v>0</v>
          </cell>
          <cell r="AU577">
            <v>0.30000000074505806</v>
          </cell>
          <cell r="AV577">
            <v>0.59999999962747097</v>
          </cell>
          <cell r="AW577">
            <v>0.30000000074505806</v>
          </cell>
          <cell r="AX577">
            <v>0.5</v>
          </cell>
          <cell r="AY577">
            <v>0.19999999925494194</v>
          </cell>
          <cell r="AZ577">
            <v>0</v>
          </cell>
          <cell r="BA577">
            <v>0.59999999962747097</v>
          </cell>
          <cell r="BB577">
            <v>0.90000000037252903</v>
          </cell>
          <cell r="BC577">
            <v>0</v>
          </cell>
          <cell r="BD577">
            <v>0</v>
          </cell>
          <cell r="BE577">
            <v>27.300000011920929</v>
          </cell>
          <cell r="BF577">
            <v>1.5</v>
          </cell>
          <cell r="BG577">
            <v>0.20000000018626451</v>
          </cell>
          <cell r="BH577">
            <v>5.099999999627471</v>
          </cell>
          <cell r="BI577">
            <v>3.400000000372529</v>
          </cell>
          <cell r="BJ577">
            <v>5.5</v>
          </cell>
          <cell r="BK577">
            <v>3.400000000372529</v>
          </cell>
          <cell r="BL577">
            <v>0</v>
          </cell>
          <cell r="BM577">
            <v>0.29999999981373549</v>
          </cell>
          <cell r="BN577">
            <v>4.7000000001862645</v>
          </cell>
          <cell r="BO577">
            <v>1.9999999990686774</v>
          </cell>
          <cell r="BP577">
            <v>1</v>
          </cell>
          <cell r="BQ577">
            <v>0.20000000111758709</v>
          </cell>
          <cell r="BR577">
            <v>73.100000008940697</v>
          </cell>
          <cell r="BS577">
            <v>0.79999999981373549</v>
          </cell>
          <cell r="BT577">
            <v>3.3000000007450581</v>
          </cell>
          <cell r="BU577">
            <v>9.8999999994412065</v>
          </cell>
          <cell r="BV577">
            <v>14</v>
          </cell>
          <cell r="BW577">
            <v>8.2000000001862645</v>
          </cell>
          <cell r="BX577">
            <v>16.5</v>
          </cell>
          <cell r="BY577">
            <v>5.8000000007450581</v>
          </cell>
          <cell r="BZ577">
            <v>0</v>
          </cell>
          <cell r="CA577">
            <v>11.799999998882413</v>
          </cell>
          <cell r="CB577">
            <v>0</v>
          </cell>
          <cell r="CC577">
            <v>2.2999999998137355</v>
          </cell>
          <cell r="CD577">
            <v>0.5</v>
          </cell>
          <cell r="CE577">
            <v>550.6000000089407</v>
          </cell>
          <cell r="CF577">
            <v>0</v>
          </cell>
          <cell r="CG577">
            <v>3</v>
          </cell>
          <cell r="CH577">
            <v>9.099999999627471</v>
          </cell>
          <cell r="CI577">
            <v>4.7999999998137355</v>
          </cell>
          <cell r="CJ577">
            <v>130.79999999981374</v>
          </cell>
          <cell r="CK577">
            <v>391.29999999981374</v>
          </cell>
          <cell r="CL577">
            <v>0</v>
          </cell>
          <cell r="CM577">
            <v>0</v>
          </cell>
          <cell r="CN577">
            <v>8</v>
          </cell>
          <cell r="CO577">
            <v>0</v>
          </cell>
          <cell r="CP577">
            <v>2</v>
          </cell>
          <cell r="CQ577">
            <v>1.599999999627471</v>
          </cell>
          <cell r="CR577">
            <v>11738.70000000298</v>
          </cell>
          <cell r="CS577">
            <v>0</v>
          </cell>
          <cell r="CT577">
            <v>2.5</v>
          </cell>
          <cell r="CU577">
            <v>11.399999999441206</v>
          </cell>
          <cell r="CV577">
            <v>9.5</v>
          </cell>
          <cell r="CW577">
            <v>5846.6999999992549</v>
          </cell>
          <cell r="CX577">
            <v>5841.2999999998137</v>
          </cell>
          <cell r="CY577">
            <v>0</v>
          </cell>
          <cell r="CZ577">
            <v>0</v>
          </cell>
          <cell r="DA577">
            <v>17</v>
          </cell>
          <cell r="DB577">
            <v>2.5</v>
          </cell>
          <cell r="DC577">
            <v>7.400000000372529</v>
          </cell>
          <cell r="DD577">
            <v>0.40000000037252903</v>
          </cell>
          <cell r="DE577">
            <v>797.69999998807907</v>
          </cell>
          <cell r="DF577">
            <v>1.5</v>
          </cell>
          <cell r="DG577">
            <v>16.200000001117587</v>
          </cell>
          <cell r="DH577">
            <v>22.299999999813735</v>
          </cell>
          <cell r="DI577">
            <v>21.900000000372529</v>
          </cell>
          <cell r="DJ577">
            <v>293.5</v>
          </cell>
          <cell r="DK577">
            <v>424.5</v>
          </cell>
          <cell r="DL577">
            <v>3.7000000011175871</v>
          </cell>
          <cell r="DM577">
            <v>5</v>
          </cell>
          <cell r="DN577">
            <v>4.7999999998137355</v>
          </cell>
          <cell r="DO577">
            <v>2.599999999627471</v>
          </cell>
          <cell r="DP577">
            <v>1.7000000011175871</v>
          </cell>
          <cell r="DQ577">
            <v>0</v>
          </cell>
          <cell r="DR577">
            <v>1.6000000089406967</v>
          </cell>
          <cell r="DS577">
            <v>0</v>
          </cell>
          <cell r="DT577">
            <v>0</v>
          </cell>
          <cell r="DU577">
            <v>0</v>
          </cell>
          <cell r="DV577">
            <v>1.2999999998137355</v>
          </cell>
          <cell r="DW577">
            <v>0.29999999981373549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-844</v>
          </cell>
          <cell r="H578">
            <v>-1007.5</v>
          </cell>
          <cell r="I578">
            <v>-317.20000000018626</v>
          </cell>
          <cell r="J578">
            <v>-281</v>
          </cell>
          <cell r="K578">
            <v>-170.59999999962747</v>
          </cell>
          <cell r="L578">
            <v>0</v>
          </cell>
          <cell r="M578">
            <v>0</v>
          </cell>
          <cell r="N578">
            <v>-80.799999999813735</v>
          </cell>
          <cell r="O578">
            <v>0</v>
          </cell>
          <cell r="P578">
            <v>-107.79999999981374</v>
          </cell>
          <cell r="Q578">
            <v>-40.299999999813735</v>
          </cell>
          <cell r="R578">
            <v>-619.40000000596046</v>
          </cell>
          <cell r="S578">
            <v>0</v>
          </cell>
          <cell r="T578">
            <v>0</v>
          </cell>
          <cell r="U578">
            <v>-283.29999999981374</v>
          </cell>
          <cell r="V578">
            <v>-74.799999999813735</v>
          </cell>
          <cell r="W578">
            <v>-145.59999999962747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-115.70000000018626</v>
          </cell>
          <cell r="AD578">
            <v>0</v>
          </cell>
          <cell r="AE578">
            <v>-4203.8000000119209</v>
          </cell>
          <cell r="AF578">
            <v>-0.79999999981373549</v>
          </cell>
          <cell r="AG578">
            <v>-1.400000000372529</v>
          </cell>
          <cell r="AH578">
            <v>-1072.2000000001863</v>
          </cell>
          <cell r="AI578">
            <v>-1093.0999999996275</v>
          </cell>
          <cell r="AJ578">
            <v>-734</v>
          </cell>
          <cell r="AK578">
            <v>-352.70000000018626</v>
          </cell>
          <cell r="AL578">
            <v>0</v>
          </cell>
          <cell r="AM578">
            <v>0</v>
          </cell>
          <cell r="AN578">
            <v>-865.70000000018626</v>
          </cell>
          <cell r="AO578">
            <v>-1.400000000372529</v>
          </cell>
          <cell r="AP578">
            <v>-111.20000000018626</v>
          </cell>
          <cell r="AQ578">
            <v>28.700000000186265</v>
          </cell>
          <cell r="AR578">
            <v>2.7999999970197678</v>
          </cell>
          <cell r="AS578">
            <v>0</v>
          </cell>
          <cell r="AT578">
            <v>0</v>
          </cell>
          <cell r="AU578">
            <v>0.29999999981373549</v>
          </cell>
          <cell r="AV578">
            <v>1.2000000001862645</v>
          </cell>
          <cell r="AW578">
            <v>0.20000000018626451</v>
          </cell>
          <cell r="AX578">
            <v>0.59999999962747097</v>
          </cell>
          <cell r="AY578">
            <v>0</v>
          </cell>
          <cell r="AZ578">
            <v>0</v>
          </cell>
          <cell r="BA578">
            <v>0.29999999981373549</v>
          </cell>
          <cell r="BB578">
            <v>0.20000000018626451</v>
          </cell>
          <cell r="BC578">
            <v>0</v>
          </cell>
          <cell r="BD578">
            <v>0</v>
          </cell>
          <cell r="BE578">
            <v>17.69999997317791</v>
          </cell>
          <cell r="BF578">
            <v>0.29999999981373549</v>
          </cell>
          <cell r="BG578">
            <v>0</v>
          </cell>
          <cell r="BH578">
            <v>3.599999999627471</v>
          </cell>
          <cell r="BI578">
            <v>6.400000000372529</v>
          </cell>
          <cell r="BJ578">
            <v>2.2000000001862645</v>
          </cell>
          <cell r="BK578">
            <v>1.2999999998137355</v>
          </cell>
          <cell r="BL578">
            <v>0</v>
          </cell>
          <cell r="BM578">
            <v>0</v>
          </cell>
          <cell r="BN578">
            <v>0.79999999981373549</v>
          </cell>
          <cell r="BO578">
            <v>0.70000000018626451</v>
          </cell>
          <cell r="BP578">
            <v>1.599999999627471</v>
          </cell>
          <cell r="BQ578">
            <v>0.79999999981373549</v>
          </cell>
          <cell r="BR578">
            <v>35.300000011920929</v>
          </cell>
          <cell r="BS578">
            <v>0.79999999981373549</v>
          </cell>
          <cell r="BT578">
            <v>2.2999999998137355</v>
          </cell>
          <cell r="BU578">
            <v>7.2000000001862645</v>
          </cell>
          <cell r="BV578">
            <v>6.2999999998137355</v>
          </cell>
          <cell r="BW578">
            <v>5.5</v>
          </cell>
          <cell r="BX578">
            <v>6</v>
          </cell>
          <cell r="BY578">
            <v>1.5</v>
          </cell>
          <cell r="BZ578">
            <v>0</v>
          </cell>
          <cell r="CA578">
            <v>2.7000000001862645</v>
          </cell>
          <cell r="CB578">
            <v>0</v>
          </cell>
          <cell r="CC578">
            <v>2.7000000001862645</v>
          </cell>
          <cell r="CD578">
            <v>0.29999999981373549</v>
          </cell>
          <cell r="CE578">
            <v>16.599999994039536</v>
          </cell>
          <cell r="CF578">
            <v>0</v>
          </cell>
          <cell r="CG578">
            <v>1</v>
          </cell>
          <cell r="CH578">
            <v>5.5</v>
          </cell>
          <cell r="CI578">
            <v>4</v>
          </cell>
          <cell r="CJ578">
            <v>1.3999999994412065</v>
          </cell>
          <cell r="CK578">
            <v>0</v>
          </cell>
          <cell r="CL578">
            <v>0</v>
          </cell>
          <cell r="CM578">
            <v>0</v>
          </cell>
          <cell r="CN578">
            <v>0.5</v>
          </cell>
          <cell r="CO578">
            <v>0</v>
          </cell>
          <cell r="CP578">
            <v>4.2000000001862645</v>
          </cell>
          <cell r="CQ578">
            <v>0</v>
          </cell>
          <cell r="CR578">
            <v>33.400000005960464</v>
          </cell>
          <cell r="CS578">
            <v>0</v>
          </cell>
          <cell r="CT578">
            <v>0</v>
          </cell>
          <cell r="CU578">
            <v>5.599999999627471</v>
          </cell>
          <cell r="CV578">
            <v>12.700000000186265</v>
          </cell>
          <cell r="CW578">
            <v>4.6999999992549419</v>
          </cell>
          <cell r="CX578">
            <v>0.70000000018626451</v>
          </cell>
          <cell r="CY578">
            <v>0</v>
          </cell>
          <cell r="CZ578">
            <v>0</v>
          </cell>
          <cell r="DA578">
            <v>3.2000000001862645</v>
          </cell>
          <cell r="DB578">
            <v>0</v>
          </cell>
          <cell r="DC578">
            <v>5.5</v>
          </cell>
          <cell r="DD578">
            <v>1</v>
          </cell>
          <cell r="DE578">
            <v>79.600000008940697</v>
          </cell>
          <cell r="DF578">
            <v>0</v>
          </cell>
          <cell r="DG578">
            <v>6</v>
          </cell>
          <cell r="DH578">
            <v>22.899999999441206</v>
          </cell>
          <cell r="DI578">
            <v>23.5</v>
          </cell>
          <cell r="DJ578">
            <v>15.200000000186265</v>
          </cell>
          <cell r="DK578">
            <v>3</v>
          </cell>
          <cell r="DL578">
            <v>0</v>
          </cell>
          <cell r="DM578">
            <v>4.7000000001862645</v>
          </cell>
          <cell r="DN578">
            <v>0</v>
          </cell>
          <cell r="DO578">
            <v>4.2999999998137355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-4891.9000000003725</v>
          </cell>
          <cell r="G579">
            <v>-4490.4000000003725</v>
          </cell>
          <cell r="H579">
            <v>-3954.3600000012666</v>
          </cell>
          <cell r="I579">
            <v>-3294.7400000002235</v>
          </cell>
          <cell r="J579">
            <v>-6486.640000000596</v>
          </cell>
          <cell r="K579">
            <v>-10304.900000000373</v>
          </cell>
          <cell r="L579">
            <v>-7690.2999999998137</v>
          </cell>
          <cell r="M579">
            <v>-7962.3000000007451</v>
          </cell>
          <cell r="N579">
            <v>-5723</v>
          </cell>
          <cell r="O579">
            <v>-7926.7000000001863</v>
          </cell>
          <cell r="P579">
            <v>-4167.5</v>
          </cell>
          <cell r="Q579">
            <v>1790.4000000003725</v>
          </cell>
          <cell r="R579">
            <v>-42184.359999999404</v>
          </cell>
          <cell r="S579">
            <v>-2548</v>
          </cell>
          <cell r="T579">
            <v>-3124.6000000005588</v>
          </cell>
          <cell r="U579">
            <v>-3048.6999999992549</v>
          </cell>
          <cell r="V579">
            <v>-3772.5</v>
          </cell>
          <cell r="W579">
            <v>-3285.5600000000559</v>
          </cell>
          <cell r="X579">
            <v>-5020.8000000007451</v>
          </cell>
          <cell r="Y579">
            <v>-5610.1000000005588</v>
          </cell>
          <cell r="Z579">
            <v>-4743.7000000001863</v>
          </cell>
          <cell r="AA579">
            <v>-3977.7999999998137</v>
          </cell>
          <cell r="AB579">
            <v>-5551</v>
          </cell>
          <cell r="AC579">
            <v>-2129</v>
          </cell>
          <cell r="AD579">
            <v>627.40000000037253</v>
          </cell>
          <cell r="AE579">
            <v>-47373.219999998808</v>
          </cell>
          <cell r="AF579">
            <v>-2387.7999999998137</v>
          </cell>
          <cell r="AG579">
            <v>-2250.4000000003725</v>
          </cell>
          <cell r="AH579">
            <v>-3871</v>
          </cell>
          <cell r="AI579">
            <v>-4903</v>
          </cell>
          <cell r="AJ579">
            <v>-2759.3600000003353</v>
          </cell>
          <cell r="AK579">
            <v>-6675.9000000003725</v>
          </cell>
          <cell r="AL579">
            <v>-6992.2999999998137</v>
          </cell>
          <cell r="AM579">
            <v>-5070</v>
          </cell>
          <cell r="AN579">
            <v>-4317.3600000003353</v>
          </cell>
          <cell r="AO579">
            <v>-5816.5</v>
          </cell>
          <cell r="AP579">
            <v>-2518</v>
          </cell>
          <cell r="AQ579">
            <v>188.40000000037253</v>
          </cell>
          <cell r="AR579">
            <v>-244.80000001192093</v>
          </cell>
          <cell r="AS579">
            <v>0.5</v>
          </cell>
          <cell r="AT579">
            <v>0.90000000037252903</v>
          </cell>
          <cell r="AU579">
            <v>1.2999999998137355</v>
          </cell>
          <cell r="AV579">
            <v>2.400000000372529</v>
          </cell>
          <cell r="AW579">
            <v>-85.900000001303852</v>
          </cell>
          <cell r="AX579">
            <v>-176.19999999925494</v>
          </cell>
          <cell r="AY579">
            <v>3.599999999627471</v>
          </cell>
          <cell r="AZ579">
            <v>2.5</v>
          </cell>
          <cell r="BA579">
            <v>1.7999999998137355</v>
          </cell>
          <cell r="BB579">
            <v>2.400000000372529</v>
          </cell>
          <cell r="BC579">
            <v>1.5</v>
          </cell>
          <cell r="BD579">
            <v>0.40000000037252903</v>
          </cell>
          <cell r="BE579">
            <v>-102.79999999701977</v>
          </cell>
          <cell r="BF579">
            <v>5.2000000001862645</v>
          </cell>
          <cell r="BG579">
            <v>12.800000000745058</v>
          </cell>
          <cell r="BH579">
            <v>14.400000000372529</v>
          </cell>
          <cell r="BI579">
            <v>21.699999999254942</v>
          </cell>
          <cell r="BJ579">
            <v>-29.599999999627471</v>
          </cell>
          <cell r="BK579">
            <v>-224.19999999925494</v>
          </cell>
          <cell r="BL579">
            <v>28.200000001117587</v>
          </cell>
          <cell r="BM579">
            <v>15.700000000186265</v>
          </cell>
          <cell r="BN579">
            <v>22.5</v>
          </cell>
          <cell r="BO579">
            <v>14.400000000372529</v>
          </cell>
          <cell r="BP579">
            <v>9.2000000001862645</v>
          </cell>
          <cell r="BQ579">
            <v>6.900000000372529</v>
          </cell>
          <cell r="BR579">
            <v>28.899999998509884</v>
          </cell>
          <cell r="BS579">
            <v>9.2000000001862645</v>
          </cell>
          <cell r="BT579">
            <v>12.600000000093132</v>
          </cell>
          <cell r="BU579">
            <v>11.600000000093132</v>
          </cell>
          <cell r="BV579">
            <v>27.5</v>
          </cell>
          <cell r="BW579">
            <v>13.600000000093132</v>
          </cell>
          <cell r="BX579">
            <v>-146.1999999997206</v>
          </cell>
          <cell r="BY579">
            <v>26.399999999441206</v>
          </cell>
          <cell r="BZ579">
            <v>17.900000000372529</v>
          </cell>
          <cell r="CA579">
            <v>19.799999999813735</v>
          </cell>
          <cell r="CB579">
            <v>26.099999999627471</v>
          </cell>
          <cell r="CC579">
            <v>9.5</v>
          </cell>
          <cell r="CD579">
            <v>0.89999999990686774</v>
          </cell>
          <cell r="CE579">
            <v>-31.799999997019768</v>
          </cell>
          <cell r="CF579">
            <v>2.3999999994412065</v>
          </cell>
          <cell r="CG579">
            <v>11.5</v>
          </cell>
          <cell r="CH579">
            <v>22.400000000372529</v>
          </cell>
          <cell r="CI579">
            <v>19</v>
          </cell>
          <cell r="CJ579">
            <v>-13.700000000186265</v>
          </cell>
          <cell r="CK579">
            <v>-184.60000000055879</v>
          </cell>
          <cell r="CL579">
            <v>24.5</v>
          </cell>
          <cell r="CM579">
            <v>23.799999999813735</v>
          </cell>
          <cell r="CN579">
            <v>24.699999999720603</v>
          </cell>
          <cell r="CO579">
            <v>17.700000000186265</v>
          </cell>
          <cell r="CP579">
            <v>9.1999999997206032</v>
          </cell>
          <cell r="CQ579">
            <v>11.299999999813735</v>
          </cell>
          <cell r="CR579">
            <v>-2384.2999999970198</v>
          </cell>
          <cell r="CS579">
            <v>10.400000000372529</v>
          </cell>
          <cell r="CT579">
            <v>16.200000000186265</v>
          </cell>
          <cell r="CU579">
            <v>44.700000000186265</v>
          </cell>
          <cell r="CV579">
            <v>35.400000000372529</v>
          </cell>
          <cell r="CW579">
            <v>-1055.3000000002794</v>
          </cell>
          <cell r="CX579">
            <v>-1638.7999999998137</v>
          </cell>
          <cell r="CY579">
            <v>46.5</v>
          </cell>
          <cell r="CZ579">
            <v>41.799999999813735</v>
          </cell>
          <cell r="DA579">
            <v>38</v>
          </cell>
          <cell r="DB579">
            <v>42.799999999813735</v>
          </cell>
          <cell r="DC579">
            <v>14.799999999813735</v>
          </cell>
          <cell r="DD579">
            <v>19.200000000186265</v>
          </cell>
          <cell r="DE579">
            <v>362.19999998807907</v>
          </cell>
          <cell r="DF579">
            <v>14.200000000186265</v>
          </cell>
          <cell r="DG579">
            <v>15</v>
          </cell>
          <cell r="DH579">
            <v>49.299999999813735</v>
          </cell>
          <cell r="DI579">
            <v>35.100000000093132</v>
          </cell>
          <cell r="DJ579">
            <v>16.300000000279397</v>
          </cell>
          <cell r="DK579">
            <v>72.699999999720603</v>
          </cell>
          <cell r="DL579">
            <v>41.200000000186265</v>
          </cell>
          <cell r="DM579">
            <v>29.400000000372529</v>
          </cell>
          <cell r="DN579">
            <v>34.5</v>
          </cell>
          <cell r="DO579">
            <v>29.299999999813735</v>
          </cell>
          <cell r="DP579">
            <v>22</v>
          </cell>
          <cell r="DQ579">
            <v>3.2000000001862645</v>
          </cell>
          <cell r="DR579">
            <v>33.859999999403954</v>
          </cell>
          <cell r="DS579">
            <v>0</v>
          </cell>
          <cell r="DT579">
            <v>0</v>
          </cell>
          <cell r="DU579">
            <v>4</v>
          </cell>
          <cell r="DV579">
            <v>3.6999999992549419</v>
          </cell>
          <cell r="DW579">
            <v>3.5600000000558794</v>
          </cell>
          <cell r="DX579">
            <v>8</v>
          </cell>
          <cell r="DY579">
            <v>0.79999999981373549</v>
          </cell>
          <cell r="DZ579">
            <v>0.29999999981373549</v>
          </cell>
          <cell r="EA579">
            <v>8.400000000372529</v>
          </cell>
          <cell r="EB579">
            <v>4.5</v>
          </cell>
          <cell r="EC579">
            <v>0.60000000009313226</v>
          </cell>
          <cell r="ED579">
            <v>0</v>
          </cell>
        </row>
        <row r="580">
          <cell r="F580">
            <v>-590.08000000007451</v>
          </cell>
          <cell r="G580">
            <v>-605.44999999995343</v>
          </cell>
          <cell r="H580">
            <v>-775.26000000000931</v>
          </cell>
          <cell r="I580">
            <v>-854.1999999997206</v>
          </cell>
          <cell r="J580">
            <v>-452.02000000001863</v>
          </cell>
          <cell r="K580">
            <v>-1043.7099999999627</v>
          </cell>
          <cell r="L580">
            <v>-1341.9899999997579</v>
          </cell>
          <cell r="M580">
            <v>-1573.3000000002794</v>
          </cell>
          <cell r="N580">
            <v>-1697.6500000001397</v>
          </cell>
          <cell r="O580">
            <v>-986.84000000008382</v>
          </cell>
          <cell r="P580">
            <v>-1191.1999999999534</v>
          </cell>
          <cell r="Q580">
            <v>398.52000000001863</v>
          </cell>
          <cell r="R580">
            <v>-12286.169999998063</v>
          </cell>
          <cell r="S580">
            <v>-612.76000000000931</v>
          </cell>
          <cell r="T580">
            <v>-648.19999999995343</v>
          </cell>
          <cell r="U580">
            <v>-803.41000000014901</v>
          </cell>
          <cell r="V580">
            <v>-1262.5</v>
          </cell>
          <cell r="W580">
            <v>-211.93999999994412</v>
          </cell>
          <cell r="X580">
            <v>-1088.6100000001024</v>
          </cell>
          <cell r="Y580">
            <v>-2302.6999999997206</v>
          </cell>
          <cell r="Z580">
            <v>-1032.3999999999069</v>
          </cell>
          <cell r="AA580">
            <v>-2279.5400000000373</v>
          </cell>
          <cell r="AB580">
            <v>-1070.9000000001397</v>
          </cell>
          <cell r="AC580">
            <v>-950.11000000010245</v>
          </cell>
          <cell r="AD580">
            <v>-23.100000000558794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3">
          <cell r="F583">
            <v>-587.59999999962747</v>
          </cell>
          <cell r="G583">
            <v>-577</v>
          </cell>
          <cell r="H583">
            <v>-1489.5</v>
          </cell>
          <cell r="I583">
            <v>-723.40000000037253</v>
          </cell>
          <cell r="J583">
            <v>0</v>
          </cell>
          <cell r="K583">
            <v>-402.6600000000326</v>
          </cell>
          <cell r="L583">
            <v>-65.5</v>
          </cell>
          <cell r="M583">
            <v>-47.200000000186265</v>
          </cell>
          <cell r="N583">
            <v>-904.40000000037253</v>
          </cell>
          <cell r="O583">
            <v>-173.5999999998603</v>
          </cell>
          <cell r="P583">
            <v>-149.69999999995343</v>
          </cell>
          <cell r="Q583">
            <v>445.70000000018626</v>
          </cell>
          <cell r="R583">
            <v>-5254.6439999975264</v>
          </cell>
          <cell r="S583">
            <v>-478.70000000018626</v>
          </cell>
          <cell r="T583">
            <v>-521.19999999995343</v>
          </cell>
          <cell r="U583">
            <v>-973.59999999962747</v>
          </cell>
          <cell r="V583">
            <v>-1412.7000000001863</v>
          </cell>
          <cell r="W583">
            <v>0</v>
          </cell>
          <cell r="X583">
            <v>-157.84399999999732</v>
          </cell>
          <cell r="Y583">
            <v>-214.29999999981374</v>
          </cell>
          <cell r="Z583">
            <v>-124.79999999981374</v>
          </cell>
          <cell r="AA583">
            <v>-932</v>
          </cell>
          <cell r="AB583">
            <v>-364.60000000009313</v>
          </cell>
          <cell r="AC583">
            <v>-111.69999999995343</v>
          </cell>
          <cell r="AD583">
            <v>36.800000000046566</v>
          </cell>
          <cell r="AE583">
            <v>-4226.5899999961257</v>
          </cell>
          <cell r="AF583">
            <v>-26.600000000093132</v>
          </cell>
          <cell r="AG583">
            <v>-75.200000000186265</v>
          </cell>
          <cell r="AH583">
            <v>-1058.7000000001863</v>
          </cell>
          <cell r="AI583">
            <v>-755.20000000018626</v>
          </cell>
          <cell r="AJ583">
            <v>-34.25</v>
          </cell>
          <cell r="AK583">
            <v>-102.04000000000815</v>
          </cell>
          <cell r="AL583">
            <v>-513.29999999981374</v>
          </cell>
          <cell r="AM583">
            <v>-246</v>
          </cell>
          <cell r="AN583">
            <v>-774.5</v>
          </cell>
          <cell r="AO583">
            <v>-449.60000000009313</v>
          </cell>
          <cell r="AP583">
            <v>-193.30000000004657</v>
          </cell>
          <cell r="AQ583">
            <v>2.1000000000931323</v>
          </cell>
          <cell r="AR583">
            <v>2.6400000005960464</v>
          </cell>
          <cell r="AS583">
            <v>0</v>
          </cell>
          <cell r="AT583">
            <v>0</v>
          </cell>
          <cell r="AU583">
            <v>1</v>
          </cell>
          <cell r="AV583">
            <v>0.5</v>
          </cell>
          <cell r="AW583">
            <v>4.0000000008149073E-2</v>
          </cell>
          <cell r="AX583">
            <v>0.19999999995343387</v>
          </cell>
          <cell r="AY583">
            <v>0.29999999981373549</v>
          </cell>
          <cell r="AZ583">
            <v>0</v>
          </cell>
          <cell r="BA583">
            <v>0.59999999962747097</v>
          </cell>
          <cell r="BB583">
            <v>0</v>
          </cell>
          <cell r="BC583">
            <v>0</v>
          </cell>
          <cell r="BD583">
            <v>0</v>
          </cell>
          <cell r="BE583">
            <v>22.780000001192093</v>
          </cell>
          <cell r="BF583">
            <v>0.10000000009313226</v>
          </cell>
          <cell r="BG583">
            <v>0</v>
          </cell>
          <cell r="BH583">
            <v>3.599999999627471</v>
          </cell>
          <cell r="BI583">
            <v>4.400000000372529</v>
          </cell>
          <cell r="BJ583">
            <v>0.13000000000465661</v>
          </cell>
          <cell r="BK583">
            <v>0.80000000004656613</v>
          </cell>
          <cell r="BL583">
            <v>4.2999999998137355</v>
          </cell>
          <cell r="BM583">
            <v>1.2000000001862645</v>
          </cell>
          <cell r="BN583">
            <v>5.5</v>
          </cell>
          <cell r="BO583">
            <v>2.4000000001396984</v>
          </cell>
          <cell r="BP583">
            <v>0.34999999997671694</v>
          </cell>
          <cell r="BQ583">
            <v>0</v>
          </cell>
          <cell r="BR583">
            <v>42.700000002980232</v>
          </cell>
          <cell r="BS583">
            <v>0.19999999995343387</v>
          </cell>
          <cell r="BT583">
            <v>0.19999999995343387</v>
          </cell>
          <cell r="BU583">
            <v>7.2999999998137355</v>
          </cell>
          <cell r="BV583">
            <v>12.399999999906868</v>
          </cell>
          <cell r="BW583">
            <v>0</v>
          </cell>
          <cell r="BX583">
            <v>1.9000000000232831</v>
          </cell>
          <cell r="BY583">
            <v>6.0999999998603016</v>
          </cell>
          <cell r="BZ583">
            <v>2.7000000001862645</v>
          </cell>
          <cell r="CA583">
            <v>8.2000000001862645</v>
          </cell>
          <cell r="CB583">
            <v>3.2999999998137355</v>
          </cell>
          <cell r="CC583">
            <v>0.39999999990686774</v>
          </cell>
          <cell r="CD583">
            <v>0</v>
          </cell>
          <cell r="CE583">
            <v>36.75</v>
          </cell>
          <cell r="CF583">
            <v>0</v>
          </cell>
          <cell r="CG583">
            <v>0</v>
          </cell>
          <cell r="CH583">
            <v>0</v>
          </cell>
          <cell r="CI583">
            <v>13</v>
          </cell>
          <cell r="CJ583">
            <v>0</v>
          </cell>
          <cell r="CK583">
            <v>1.8499999999767169</v>
          </cell>
          <cell r="CL583">
            <v>7.1999999999534339</v>
          </cell>
          <cell r="CM583">
            <v>5.2000000001862645</v>
          </cell>
          <cell r="CN583">
            <v>6.7000000001862645</v>
          </cell>
          <cell r="CO583">
            <v>2.2999999998137355</v>
          </cell>
          <cell r="CP583">
            <v>9.9999999860301614E-2</v>
          </cell>
          <cell r="CQ583">
            <v>0.40000000013969839</v>
          </cell>
          <cell r="CR583">
            <v>5.1599999964237213</v>
          </cell>
          <cell r="CS583">
            <v>0.69999999995343387</v>
          </cell>
          <cell r="CT583">
            <v>0</v>
          </cell>
          <cell r="CU583">
            <v>0</v>
          </cell>
          <cell r="CV583">
            <v>13.400000000139698</v>
          </cell>
          <cell r="CW583">
            <v>0</v>
          </cell>
          <cell r="CX583">
            <v>-43.439999999944121</v>
          </cell>
          <cell r="CY583">
            <v>10.899999999906868</v>
          </cell>
          <cell r="CZ583">
            <v>10.5</v>
          </cell>
          <cell r="DA583">
            <v>7.7999999998137355</v>
          </cell>
          <cell r="DB583">
            <v>5.0999999998603016</v>
          </cell>
          <cell r="DC583">
            <v>0</v>
          </cell>
          <cell r="DD583">
            <v>0.19999999995343387</v>
          </cell>
          <cell r="DE583">
            <v>32.859999995678663</v>
          </cell>
          <cell r="DF583">
            <v>0.39999999990686774</v>
          </cell>
          <cell r="DG583">
            <v>0</v>
          </cell>
          <cell r="DH583">
            <v>0</v>
          </cell>
          <cell r="DI583">
            <v>2.6000000000931323</v>
          </cell>
          <cell r="DJ583">
            <v>0</v>
          </cell>
          <cell r="DK583">
            <v>0.55999999999767169</v>
          </cell>
          <cell r="DL583">
            <v>11.600000000093132</v>
          </cell>
          <cell r="DM583">
            <v>8.599999999627471</v>
          </cell>
          <cell r="DN583">
            <v>3.3000000000465661</v>
          </cell>
          <cell r="DO583">
            <v>5.8000000000465661</v>
          </cell>
          <cell r="DP583">
            <v>0</v>
          </cell>
          <cell r="DQ583">
            <v>0</v>
          </cell>
          <cell r="DR583">
            <v>10.050000002607703</v>
          </cell>
          <cell r="DS583">
            <v>0</v>
          </cell>
          <cell r="DT583">
            <v>0</v>
          </cell>
          <cell r="DU583">
            <v>0</v>
          </cell>
          <cell r="DV583">
            <v>1.5</v>
          </cell>
          <cell r="DW583">
            <v>0</v>
          </cell>
          <cell r="DX583">
            <v>2.75</v>
          </cell>
          <cell r="DY583">
            <v>0</v>
          </cell>
          <cell r="DZ583">
            <v>0.40000000037252903</v>
          </cell>
          <cell r="EA583">
            <v>5</v>
          </cell>
          <cell r="EB583">
            <v>0.39999999990686774</v>
          </cell>
          <cell r="EC583">
            <v>0</v>
          </cell>
          <cell r="ED583">
            <v>0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-319.59999999962747</v>
          </cell>
          <cell r="G585">
            <v>-642</v>
          </cell>
          <cell r="H585">
            <v>-339.9000000001397</v>
          </cell>
          <cell r="I585">
            <v>0</v>
          </cell>
          <cell r="J585">
            <v>0</v>
          </cell>
          <cell r="K585">
            <v>-542.1019999999553</v>
          </cell>
          <cell r="L585">
            <v>-89.84000000031665</v>
          </cell>
          <cell r="M585">
            <v>-39.310999999754131</v>
          </cell>
          <cell r="N585">
            <v>-282.78500000014901</v>
          </cell>
          <cell r="O585">
            <v>-50.899999999906868</v>
          </cell>
          <cell r="P585">
            <v>-599.60000000009313</v>
          </cell>
          <cell r="Q585">
            <v>69</v>
          </cell>
          <cell r="R585">
            <v>-3449.3799999970943</v>
          </cell>
          <cell r="S585">
            <v>-722.20000000018626</v>
          </cell>
          <cell r="T585">
            <v>-454.29999999981374</v>
          </cell>
          <cell r="U585">
            <v>-740.60000000009313</v>
          </cell>
          <cell r="V585">
            <v>0</v>
          </cell>
          <cell r="W585">
            <v>0</v>
          </cell>
          <cell r="X585">
            <v>-502.5999999998603</v>
          </cell>
          <cell r="Y585">
            <v>-61.299999999813735</v>
          </cell>
          <cell r="Z585">
            <v>-59.520000000018626</v>
          </cell>
          <cell r="AA585">
            <v>-450.76000000024214</v>
          </cell>
          <cell r="AB585">
            <v>-104.19999999995343</v>
          </cell>
          <cell r="AC585">
            <v>-353.89999999990687</v>
          </cell>
          <cell r="AD585">
            <v>0</v>
          </cell>
          <cell r="AE585">
            <v>-1969.073999999091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-161.89999999990687</v>
          </cell>
          <cell r="AL585">
            <v>-348.5960000003688</v>
          </cell>
          <cell r="AM585">
            <v>-160.08999999985099</v>
          </cell>
          <cell r="AN585">
            <v>-796.08999999985099</v>
          </cell>
          <cell r="AO585">
            <v>-209.3980000000447</v>
          </cell>
          <cell r="AP585">
            <v>-293</v>
          </cell>
          <cell r="AQ585">
            <v>0</v>
          </cell>
          <cell r="AR585">
            <v>0.80300000123679638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0.31300000008195639</v>
          </cell>
          <cell r="AY585">
            <v>0.12000000011175871</v>
          </cell>
          <cell r="AZ585">
            <v>3.0000000260770321E-2</v>
          </cell>
          <cell r="BA585">
            <v>0.34000000008381903</v>
          </cell>
          <cell r="BB585">
            <v>0</v>
          </cell>
          <cell r="BC585">
            <v>0</v>
          </cell>
          <cell r="BD585">
            <v>0</v>
          </cell>
          <cell r="BE585">
            <v>7.5899999979883432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1.8000000000465661</v>
          </cell>
          <cell r="BL585">
            <v>1.2100000004284084</v>
          </cell>
          <cell r="BM585">
            <v>1.0200000000186265</v>
          </cell>
          <cell r="BN585">
            <v>2.8999999999068677</v>
          </cell>
          <cell r="BO585">
            <v>0.16000000003259629</v>
          </cell>
          <cell r="BP585">
            <v>0.5</v>
          </cell>
          <cell r="BQ585">
            <v>0</v>
          </cell>
          <cell r="BR585">
            <v>13.688999997451901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2.084000000031665</v>
          </cell>
          <cell r="BY585">
            <v>2.6450000004842877</v>
          </cell>
          <cell r="BZ585">
            <v>3</v>
          </cell>
          <cell r="CA585">
            <v>3.3999999999068677</v>
          </cell>
          <cell r="CB585">
            <v>0.86000000010244548</v>
          </cell>
          <cell r="CC585">
            <v>1.6999999999534339</v>
          </cell>
          <cell r="CD585">
            <v>0</v>
          </cell>
          <cell r="CE585">
            <v>13.650000000372529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2.3999999999068677</v>
          </cell>
          <cell r="CL585">
            <v>3.8300000005401671</v>
          </cell>
          <cell r="CM585">
            <v>1.1800000001676381</v>
          </cell>
          <cell r="CN585">
            <v>4.3000000000465661</v>
          </cell>
          <cell r="CO585">
            <v>1.2399999999906868</v>
          </cell>
          <cell r="CP585">
            <v>0.69999999995343387</v>
          </cell>
          <cell r="CQ585">
            <v>0</v>
          </cell>
          <cell r="CR585">
            <v>26.730000000447035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2.8999999999068677</v>
          </cell>
          <cell r="CY585">
            <v>6.8799999998882413</v>
          </cell>
          <cell r="CZ585">
            <v>4.900000000372529</v>
          </cell>
          <cell r="DA585">
            <v>8.9000000001396984</v>
          </cell>
          <cell r="DB585">
            <v>1.75</v>
          </cell>
          <cell r="DC585">
            <v>1.3999999999068677</v>
          </cell>
          <cell r="DD585">
            <v>0</v>
          </cell>
          <cell r="DE585">
            <v>30.065999999642372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3.5</v>
          </cell>
          <cell r="DL585">
            <v>9.8759999996982515</v>
          </cell>
          <cell r="DM585">
            <v>4.4900000002235174</v>
          </cell>
          <cell r="DN585">
            <v>9.3999999999068677</v>
          </cell>
          <cell r="DO585">
            <v>1.6999999999534339</v>
          </cell>
          <cell r="DP585">
            <v>1.0999999998603016</v>
          </cell>
          <cell r="DQ585">
            <v>0</v>
          </cell>
          <cell r="DR585">
            <v>8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2.2999999998137355</v>
          </cell>
          <cell r="DY585">
            <v>2.2999999998137355</v>
          </cell>
          <cell r="DZ585">
            <v>0.39999999990686774</v>
          </cell>
          <cell r="EA585">
            <v>1.3999999999068677</v>
          </cell>
          <cell r="EB585">
            <v>0.5</v>
          </cell>
          <cell r="EC585">
            <v>1.1000000000931323</v>
          </cell>
          <cell r="ED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322.875</v>
          </cell>
          <cell r="I587">
            <v>0</v>
          </cell>
          <cell r="J587">
            <v>0</v>
          </cell>
          <cell r="K587">
            <v>0</v>
          </cell>
          <cell r="L587">
            <v>-68.673999999999069</v>
          </cell>
          <cell r="M587">
            <v>-141.36499999999069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-1375.7460000002757</v>
          </cell>
          <cell r="S587">
            <v>0</v>
          </cell>
          <cell r="T587">
            <v>0</v>
          </cell>
          <cell r="U587">
            <v>-8.0000000016298145E-3</v>
          </cell>
          <cell r="V587">
            <v>0</v>
          </cell>
          <cell r="W587">
            <v>0</v>
          </cell>
          <cell r="X587">
            <v>0</v>
          </cell>
          <cell r="Y587">
            <v>-508.42800000001444</v>
          </cell>
          <cell r="Z587">
            <v>-718.89999999990687</v>
          </cell>
          <cell r="AA587">
            <v>-148.40999999997439</v>
          </cell>
          <cell r="AB587">
            <v>0</v>
          </cell>
          <cell r="AC587">
            <v>0</v>
          </cell>
          <cell r="AD587">
            <v>0</v>
          </cell>
          <cell r="AE587">
            <v>-1631.5639999997802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-0.52000000001862645</v>
          </cell>
          <cell r="AL587">
            <v>-643.37400000001071</v>
          </cell>
          <cell r="AM587">
            <v>-708.59000000008382</v>
          </cell>
          <cell r="AN587">
            <v>-279.05999999999767</v>
          </cell>
          <cell r="AO587">
            <v>-1.9999999960418791E-2</v>
          </cell>
          <cell r="AP587">
            <v>0</v>
          </cell>
          <cell r="AQ587">
            <v>0</v>
          </cell>
          <cell r="AR587">
            <v>0.67400000058114529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0.33400000003166497</v>
          </cell>
          <cell r="AZ587">
            <v>0.2400000001071021</v>
          </cell>
          <cell r="BA587">
            <v>9.9999999976716936E-2</v>
          </cell>
          <cell r="BB587">
            <v>0</v>
          </cell>
          <cell r="BC587">
            <v>0</v>
          </cell>
          <cell r="BD587">
            <v>0</v>
          </cell>
          <cell r="BE587">
            <v>3.2349999998696148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1.1100000000442378</v>
          </cell>
          <cell r="BM587">
            <v>1.6999999999534339</v>
          </cell>
          <cell r="BN587">
            <v>0.42500000004656613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-25.600000000093132</v>
          </cell>
          <cell r="G588">
            <v>-13.549999999930151</v>
          </cell>
          <cell r="H588">
            <v>-8.5500000000465661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-48.25</v>
          </cell>
          <cell r="O588">
            <v>-22.699999999953434</v>
          </cell>
          <cell r="P588">
            <v>0</v>
          </cell>
          <cell r="Q588">
            <v>5.6500000000232831</v>
          </cell>
          <cell r="R588">
            <v>-312.54999999981374</v>
          </cell>
          <cell r="S588">
            <v>0</v>
          </cell>
          <cell r="T588">
            <v>-29</v>
          </cell>
          <cell r="U588">
            <v>-142.29999999993015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-56.949999999953434</v>
          </cell>
          <cell r="AB588">
            <v>-18.549999999930151</v>
          </cell>
          <cell r="AC588">
            <v>-30.099999999976717</v>
          </cell>
          <cell r="AD588">
            <v>-35.650000000023283</v>
          </cell>
          <cell r="AE588">
            <v>-448.47999999951571</v>
          </cell>
          <cell r="AF588">
            <v>-42.850000000093132</v>
          </cell>
          <cell r="AG588">
            <v>-64.149999999906868</v>
          </cell>
          <cell r="AH588">
            <v>-66.300000000046566</v>
          </cell>
          <cell r="AI588">
            <v>-77.380000000004657</v>
          </cell>
          <cell r="AJ588">
            <v>0</v>
          </cell>
          <cell r="AK588">
            <v>0</v>
          </cell>
          <cell r="AL588">
            <v>-13.300000000046566</v>
          </cell>
          <cell r="AM588">
            <v>-93.400000000023283</v>
          </cell>
          <cell r="AN588">
            <v>-19.800000000046566</v>
          </cell>
          <cell r="AO588">
            <v>-57.550000000046566</v>
          </cell>
          <cell r="AP588">
            <v>-29.950000000069849</v>
          </cell>
          <cell r="AQ588">
            <v>16.199999999953434</v>
          </cell>
          <cell r="AR588">
            <v>0.32499999925494194</v>
          </cell>
          <cell r="AS588">
            <v>2.5000000023283064E-2</v>
          </cell>
          <cell r="AT588">
            <v>0</v>
          </cell>
          <cell r="AU588">
            <v>9.9999999976716936E-2</v>
          </cell>
          <cell r="AV588">
            <v>4.9999999988358468E-2</v>
          </cell>
          <cell r="AW588">
            <v>0</v>
          </cell>
          <cell r="AX588">
            <v>4.9999999988358468E-2</v>
          </cell>
          <cell r="AY588">
            <v>0</v>
          </cell>
          <cell r="AZ588">
            <v>0</v>
          </cell>
          <cell r="BA588">
            <v>4.9999999930150807E-2</v>
          </cell>
          <cell r="BB588">
            <v>0</v>
          </cell>
          <cell r="BC588">
            <v>5.0000000046566129E-2</v>
          </cell>
          <cell r="BD588">
            <v>0</v>
          </cell>
          <cell r="BE588">
            <v>1.4599999999627471</v>
          </cell>
          <cell r="BF588">
            <v>3.0000000027939677E-2</v>
          </cell>
          <cell r="BG588">
            <v>0.14999999990686774</v>
          </cell>
          <cell r="BH588">
            <v>0.28000000002793968</v>
          </cell>
          <cell r="BI588">
            <v>0.40000000002328306</v>
          </cell>
          <cell r="BJ588">
            <v>0</v>
          </cell>
          <cell r="BK588">
            <v>9.9999999976716936E-2</v>
          </cell>
          <cell r="BL588">
            <v>0</v>
          </cell>
          <cell r="BM588">
            <v>0.19999999995343387</v>
          </cell>
          <cell r="BN588">
            <v>0.15000000002328306</v>
          </cell>
          <cell r="BO588">
            <v>0.10000000009313226</v>
          </cell>
          <cell r="BP588">
            <v>4.9999999930150807E-2</v>
          </cell>
          <cell r="BQ588">
            <v>0</v>
          </cell>
          <cell r="BR588">
            <v>2.6949999993667006</v>
          </cell>
          <cell r="BS588">
            <v>7.5000000011641532E-2</v>
          </cell>
          <cell r="BT588">
            <v>0</v>
          </cell>
          <cell r="BU588">
            <v>0.40000000002328306</v>
          </cell>
          <cell r="BV588">
            <v>0.6000000000349246</v>
          </cell>
          <cell r="BW588">
            <v>0</v>
          </cell>
          <cell r="BX588">
            <v>0.31999999994877726</v>
          </cell>
          <cell r="BY588">
            <v>0</v>
          </cell>
          <cell r="BZ588">
            <v>0.5</v>
          </cell>
          <cell r="CA588">
            <v>0.45000000006984919</v>
          </cell>
          <cell r="CB588">
            <v>0.35000000009313226</v>
          </cell>
          <cell r="CC588">
            <v>0</v>
          </cell>
          <cell r="CD588">
            <v>0</v>
          </cell>
          <cell r="CE588">
            <v>1.8049999997019768</v>
          </cell>
          <cell r="CF588">
            <v>0</v>
          </cell>
          <cell r="CG588">
            <v>0.125</v>
          </cell>
          <cell r="CH588">
            <v>0.75</v>
          </cell>
          <cell r="CI588">
            <v>3.0000000027939677E-2</v>
          </cell>
          <cell r="CJ588">
            <v>0</v>
          </cell>
          <cell r="CK588">
            <v>0</v>
          </cell>
          <cell r="CL588">
            <v>0.15000000002328306</v>
          </cell>
          <cell r="CM588">
            <v>0</v>
          </cell>
          <cell r="CN588">
            <v>0.5</v>
          </cell>
          <cell r="CO588">
            <v>0.25</v>
          </cell>
          <cell r="CP588">
            <v>0</v>
          </cell>
          <cell r="CQ588">
            <v>0</v>
          </cell>
          <cell r="CR588">
            <v>5.6899999985471368</v>
          </cell>
          <cell r="CS588">
            <v>0.34999999997671694</v>
          </cell>
          <cell r="CT588">
            <v>0</v>
          </cell>
          <cell r="CU588">
            <v>0.46999999997206032</v>
          </cell>
          <cell r="CV588">
            <v>1.6699999999837019</v>
          </cell>
          <cell r="CW588">
            <v>0</v>
          </cell>
          <cell r="CX588">
            <v>0.875</v>
          </cell>
          <cell r="CY588">
            <v>0</v>
          </cell>
          <cell r="CZ588">
            <v>0.19999999995343387</v>
          </cell>
          <cell r="DA588">
            <v>1.0500000000465661</v>
          </cell>
          <cell r="DB588">
            <v>0.90000000002328306</v>
          </cell>
          <cell r="DC588">
            <v>0</v>
          </cell>
          <cell r="DD588">
            <v>0.17499999998835847</v>
          </cell>
          <cell r="DE588">
            <v>2.6150000002235174</v>
          </cell>
          <cell r="DF588">
            <v>0.15500000002793968</v>
          </cell>
          <cell r="DG588">
            <v>0</v>
          </cell>
          <cell r="DH588">
            <v>0.25</v>
          </cell>
          <cell r="DI588">
            <v>0.56000000005587935</v>
          </cell>
          <cell r="DJ588">
            <v>0</v>
          </cell>
          <cell r="DK588">
            <v>0</v>
          </cell>
          <cell r="DL588">
            <v>0</v>
          </cell>
          <cell r="DM588">
            <v>0.64999999990686774</v>
          </cell>
          <cell r="DN588">
            <v>1</v>
          </cell>
          <cell r="DO588">
            <v>0</v>
          </cell>
          <cell r="DP588">
            <v>0</v>
          </cell>
          <cell r="DQ588">
            <v>0</v>
          </cell>
          <cell r="DR588">
            <v>0.95000000018626451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0.94999999995343387</v>
          </cell>
          <cell r="EC588">
            <v>0</v>
          </cell>
          <cell r="ED588">
            <v>0</v>
          </cell>
        </row>
        <row r="589">
          <cell r="F589">
            <v>-468.20000000018626</v>
          </cell>
          <cell r="G589">
            <v>-385.29999999981374</v>
          </cell>
          <cell r="H589">
            <v>-575.9000000001397</v>
          </cell>
          <cell r="I589">
            <v>-150.29999999981374</v>
          </cell>
          <cell r="J589">
            <v>-101.5</v>
          </cell>
          <cell r="K589">
            <v>-151.5</v>
          </cell>
          <cell r="L589">
            <v>-91</v>
          </cell>
          <cell r="M589">
            <v>-1.5</v>
          </cell>
          <cell r="N589">
            <v>-290</v>
          </cell>
          <cell r="O589">
            <v>-415.60000000009313</v>
          </cell>
          <cell r="P589">
            <v>-807</v>
          </cell>
          <cell r="Q589">
            <v>187</v>
          </cell>
          <cell r="R589">
            <v>-4251.9000000059605</v>
          </cell>
          <cell r="S589">
            <v>-240.29999999981374</v>
          </cell>
          <cell r="T589">
            <v>-594.20000000018626</v>
          </cell>
          <cell r="U589">
            <v>-891.5</v>
          </cell>
          <cell r="V589">
            <v>-182.4000000001397</v>
          </cell>
          <cell r="W589">
            <v>-263.79999999981374</v>
          </cell>
          <cell r="X589">
            <v>-327.79999999981374</v>
          </cell>
          <cell r="Y589">
            <v>-99.799999999813735</v>
          </cell>
          <cell r="Z589">
            <v>0</v>
          </cell>
          <cell r="AA589">
            <v>-835.20000000018626</v>
          </cell>
          <cell r="AB589">
            <v>-321.89999999990687</v>
          </cell>
          <cell r="AC589">
            <v>-484</v>
          </cell>
          <cell r="AD589">
            <v>-11</v>
          </cell>
          <cell r="AE589">
            <v>-3633.8000000044703</v>
          </cell>
          <cell r="AF589">
            <v>-363.20000000018626</v>
          </cell>
          <cell r="AG589">
            <v>-243</v>
          </cell>
          <cell r="AH589">
            <v>-124</v>
          </cell>
          <cell r="AI589">
            <v>-242.19999999995343</v>
          </cell>
          <cell r="AJ589">
            <v>-331.60000000009313</v>
          </cell>
          <cell r="AK589">
            <v>-484.5</v>
          </cell>
          <cell r="AL589">
            <v>-198.59999999962747</v>
          </cell>
          <cell r="AM589">
            <v>-207.20000000018626</v>
          </cell>
          <cell r="AN589">
            <v>-768</v>
          </cell>
          <cell r="AO589">
            <v>-218.5</v>
          </cell>
          <cell r="AP589">
            <v>-688.20000000018626</v>
          </cell>
          <cell r="AQ589">
            <v>235.20000000018626</v>
          </cell>
          <cell r="AR589">
            <v>2.9599999971687794</v>
          </cell>
          <cell r="AS589">
            <v>0.29999999981373549</v>
          </cell>
          <cell r="AT589">
            <v>0.29999999981373549</v>
          </cell>
          <cell r="AU589">
            <v>0</v>
          </cell>
          <cell r="AV589">
            <v>0.30000000004656613</v>
          </cell>
          <cell r="AW589">
            <v>0.29999999981373549</v>
          </cell>
          <cell r="AX589">
            <v>0.39999999990686774</v>
          </cell>
          <cell r="AY589">
            <v>0.29999999981373549</v>
          </cell>
          <cell r="AZ589">
            <v>0</v>
          </cell>
          <cell r="BA589">
            <v>0.29999999981373549</v>
          </cell>
          <cell r="BB589">
            <v>6.0000000055879354E-2</v>
          </cell>
          <cell r="BC589">
            <v>0.20000000018626451</v>
          </cell>
          <cell r="BD589">
            <v>0.5</v>
          </cell>
          <cell r="BE589">
            <v>18.800000004470348</v>
          </cell>
          <cell r="BF589">
            <v>1.2000000001862645</v>
          </cell>
          <cell r="BG589">
            <v>2.7999999998137355</v>
          </cell>
          <cell r="BH589">
            <v>0.30000000004656613</v>
          </cell>
          <cell r="BI589">
            <v>0.89999999990686774</v>
          </cell>
          <cell r="BJ589">
            <v>1.1000000000931323</v>
          </cell>
          <cell r="BK589">
            <v>3.5</v>
          </cell>
          <cell r="BL589">
            <v>1</v>
          </cell>
          <cell r="BM589">
            <v>1.2000000001862645</v>
          </cell>
          <cell r="BN589">
            <v>2.2000000001862645</v>
          </cell>
          <cell r="BO589">
            <v>1.3000000000465661</v>
          </cell>
          <cell r="BP589">
            <v>2</v>
          </cell>
          <cell r="BQ589">
            <v>1.2999999998137355</v>
          </cell>
          <cell r="BR589">
            <v>41.299999997019768</v>
          </cell>
          <cell r="BS589">
            <v>2.7999999998137355</v>
          </cell>
          <cell r="BT589">
            <v>2.2000000001862645</v>
          </cell>
          <cell r="BU589">
            <v>1.8999999999068677</v>
          </cell>
          <cell r="BV589">
            <v>1.8999999999068677</v>
          </cell>
          <cell r="BW589">
            <v>2</v>
          </cell>
          <cell r="BX589">
            <v>8.6000000000931323</v>
          </cell>
          <cell r="BY589">
            <v>2.2000000001862645</v>
          </cell>
          <cell r="BZ589">
            <v>2.2999999998137355</v>
          </cell>
          <cell r="CA589">
            <v>9.2999999998137355</v>
          </cell>
          <cell r="CB589">
            <v>2.8999999999068677</v>
          </cell>
          <cell r="CC589">
            <v>4.7000000001862645</v>
          </cell>
          <cell r="CD589">
            <v>0.5</v>
          </cell>
          <cell r="CE589">
            <v>-7.8399999961256981</v>
          </cell>
          <cell r="CF589">
            <v>1.7999999998137355</v>
          </cell>
          <cell r="CG589">
            <v>3</v>
          </cell>
          <cell r="CH589">
            <v>1.1000000000931323</v>
          </cell>
          <cell r="CI589">
            <v>4</v>
          </cell>
          <cell r="CJ589">
            <v>2.2000000001862645</v>
          </cell>
          <cell r="CK589">
            <v>-42</v>
          </cell>
          <cell r="CL589">
            <v>3.7000000001862645</v>
          </cell>
          <cell r="CM589">
            <v>2.2999999998137355</v>
          </cell>
          <cell r="CN589">
            <v>8.2999999998137355</v>
          </cell>
          <cell r="CO589">
            <v>1.6600000001490116</v>
          </cell>
          <cell r="CP589">
            <v>3.599999999627471</v>
          </cell>
          <cell r="CQ589">
            <v>2.5</v>
          </cell>
          <cell r="CR589">
            <v>-217.5</v>
          </cell>
          <cell r="CS589">
            <v>2.2000000001862645</v>
          </cell>
          <cell r="CT589">
            <v>4.5</v>
          </cell>
          <cell r="CU589">
            <v>4</v>
          </cell>
          <cell r="CV589">
            <v>1.0999999998603016</v>
          </cell>
          <cell r="CW589">
            <v>-2.7000000001862645</v>
          </cell>
          <cell r="CX589">
            <v>-257.29999999981374</v>
          </cell>
          <cell r="CY589">
            <v>7.400000000372529</v>
          </cell>
          <cell r="CZ589">
            <v>2.5</v>
          </cell>
          <cell r="DA589">
            <v>11.200000000186265</v>
          </cell>
          <cell r="DB589">
            <v>2.8000000000465661</v>
          </cell>
          <cell r="DC589">
            <v>5</v>
          </cell>
          <cell r="DD589">
            <v>1.7999999998137355</v>
          </cell>
          <cell r="DE589">
            <v>-80.99999999627471</v>
          </cell>
          <cell r="DF589">
            <v>3</v>
          </cell>
          <cell r="DG589">
            <v>1.3999999999068677</v>
          </cell>
          <cell r="DH589">
            <v>1</v>
          </cell>
          <cell r="DI589">
            <v>0.60000000009313226</v>
          </cell>
          <cell r="DJ589">
            <v>1</v>
          </cell>
          <cell r="DK589">
            <v>-127</v>
          </cell>
          <cell r="DL589">
            <v>5</v>
          </cell>
          <cell r="DM589">
            <v>6.7999999998137355</v>
          </cell>
          <cell r="DN589">
            <v>10.799999999813735</v>
          </cell>
          <cell r="DO589">
            <v>3.6999999999534339</v>
          </cell>
          <cell r="DP589">
            <v>11.5</v>
          </cell>
          <cell r="DQ589">
            <v>1.2000000001862645</v>
          </cell>
          <cell r="DR589">
            <v>20.49999999627471</v>
          </cell>
          <cell r="DS589">
            <v>1.2999999998137355</v>
          </cell>
          <cell r="DT589">
            <v>0.90000000037252903</v>
          </cell>
          <cell r="DU589">
            <v>0.70000000018626451</v>
          </cell>
          <cell r="DV589">
            <v>2</v>
          </cell>
          <cell r="DW589">
            <v>1.7000000001862645</v>
          </cell>
          <cell r="DX589">
            <v>4</v>
          </cell>
          <cell r="DY589">
            <v>0.29999999981373549</v>
          </cell>
          <cell r="DZ589">
            <v>0.29999999981373549</v>
          </cell>
          <cell r="EA589">
            <v>1.2999999998137355</v>
          </cell>
          <cell r="EB589">
            <v>4.8999999999068677</v>
          </cell>
          <cell r="EC589">
            <v>2.5</v>
          </cell>
          <cell r="ED589">
            <v>0.59999999962747097</v>
          </cell>
        </row>
        <row r="590">
          <cell r="F590">
            <v>-152.59999999962747</v>
          </cell>
          <cell r="G590">
            <v>-121</v>
          </cell>
          <cell r="H590">
            <v>178</v>
          </cell>
          <cell r="I590">
            <v>-325.5</v>
          </cell>
          <cell r="J590">
            <v>-364</v>
          </cell>
          <cell r="K590">
            <v>-532.79999999981374</v>
          </cell>
          <cell r="L590">
            <v>-157.48499999986961</v>
          </cell>
          <cell r="M590">
            <v>-110.42999999970198</v>
          </cell>
          <cell r="N590">
            <v>-1050.5</v>
          </cell>
          <cell r="O590">
            <v>-443.20000000018626</v>
          </cell>
          <cell r="P590">
            <v>-357.39999999990687</v>
          </cell>
          <cell r="Q590">
            <v>161.39999999990687</v>
          </cell>
          <cell r="R590">
            <v>-2488.9699999913573</v>
          </cell>
          <cell r="S590">
            <v>-103.79999999981374</v>
          </cell>
          <cell r="T590">
            <v>-155.60000000009313</v>
          </cell>
          <cell r="U590">
            <v>-339.59999999962747</v>
          </cell>
          <cell r="V590">
            <v>-147.89999999990687</v>
          </cell>
          <cell r="W590">
            <v>-98.100000000093132</v>
          </cell>
          <cell r="X590">
            <v>-127.60000000009313</v>
          </cell>
          <cell r="Y590">
            <v>-181.82000000029802</v>
          </cell>
          <cell r="Z590">
            <v>-99.649999999906868</v>
          </cell>
          <cell r="AA590">
            <v>-570.40000000037253</v>
          </cell>
          <cell r="AB590">
            <v>-648.20000000018626</v>
          </cell>
          <cell r="AC590">
            <v>-128.69999999995343</v>
          </cell>
          <cell r="AD590">
            <v>112.39999999990687</v>
          </cell>
          <cell r="AE590">
            <v>-2025.7949999980628</v>
          </cell>
          <cell r="AF590">
            <v>-21.200000000186265</v>
          </cell>
          <cell r="AG590">
            <v>-25.800000000046566</v>
          </cell>
          <cell r="AH590">
            <v>-19.199999999953434</v>
          </cell>
          <cell r="AI590">
            <v>0</v>
          </cell>
          <cell r="AJ590">
            <v>-53.5</v>
          </cell>
          <cell r="AK590">
            <v>-75.5</v>
          </cell>
          <cell r="AL590">
            <v>-495.50999999977648</v>
          </cell>
          <cell r="AM590">
            <v>-296.06999999983236</v>
          </cell>
          <cell r="AN590">
            <v>-1008.0149999996647</v>
          </cell>
          <cell r="AO590">
            <v>-189.79999999981374</v>
          </cell>
          <cell r="AP590">
            <v>-17.399999999906868</v>
          </cell>
          <cell r="AQ590">
            <v>176.1999999997206</v>
          </cell>
          <cell r="AR590">
            <v>0.85999999940395355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9.9999999860301614E-2</v>
          </cell>
          <cell r="AY590">
            <v>9.9999997764825821E-3</v>
          </cell>
          <cell r="AZ590">
            <v>4.9999999813735485E-2</v>
          </cell>
          <cell r="BA590">
            <v>0.29999999981373549</v>
          </cell>
          <cell r="BB590">
            <v>0.39999999990686774</v>
          </cell>
          <cell r="BC590">
            <v>0</v>
          </cell>
          <cell r="BD590">
            <v>0</v>
          </cell>
          <cell r="BE590">
            <v>11.046000003814697</v>
          </cell>
          <cell r="BF590">
            <v>0</v>
          </cell>
          <cell r="BG590">
            <v>0.10000000009313226</v>
          </cell>
          <cell r="BH590">
            <v>0</v>
          </cell>
          <cell r="BI590">
            <v>0</v>
          </cell>
          <cell r="BJ590">
            <v>0.10000000009313226</v>
          </cell>
          <cell r="BK590">
            <v>0.90000000013969839</v>
          </cell>
          <cell r="BL590">
            <v>3.3100000000558794</v>
          </cell>
          <cell r="BM590">
            <v>0.92999999970197678</v>
          </cell>
          <cell r="BN590">
            <v>5.5060000000521541</v>
          </cell>
          <cell r="BO590">
            <v>0.10000000009313226</v>
          </cell>
          <cell r="BP590">
            <v>0</v>
          </cell>
          <cell r="BQ590">
            <v>0.10000000009313226</v>
          </cell>
          <cell r="BR590">
            <v>9.3000000007450581</v>
          </cell>
          <cell r="BS590">
            <v>0</v>
          </cell>
          <cell r="BT590">
            <v>0.39999999990686774</v>
          </cell>
          <cell r="BU590">
            <v>0</v>
          </cell>
          <cell r="BV590">
            <v>0</v>
          </cell>
          <cell r="BW590">
            <v>0.20000000018626451</v>
          </cell>
          <cell r="BX590">
            <v>0.80000000004656613</v>
          </cell>
          <cell r="BY590">
            <v>2.599999999627471</v>
          </cell>
          <cell r="BZ590">
            <v>1.7000000001862645</v>
          </cell>
          <cell r="CA590">
            <v>3</v>
          </cell>
          <cell r="CB590">
            <v>0.5</v>
          </cell>
          <cell r="CC590">
            <v>9.9999999860301614E-2</v>
          </cell>
          <cell r="CD590">
            <v>0</v>
          </cell>
          <cell r="CE590">
            <v>8.6000000052154064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0.30000000004656613</v>
          </cell>
          <cell r="CK590">
            <v>1.0999999998603016</v>
          </cell>
          <cell r="CL590">
            <v>1.2999999998137355</v>
          </cell>
          <cell r="CM590">
            <v>1.2000000001862645</v>
          </cell>
          <cell r="CN590">
            <v>4.2000000001862645</v>
          </cell>
          <cell r="CO590">
            <v>0.39999999990686774</v>
          </cell>
          <cell r="CP590">
            <v>0</v>
          </cell>
          <cell r="CQ590">
            <v>0.10000000009313226</v>
          </cell>
          <cell r="CR590">
            <v>11.500000007450581</v>
          </cell>
          <cell r="CS590">
            <v>0</v>
          </cell>
          <cell r="CT590">
            <v>0.20000000018626451</v>
          </cell>
          <cell r="CU590">
            <v>0.19999999995343387</v>
          </cell>
          <cell r="CV590">
            <v>0</v>
          </cell>
          <cell r="CW590">
            <v>0</v>
          </cell>
          <cell r="CX590">
            <v>1.3999999999068677</v>
          </cell>
          <cell r="CY590">
            <v>3.5</v>
          </cell>
          <cell r="CZ590">
            <v>2.5</v>
          </cell>
          <cell r="DA590">
            <v>3.5</v>
          </cell>
          <cell r="DB590">
            <v>0.19999999972060323</v>
          </cell>
          <cell r="DC590">
            <v>0</v>
          </cell>
          <cell r="DD590">
            <v>0</v>
          </cell>
          <cell r="DE590">
            <v>5.1000000052154064</v>
          </cell>
          <cell r="DF590">
            <v>0</v>
          </cell>
          <cell r="DG590">
            <v>0</v>
          </cell>
          <cell r="DH590">
            <v>0.10000000009313226</v>
          </cell>
          <cell r="DI590">
            <v>0</v>
          </cell>
          <cell r="DJ590">
            <v>0</v>
          </cell>
          <cell r="DK590">
            <v>0.30000000004656613</v>
          </cell>
          <cell r="DL590">
            <v>0.5</v>
          </cell>
          <cell r="DM590">
            <v>1.5</v>
          </cell>
          <cell r="DN590">
            <v>2.6000000000931323</v>
          </cell>
          <cell r="DO590">
            <v>0</v>
          </cell>
          <cell r="DP590">
            <v>0</v>
          </cell>
          <cell r="DQ590">
            <v>9.9999999860301614E-2</v>
          </cell>
          <cell r="DR590">
            <v>6.1000000052154064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0.69999999995343387</v>
          </cell>
          <cell r="DY590">
            <v>0.69999999972060323</v>
          </cell>
          <cell r="DZ590">
            <v>1.7999999998137355</v>
          </cell>
          <cell r="EA590">
            <v>2.6000000000931323</v>
          </cell>
          <cell r="EB590">
            <v>0.19999999995343387</v>
          </cell>
          <cell r="EC590">
            <v>0.10000000009313226</v>
          </cell>
          <cell r="ED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-2781.4340856969357</v>
          </cell>
          <cell r="AF595">
            <v>-163.96944635384716</v>
          </cell>
          <cell r="AG595">
            <v>-449.89573927805759</v>
          </cell>
          <cell r="AH595">
            <v>-915.58917251881212</v>
          </cell>
          <cell r="AI595">
            <v>0</v>
          </cell>
          <cell r="AJ595">
            <v>0</v>
          </cell>
          <cell r="AK595">
            <v>0</v>
          </cell>
          <cell r="AL595">
            <v>-235.37695214687847</v>
          </cell>
          <cell r="AM595">
            <v>-137.66273954301141</v>
          </cell>
          <cell r="AN595">
            <v>-146.07168503617868</v>
          </cell>
          <cell r="AO595">
            <v>-235.70611142995767</v>
          </cell>
          <cell r="AP595">
            <v>-419.34955203323625</v>
          </cell>
          <cell r="AQ595">
            <v>-77.812687356490642</v>
          </cell>
          <cell r="AR595">
            <v>0.91930968314409256</v>
          </cell>
          <cell r="AS595">
            <v>0.17131472355686128</v>
          </cell>
          <cell r="AT595">
            <v>5.3447813959792256E-2</v>
          </cell>
          <cell r="AU595">
            <v>0.25534597225487232</v>
          </cell>
          <cell r="AV595">
            <v>0</v>
          </cell>
          <cell r="AW595">
            <v>0</v>
          </cell>
          <cell r="AX595">
            <v>0</v>
          </cell>
          <cell r="AY595">
            <v>3.2999929506331682E-2</v>
          </cell>
          <cell r="AZ595">
            <v>7.1477299323305488E-2</v>
          </cell>
          <cell r="BA595">
            <v>6.273054308257997E-2</v>
          </cell>
          <cell r="BB595">
            <v>0</v>
          </cell>
          <cell r="BC595">
            <v>0.23783905035816133</v>
          </cell>
          <cell r="BD595">
            <v>3.415435110218823E-2</v>
          </cell>
          <cell r="BE595">
            <v>7.1355805844068527</v>
          </cell>
          <cell r="BF595">
            <v>1.3726728896144778</v>
          </cell>
          <cell r="BG595">
            <v>0.27636267081834376</v>
          </cell>
          <cell r="BH595">
            <v>1.2257081053685397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0.34926560614258051</v>
          </cell>
          <cell r="BN595">
            <v>0.26676880242303014</v>
          </cell>
          <cell r="BO595">
            <v>1.9572246964089572</v>
          </cell>
          <cell r="BP595">
            <v>1.2942495169118047</v>
          </cell>
          <cell r="BQ595">
            <v>0.39332829974591732</v>
          </cell>
          <cell r="BR595">
            <v>-46.349572151899338</v>
          </cell>
          <cell r="BS595">
            <v>1.0149046641308814</v>
          </cell>
          <cell r="BT595">
            <v>2.944411835167557</v>
          </cell>
          <cell r="BU595">
            <v>6.2066352339461446</v>
          </cell>
          <cell r="BV595">
            <v>5.5411192995961756</v>
          </cell>
          <cell r="BW595">
            <v>2.0376013910863549</v>
          </cell>
          <cell r="BX595">
            <v>-76.582184410654008</v>
          </cell>
          <cell r="BY595">
            <v>0</v>
          </cell>
          <cell r="BZ595">
            <v>0.97797181666828692</v>
          </cell>
          <cell r="CA595">
            <v>1.8134780703112483</v>
          </cell>
          <cell r="CB595">
            <v>3.0500567310955375</v>
          </cell>
          <cell r="CC595">
            <v>5.7555076628923416</v>
          </cell>
          <cell r="CD595">
            <v>0.89092555292882025</v>
          </cell>
          <cell r="CE595">
            <v>-62.322019334882498</v>
          </cell>
          <cell r="CF595">
            <v>0</v>
          </cell>
          <cell r="CG595">
            <v>2.6839210062753409</v>
          </cell>
          <cell r="CH595">
            <v>7.9699309235438704</v>
          </cell>
          <cell r="CI595">
            <v>6.9369638736825436</v>
          </cell>
          <cell r="CJ595">
            <v>4.1476857808884233</v>
          </cell>
          <cell r="CK595">
            <v>-98.278664612444118</v>
          </cell>
          <cell r="CL595">
            <v>0.49064440303482115</v>
          </cell>
          <cell r="CM595">
            <v>0</v>
          </cell>
          <cell r="CN595">
            <v>3.4766320006456226</v>
          </cell>
          <cell r="CO595">
            <v>2.9346130536869168</v>
          </cell>
          <cell r="CP595">
            <v>5.4925940812099725</v>
          </cell>
          <cell r="CQ595">
            <v>1.8236601541284472</v>
          </cell>
          <cell r="CR595">
            <v>-123.05388903617859</v>
          </cell>
          <cell r="CS595">
            <v>0.92768969479948282</v>
          </cell>
          <cell r="CT595">
            <v>6.2669011182151735</v>
          </cell>
          <cell r="CU595">
            <v>15.375731300795451</v>
          </cell>
          <cell r="CV595">
            <v>6.9033831495326012</v>
          </cell>
          <cell r="CW595">
            <v>-53.282034783274867</v>
          </cell>
          <cell r="CX595">
            <v>-130.62985945213586</v>
          </cell>
          <cell r="CY595">
            <v>2.8225577706471086</v>
          </cell>
          <cell r="CZ595">
            <v>1.8294782780576497</v>
          </cell>
          <cell r="DA595">
            <v>10.808876722352579</v>
          </cell>
          <cell r="DB595">
            <v>7.3916300593409687</v>
          </cell>
          <cell r="DC595">
            <v>6.7042765740770847</v>
          </cell>
          <cell r="DD595">
            <v>1.8274805280379951</v>
          </cell>
          <cell r="DE595">
            <v>-30.897722519934177</v>
          </cell>
          <cell r="DF595">
            <v>3.2524699415080249</v>
          </cell>
          <cell r="DG595">
            <v>3.5338686550967395</v>
          </cell>
          <cell r="DH595">
            <v>14.296420923434198</v>
          </cell>
          <cell r="DI595">
            <v>8.5308637174312025</v>
          </cell>
          <cell r="DJ595">
            <v>-39.941218538442627</v>
          </cell>
          <cell r="DK595">
            <v>9.7809381003025919</v>
          </cell>
          <cell r="DL595">
            <v>6.0958713667932898</v>
          </cell>
          <cell r="DM595">
            <v>1.8105740163009614</v>
          </cell>
          <cell r="DN595">
            <v>12.884176095714793</v>
          </cell>
          <cell r="DO595">
            <v>-55.242331048473716</v>
          </cell>
          <cell r="DP595">
            <v>3.4142963094636798</v>
          </cell>
          <cell r="DQ595">
            <v>0.68634794489480555</v>
          </cell>
          <cell r="DR595">
            <v>1.2493864856660366</v>
          </cell>
          <cell r="DS595">
            <v>0</v>
          </cell>
          <cell r="DT595">
            <v>0</v>
          </cell>
          <cell r="DU595">
            <v>1.2493864861316979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33.371023833751678</v>
          </cell>
          <cell r="BS598">
            <v>0.88563449028879404</v>
          </cell>
          <cell r="BT598">
            <v>0.64393939403817058</v>
          </cell>
          <cell r="BU598">
            <v>2.9839244838804007</v>
          </cell>
          <cell r="BV598">
            <v>8.1160477227531374</v>
          </cell>
          <cell r="BW598">
            <v>3.4879684913903475E-2</v>
          </cell>
          <cell r="BX598">
            <v>0.32416356424801052</v>
          </cell>
          <cell r="BY598">
            <v>3.1434329559560865</v>
          </cell>
          <cell r="BZ598">
            <v>1.7085430836305022</v>
          </cell>
          <cell r="CA598">
            <v>10.168560032034293</v>
          </cell>
          <cell r="CB598">
            <v>2.6197799725923687</v>
          </cell>
          <cell r="CC598">
            <v>2.5943778627552092</v>
          </cell>
          <cell r="CD598">
            <v>0.14774058130569756</v>
          </cell>
          <cell r="CE598">
            <v>30.461818058043718</v>
          </cell>
          <cell r="CF598">
            <v>2.9465121682733297E-2</v>
          </cell>
          <cell r="CG598">
            <v>0.65712948050349951</v>
          </cell>
          <cell r="CH598">
            <v>3.59853794449009</v>
          </cell>
          <cell r="CI598">
            <v>2.5247258633607998</v>
          </cell>
          <cell r="CJ598">
            <v>2.370092187775299</v>
          </cell>
          <cell r="CK598">
            <v>1.9116514576599002</v>
          </cell>
          <cell r="CL598">
            <v>2.4719142811372876</v>
          </cell>
          <cell r="CM598">
            <v>0.28815968101844192</v>
          </cell>
          <cell r="CN598">
            <v>9.3746186124626547</v>
          </cell>
          <cell r="CO598">
            <v>3.6580333169549704</v>
          </cell>
          <cell r="CP598">
            <v>2.8439539549872279</v>
          </cell>
          <cell r="CQ598">
            <v>0.73353615356609225</v>
          </cell>
          <cell r="CR598">
            <v>-317.71259034052491</v>
          </cell>
          <cell r="CS598">
            <v>4.353724280372262E-2</v>
          </cell>
          <cell r="CT598">
            <v>1.9283150855917484</v>
          </cell>
          <cell r="CU598">
            <v>9.1597998177167028</v>
          </cell>
          <cell r="CV598">
            <v>5.7770373718813062</v>
          </cell>
          <cell r="CW598">
            <v>-120.18550928868353</v>
          </cell>
          <cell r="CX598">
            <v>-245.11868818220682</v>
          </cell>
          <cell r="CY598">
            <v>4.2954021531622857</v>
          </cell>
          <cell r="CZ598">
            <v>2.7140009878203273</v>
          </cell>
          <cell r="DA598">
            <v>13.726658542640507</v>
          </cell>
          <cell r="DB598">
            <v>6.2855335404165089</v>
          </cell>
          <cell r="DC598">
            <v>2.6825747690163553</v>
          </cell>
          <cell r="DD598">
            <v>0.97874761163257062</v>
          </cell>
          <cell r="DE598">
            <v>3.1323563568294048</v>
          </cell>
          <cell r="DF598">
            <v>0.77727824077010155</v>
          </cell>
          <cell r="DG598">
            <v>2.8837797504384071</v>
          </cell>
          <cell r="DH598">
            <v>6.6354586137458682</v>
          </cell>
          <cell r="DI598">
            <v>5.4644852565834299</v>
          </cell>
          <cell r="DJ598">
            <v>-38.121231657452881</v>
          </cell>
          <cell r="DK598">
            <v>8.3115716464817524E-2</v>
          </cell>
          <cell r="DL598">
            <v>4.8590952481608838</v>
          </cell>
          <cell r="DM598">
            <v>3.2167573424521834</v>
          </cell>
          <cell r="DN598">
            <v>10.898405286017805</v>
          </cell>
          <cell r="DO598">
            <v>2.88302949257195</v>
          </cell>
          <cell r="DP598">
            <v>2.1084092885721475</v>
          </cell>
          <cell r="DQ598">
            <v>1.4437737800180912</v>
          </cell>
          <cell r="DR598">
            <v>3.4226613454520702</v>
          </cell>
          <cell r="DS598">
            <v>4.1614451445639133E-2</v>
          </cell>
          <cell r="DT598">
            <v>3.9984786417335272E-2</v>
          </cell>
          <cell r="DU598">
            <v>1.154418574180454</v>
          </cell>
          <cell r="DV598">
            <v>0.29476431186776608</v>
          </cell>
          <cell r="DW598">
            <v>0.58742266288027167</v>
          </cell>
          <cell r="DX598">
            <v>0.6392436611931771</v>
          </cell>
          <cell r="DY598">
            <v>0</v>
          </cell>
          <cell r="DZ598">
            <v>0</v>
          </cell>
          <cell r="EA598">
            <v>2.8657197719439864E-2</v>
          </cell>
          <cell r="EB598">
            <v>0.59325252682901919</v>
          </cell>
          <cell r="EC598">
            <v>4.9672489985823631E-3</v>
          </cell>
          <cell r="ED598">
            <v>3.8335926132276654E-2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1E-3</v>
          </cell>
          <cell r="J605">
            <v>0</v>
          </cell>
          <cell r="K605">
            <v>0</v>
          </cell>
          <cell r="L605">
            <v>-1.4999999999999999E-2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1E-3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1E-3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1E-3</v>
          </cell>
          <cell r="G610">
            <v>1E-3</v>
          </cell>
          <cell r="H610">
            <v>1E-3</v>
          </cell>
          <cell r="I610">
            <v>1E-3</v>
          </cell>
          <cell r="J610">
            <v>1E-3</v>
          </cell>
          <cell r="K610">
            <v>1E-3</v>
          </cell>
          <cell r="L610">
            <v>0</v>
          </cell>
          <cell r="M610">
            <v>0</v>
          </cell>
          <cell r="N610">
            <v>1E-3</v>
          </cell>
          <cell r="O610">
            <v>1E-3</v>
          </cell>
          <cell r="P610">
            <v>1E-3</v>
          </cell>
          <cell r="Q610">
            <v>0</v>
          </cell>
          <cell r="R610">
            <v>0</v>
          </cell>
          <cell r="S610">
            <v>0</v>
          </cell>
          <cell r="T610">
            <v>1E-3</v>
          </cell>
          <cell r="U610">
            <v>0</v>
          </cell>
          <cell r="V610">
            <v>1E-3</v>
          </cell>
          <cell r="W610">
            <v>0</v>
          </cell>
          <cell r="X610">
            <v>1E-3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1E-3</v>
          </cell>
          <cell r="AI610">
            <v>1E-3</v>
          </cell>
          <cell r="AJ610">
            <v>0</v>
          </cell>
          <cell r="AK610">
            <v>1E-3</v>
          </cell>
          <cell r="AL610">
            <v>0</v>
          </cell>
          <cell r="AM610">
            <v>0</v>
          </cell>
          <cell r="AN610">
            <v>1E-3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2E-3</v>
          </cell>
          <cell r="G611">
            <v>2E-3</v>
          </cell>
          <cell r="H611">
            <v>2E-3</v>
          </cell>
          <cell r="I611">
            <v>3.0000000000000001E-3</v>
          </cell>
          <cell r="J611">
            <v>1E-3</v>
          </cell>
          <cell r="K611">
            <v>3.0000000000000001E-3</v>
          </cell>
          <cell r="L611">
            <v>1E-3</v>
          </cell>
          <cell r="M611">
            <v>1E-3</v>
          </cell>
          <cell r="N611">
            <v>3.0000000000000001E-3</v>
          </cell>
          <cell r="O611">
            <v>2E-3</v>
          </cell>
          <cell r="P611">
            <v>3.0000000000000001E-3</v>
          </cell>
          <cell r="Q611">
            <v>-1E-3</v>
          </cell>
          <cell r="R611">
            <v>1E-3</v>
          </cell>
          <cell r="S611">
            <v>1E-3</v>
          </cell>
          <cell r="T611">
            <v>1E-3</v>
          </cell>
          <cell r="U611">
            <v>1E-3</v>
          </cell>
          <cell r="V611">
            <v>3.0000000000000001E-3</v>
          </cell>
          <cell r="W611">
            <v>0</v>
          </cell>
          <cell r="X611">
            <v>2E-3</v>
          </cell>
          <cell r="Y611">
            <v>1E-3</v>
          </cell>
          <cell r="Z611">
            <v>0</v>
          </cell>
          <cell r="AA611">
            <v>2E-3</v>
          </cell>
          <cell r="AB611">
            <v>1E-3</v>
          </cell>
          <cell r="AC611">
            <v>1E-3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4">
          <cell r="F614">
            <v>0</v>
          </cell>
          <cell r="G614">
            <v>0</v>
          </cell>
          <cell r="H614">
            <v>1E-3</v>
          </cell>
          <cell r="I614">
            <v>1E-3</v>
          </cell>
          <cell r="J614">
            <v>0</v>
          </cell>
          <cell r="K614">
            <v>1E-3</v>
          </cell>
          <cell r="L614">
            <v>0</v>
          </cell>
          <cell r="M614">
            <v>0</v>
          </cell>
          <cell r="N614">
            <v>1E-3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1E-3</v>
          </cell>
          <cell r="V614">
            <v>1E-3</v>
          </cell>
          <cell r="W614">
            <v>0</v>
          </cell>
          <cell r="X614">
            <v>2E-3</v>
          </cell>
          <cell r="Y614">
            <v>0</v>
          </cell>
          <cell r="Z614">
            <v>0</v>
          </cell>
          <cell r="AA614">
            <v>1E-3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1E-3</v>
          </cell>
          <cell r="AI614">
            <v>0</v>
          </cell>
          <cell r="AJ614">
            <v>1E-3</v>
          </cell>
          <cell r="AK614">
            <v>1E-3</v>
          </cell>
          <cell r="AL614">
            <v>0</v>
          </cell>
          <cell r="AM614">
            <v>0</v>
          </cell>
          <cell r="AN614">
            <v>1E-3</v>
          </cell>
          <cell r="AO614">
            <v>0</v>
          </cell>
          <cell r="AP614">
            <v>1E-3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0</v>
          </cell>
          <cell r="G616">
            <v>1E-3</v>
          </cell>
          <cell r="H616">
            <v>1E-3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1E-3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1E-3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3.0000000000000001E-3</v>
          </cell>
          <cell r="M618">
            <v>4.0000000000000001E-3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6.0000000000000001E-3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8.0000000000000002E-3</v>
          </cell>
          <cell r="Z618">
            <v>7.0000000000000001E-3</v>
          </cell>
          <cell r="AA618">
            <v>4.0000000000000001E-3</v>
          </cell>
          <cell r="AB618">
            <v>0</v>
          </cell>
          <cell r="AC618">
            <v>0</v>
          </cell>
          <cell r="AD618">
            <v>0</v>
          </cell>
          <cell r="AE618">
            <v>6.0000000000000001E-3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8.9999999999999993E-3</v>
          </cell>
          <cell r="AM618">
            <v>6.0000000000000001E-3</v>
          </cell>
          <cell r="AN618">
            <v>5.0000000000000001E-3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0</v>
          </cell>
          <cell r="G620">
            <v>0</v>
          </cell>
          <cell r="H620">
            <v>1E-3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1E-3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1E-3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1E-3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1E-3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1E-3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-1E-3</v>
          </cell>
          <cell r="J710">
            <v>0</v>
          </cell>
          <cell r="K710">
            <v>0</v>
          </cell>
          <cell r="L710">
            <v>0.03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-1E-3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1E-3</v>
          </cell>
          <cell r="CX713">
            <v>1E-3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-1E-3</v>
          </cell>
          <cell r="K715">
            <v>-1E-3</v>
          </cell>
          <cell r="L715">
            <v>-1E-3</v>
          </cell>
          <cell r="M715">
            <v>-1E-3</v>
          </cell>
          <cell r="N715">
            <v>-1E-3</v>
          </cell>
          <cell r="O715">
            <v>-1E-3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-1E-3</v>
          </cell>
          <cell r="W715">
            <v>0</v>
          </cell>
          <cell r="X715">
            <v>-1E-3</v>
          </cell>
          <cell r="Y715">
            <v>-1E-3</v>
          </cell>
          <cell r="Z715">
            <v>-1E-3</v>
          </cell>
          <cell r="AA715">
            <v>-1E-3</v>
          </cell>
          <cell r="AB715">
            <v>-1E-3</v>
          </cell>
          <cell r="AC715">
            <v>0</v>
          </cell>
          <cell r="AD715">
            <v>0</v>
          </cell>
          <cell r="AE715">
            <v>-1E-3</v>
          </cell>
          <cell r="AF715">
            <v>0</v>
          </cell>
          <cell r="AG715">
            <v>0</v>
          </cell>
          <cell r="AH715">
            <v>-1E-3</v>
          </cell>
          <cell r="AI715">
            <v>-1E-3</v>
          </cell>
          <cell r="AJ715">
            <v>0</v>
          </cell>
          <cell r="AK715">
            <v>-1E-3</v>
          </cell>
          <cell r="AL715">
            <v>-1E-3</v>
          </cell>
          <cell r="AM715">
            <v>-1E-3</v>
          </cell>
          <cell r="AN715">
            <v>-1E-3</v>
          </cell>
          <cell r="AO715">
            <v>-1E-3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-1E-3</v>
          </cell>
          <cell r="M716">
            <v>-1E-3</v>
          </cell>
          <cell r="N716">
            <v>-1E-3</v>
          </cell>
          <cell r="O716">
            <v>0</v>
          </cell>
          <cell r="P716">
            <v>-1E-3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-1E-3</v>
          </cell>
          <cell r="W716">
            <v>0</v>
          </cell>
          <cell r="X716">
            <v>0</v>
          </cell>
          <cell r="Y716">
            <v>-1E-3</v>
          </cell>
          <cell r="Z716">
            <v>0</v>
          </cell>
          <cell r="AA716">
            <v>-1E-3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9">
          <cell r="F719">
            <v>0</v>
          </cell>
          <cell r="G719">
            <v>0</v>
          </cell>
          <cell r="H719">
            <v>-1E-3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-1E-3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-1E-3</v>
          </cell>
          <cell r="Z723">
            <v>-1E-3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-1E-3</v>
          </cell>
          <cell r="AM723">
            <v>-1E-3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-1E-3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-25504.419999999925</v>
          </cell>
          <cell r="AS810">
            <v>-1234.2960000000894</v>
          </cell>
          <cell r="AT810">
            <v>-1381.408000000054</v>
          </cell>
          <cell r="AU810">
            <v>-2151.2760000000708</v>
          </cell>
          <cell r="AV810">
            <v>-2484.7800000000279</v>
          </cell>
          <cell r="AW810">
            <v>-2876.3659999999218</v>
          </cell>
          <cell r="AX810">
            <v>-3055.8300000000745</v>
          </cell>
          <cell r="AY810">
            <v>-2765.9439999999013</v>
          </cell>
          <cell r="AZ810">
            <v>-2770.3769999999786</v>
          </cell>
          <cell r="BA810">
            <v>-2441.9699999999721</v>
          </cell>
          <cell r="BB810">
            <v>-1979.8150000000605</v>
          </cell>
          <cell r="BC810">
            <v>-1333.5300000000279</v>
          </cell>
          <cell r="BD810">
            <v>-1028.8279999999795</v>
          </cell>
          <cell r="BE810">
            <v>-25512.869000002742</v>
          </cell>
          <cell r="BF810">
            <v>-1232.3429999998771</v>
          </cell>
          <cell r="BG810">
            <v>-1428.3950000000186</v>
          </cell>
          <cell r="BH810">
            <v>-2147.9590000000317</v>
          </cell>
          <cell r="BI810">
            <v>-2480.8500000000931</v>
          </cell>
          <cell r="BJ810">
            <v>-2871.7160000000149</v>
          </cell>
          <cell r="BK810">
            <v>-3050.9400000000605</v>
          </cell>
          <cell r="BL810">
            <v>-2761.4799999999814</v>
          </cell>
          <cell r="BM810">
            <v>-2765.9750000000931</v>
          </cell>
          <cell r="BN810">
            <v>-2438.1899999999441</v>
          </cell>
          <cell r="BO810">
            <v>-1976.5289999999804</v>
          </cell>
          <cell r="BP810">
            <v>-1331.4000000001397</v>
          </cell>
          <cell r="BQ810">
            <v>-1027.0919999997132</v>
          </cell>
          <cell r="BR810">
            <v>-25413.646999999881</v>
          </cell>
          <cell r="BS810">
            <v>-1229.8630000001285</v>
          </cell>
          <cell r="BT810">
            <v>-1376.4520000000484</v>
          </cell>
          <cell r="BU810">
            <v>-2143.7430000000168</v>
          </cell>
          <cell r="BV810">
            <v>-2475.9299999999348</v>
          </cell>
          <cell r="BW810">
            <v>-2866.1670000001322</v>
          </cell>
          <cell r="BX810">
            <v>-3044.8799999998882</v>
          </cell>
          <cell r="BY810">
            <v>-2756.0549999999348</v>
          </cell>
          <cell r="BZ810">
            <v>-2760.4880000000121</v>
          </cell>
          <cell r="CA810">
            <v>-2433.3600000001024</v>
          </cell>
          <cell r="CB810">
            <v>-1972.8399999999674</v>
          </cell>
          <cell r="CC810">
            <v>-1328.7299999999814</v>
          </cell>
          <cell r="CD810">
            <v>-1025.1389999999665</v>
          </cell>
          <cell r="CE810">
            <v>-25304.29099999927</v>
          </cell>
          <cell r="CF810">
            <v>-1224.6239999998361</v>
          </cell>
          <cell r="CG810">
            <v>-1370.5160000000615</v>
          </cell>
          <cell r="CH810">
            <v>-2134.4739999999292</v>
          </cell>
          <cell r="CI810">
            <v>-2465.3100000000559</v>
          </cell>
          <cell r="CJ810">
            <v>-2853.798000000068</v>
          </cell>
          <cell r="CK810">
            <v>-3031.8299999998417</v>
          </cell>
          <cell r="CL810">
            <v>-2744.1820000000298</v>
          </cell>
          <cell r="CM810">
            <v>-2748.6769999999087</v>
          </cell>
          <cell r="CN810">
            <v>-2422.8899999998976</v>
          </cell>
          <cell r="CO810">
            <v>-1964.191000000108</v>
          </cell>
          <cell r="CP810">
            <v>-1323</v>
          </cell>
          <cell r="CQ810">
            <v>-1020.7989999998827</v>
          </cell>
          <cell r="CR810">
            <v>-25298.470000000671</v>
          </cell>
          <cell r="CS810">
            <v>-1224.283000000054</v>
          </cell>
          <cell r="CT810">
            <v>-1370.2359999999171</v>
          </cell>
          <cell r="CU810">
            <v>-2133.8540000000503</v>
          </cell>
          <cell r="CV810">
            <v>-2464.7099999999627</v>
          </cell>
          <cell r="CW810">
            <v>-2853.1780000000726</v>
          </cell>
          <cell r="CX810">
            <v>-3031.1100000001024</v>
          </cell>
          <cell r="CY810">
            <v>-2743.530999999959</v>
          </cell>
          <cell r="CZ810">
            <v>-2747.9949999998789</v>
          </cell>
          <cell r="DA810">
            <v>-2422.4099999999162</v>
          </cell>
          <cell r="DB810">
            <v>-1963.9429999999702</v>
          </cell>
          <cell r="DC810">
            <v>-1322.6999999999534</v>
          </cell>
          <cell r="DD810">
            <v>-1020.5200000000186</v>
          </cell>
          <cell r="DE810">
            <v>-25226.060000000522</v>
          </cell>
          <cell r="DF810">
            <v>-1218.4550000000745</v>
          </cell>
          <cell r="DG810">
            <v>-1412.4160000002012</v>
          </cell>
          <cell r="DH810">
            <v>-2123.6550000000279</v>
          </cell>
          <cell r="DI810">
            <v>-2452.9199999999255</v>
          </cell>
          <cell r="DJ810">
            <v>-2839.4760000000242</v>
          </cell>
          <cell r="DK810">
            <v>-3016.6199999998789</v>
          </cell>
          <cell r="DL810">
            <v>-2730.4180000000633</v>
          </cell>
          <cell r="DM810">
            <v>-2734.8819999999832</v>
          </cell>
          <cell r="DN810">
            <v>-2410.7699999999022</v>
          </cell>
          <cell r="DO810">
            <v>-1954.5190000000875</v>
          </cell>
          <cell r="DP810">
            <v>-1316.4000000001397</v>
          </cell>
          <cell r="DQ810">
            <v>-1015.528999999864</v>
          </cell>
          <cell r="DR810">
            <v>-25051.627999998629</v>
          </cell>
          <cell r="DS810">
            <v>-1212.3789999999572</v>
          </cell>
          <cell r="DT810">
            <v>-1356.7680000001565</v>
          </cell>
          <cell r="DU810">
            <v>-2113.1149999999907</v>
          </cell>
          <cell r="DV810">
            <v>-2440.7400000002235</v>
          </cell>
          <cell r="DW810">
            <v>-2825.2780000000494</v>
          </cell>
          <cell r="DX810">
            <v>-3001.5900000000838</v>
          </cell>
          <cell r="DY810">
            <v>-2716.7779999999329</v>
          </cell>
          <cell r="DZ810">
            <v>-2721.2419999999693</v>
          </cell>
          <cell r="EA810">
            <v>-2398.7399999999907</v>
          </cell>
          <cell r="EB810">
            <v>-1944.6920000000391</v>
          </cell>
          <cell r="EC810">
            <v>-1309.8300000000745</v>
          </cell>
          <cell r="ED810">
            <v>-1010.4760000000242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-5100.8840000000782</v>
          </cell>
          <cell r="AS812">
            <v>-246.85920000000624</v>
          </cell>
          <cell r="AT812">
            <v>-276.28160000001662</v>
          </cell>
          <cell r="AU812">
            <v>-430.25520000001416</v>
          </cell>
          <cell r="AV812">
            <v>-496.95600000000559</v>
          </cell>
          <cell r="AW812">
            <v>-575.273199999996</v>
          </cell>
          <cell r="AX812">
            <v>-611.16600000002654</v>
          </cell>
          <cell r="AY812">
            <v>-553.18880000000354</v>
          </cell>
          <cell r="AZ812">
            <v>-554.07539999997243</v>
          </cell>
          <cell r="BA812">
            <v>-488.39400000000023</v>
          </cell>
          <cell r="BB812">
            <v>-395.96300000001793</v>
          </cell>
          <cell r="BC812">
            <v>-266.70600000000559</v>
          </cell>
          <cell r="BD812">
            <v>-205.76559999998426</v>
          </cell>
          <cell r="BE812">
            <v>-5357.7024900005199</v>
          </cell>
          <cell r="BF812">
            <v>-258.79202999998233</v>
          </cell>
          <cell r="BG812">
            <v>-299.96294999998645</v>
          </cell>
          <cell r="BH812">
            <v>-451.07138999999734</v>
          </cell>
          <cell r="BI812">
            <v>-520.97850000002654</v>
          </cell>
          <cell r="BJ812">
            <v>-603.06036000000313</v>
          </cell>
          <cell r="BK812">
            <v>-640.69740000000456</v>
          </cell>
          <cell r="BL812">
            <v>-579.91079999998328</v>
          </cell>
          <cell r="BM812">
            <v>-580.85475000002771</v>
          </cell>
          <cell r="BN812">
            <v>-512.01989999998477</v>
          </cell>
          <cell r="BO812">
            <v>-415.07109000001219</v>
          </cell>
          <cell r="BP812">
            <v>-279.59400000004098</v>
          </cell>
          <cell r="BQ812">
            <v>-215.68931999991764</v>
          </cell>
          <cell r="BR812">
            <v>-5336.8658699998632</v>
          </cell>
          <cell r="BS812">
            <v>-258.27123000004212</v>
          </cell>
          <cell r="BT812">
            <v>-289.05491999999504</v>
          </cell>
          <cell r="BU812">
            <v>-450.18602999998257</v>
          </cell>
          <cell r="BV812">
            <v>-519.94529999999213</v>
          </cell>
          <cell r="BW812">
            <v>-601.89507000002777</v>
          </cell>
          <cell r="BX812">
            <v>-639.42479999997886</v>
          </cell>
          <cell r="BY812">
            <v>-578.77154999997583</v>
          </cell>
          <cell r="BZ812">
            <v>-579.7024800000072</v>
          </cell>
          <cell r="CA812">
            <v>-511.00560000003316</v>
          </cell>
          <cell r="CB812">
            <v>-414.29640000002109</v>
          </cell>
          <cell r="CC812">
            <v>-279.03330000001006</v>
          </cell>
          <cell r="CD812">
            <v>-215.27919000000111</v>
          </cell>
          <cell r="CE812">
            <v>-5566.9440199998207</v>
          </cell>
          <cell r="CF812">
            <v>-269.4172799999651</v>
          </cell>
          <cell r="CG812">
            <v>-301.5135200000077</v>
          </cell>
          <cell r="CH812">
            <v>-469.58427999998094</v>
          </cell>
          <cell r="CI812">
            <v>-542.36819999999716</v>
          </cell>
          <cell r="CJ812">
            <v>-627.83556000003591</v>
          </cell>
          <cell r="CK812">
            <v>-667.00259999997797</v>
          </cell>
          <cell r="CL812">
            <v>-603.72004000001471</v>
          </cell>
          <cell r="CM812">
            <v>-604.70893999995315</v>
          </cell>
          <cell r="CN812">
            <v>-533.03579999998328</v>
          </cell>
          <cell r="CO812">
            <v>-432.1220200000098</v>
          </cell>
          <cell r="CP812">
            <v>-291.05999999999767</v>
          </cell>
          <cell r="CQ812">
            <v>-224.57577999998466</v>
          </cell>
          <cell r="CR812">
            <v>-5565.6633999999613</v>
          </cell>
          <cell r="CS812">
            <v>-269.3422600000049</v>
          </cell>
          <cell r="CT812">
            <v>-301.45191999996314</v>
          </cell>
          <cell r="CU812">
            <v>-469.44788000005065</v>
          </cell>
          <cell r="CV812">
            <v>-542.23619999998482</v>
          </cell>
          <cell r="CW812">
            <v>-627.69916000001831</v>
          </cell>
          <cell r="CX812">
            <v>-666.84420000002137</v>
          </cell>
          <cell r="CY812">
            <v>-603.57681999998749</v>
          </cell>
          <cell r="CZ812">
            <v>-604.55889999997453</v>
          </cell>
          <cell r="DA812">
            <v>-532.93019999997341</v>
          </cell>
          <cell r="DB812">
            <v>-432.06745999999112</v>
          </cell>
          <cell r="DC812">
            <v>-290.99399999997695</v>
          </cell>
          <cell r="DD812">
            <v>-224.51440000001458</v>
          </cell>
          <cell r="DE812">
            <v>-5801.9937999998219</v>
          </cell>
          <cell r="DF812">
            <v>-280.24465000006603</v>
          </cell>
          <cell r="DG812">
            <v>-324.85568000003695</v>
          </cell>
          <cell r="DH812">
            <v>-488.4406500000041</v>
          </cell>
          <cell r="DI812">
            <v>-564.17160000000149</v>
          </cell>
          <cell r="DJ812">
            <v>-653.07948000001488</v>
          </cell>
          <cell r="DK812">
            <v>-693.82259999995586</v>
          </cell>
          <cell r="DL812">
            <v>-627.99614000003203</v>
          </cell>
          <cell r="DM812">
            <v>-629.02285999999731</v>
          </cell>
          <cell r="DN812">
            <v>-554.47709999996005</v>
          </cell>
          <cell r="DO812">
            <v>-449.53937000001315</v>
          </cell>
          <cell r="DP812">
            <v>-302.77200000005541</v>
          </cell>
          <cell r="DQ812">
            <v>-233.57166999997571</v>
          </cell>
          <cell r="DR812">
            <v>-5761.8744399994612</v>
          </cell>
          <cell r="DS812">
            <v>-278.84717000002274</v>
          </cell>
          <cell r="DT812">
            <v>-312.05664000002434</v>
          </cell>
          <cell r="DU812">
            <v>-486.01644999999553</v>
          </cell>
          <cell r="DV812">
            <v>-561.37020000000484</v>
          </cell>
          <cell r="DW812">
            <v>-649.81393999999273</v>
          </cell>
          <cell r="DX812">
            <v>-690.36570000002393</v>
          </cell>
          <cell r="DY812">
            <v>-624.85894000000553</v>
          </cell>
          <cell r="DZ812">
            <v>-625.88565999999992</v>
          </cell>
          <cell r="EA812">
            <v>-551.71020000000135</v>
          </cell>
          <cell r="EB812">
            <v>-447.2791600000055</v>
          </cell>
          <cell r="EC812">
            <v>-301.26090000005206</v>
          </cell>
          <cell r="ED812">
            <v>-232.40948000003118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2">
          <cell r="F832">
            <v>1252.338</v>
          </cell>
          <cell r="G832">
            <v>1451.682</v>
          </cell>
          <cell r="H832">
            <v>2182.9580000000001</v>
          </cell>
          <cell r="I832">
            <v>2521.29</v>
          </cell>
          <cell r="J832">
            <v>2918.681</v>
          </cell>
          <cell r="K832">
            <v>3100.65</v>
          </cell>
          <cell r="L832">
            <v>2806.4920000000002</v>
          </cell>
          <cell r="M832">
            <v>2811.1109999999999</v>
          </cell>
          <cell r="N832">
            <v>2477.88</v>
          </cell>
          <cell r="O832">
            <v>2008.924</v>
          </cell>
          <cell r="P832">
            <v>1353.06</v>
          </cell>
          <cell r="Q832">
            <v>1043.8630000000001</v>
          </cell>
          <cell r="R832">
            <v>25749.292999999994</v>
          </cell>
          <cell r="S832">
            <v>1246.107</v>
          </cell>
          <cell r="T832">
            <v>1394.568</v>
          </cell>
          <cell r="U832">
            <v>2171.9839999999999</v>
          </cell>
          <cell r="V832">
            <v>2508.66</v>
          </cell>
          <cell r="W832">
            <v>2903.9560000000001</v>
          </cell>
          <cell r="X832">
            <v>3085.17</v>
          </cell>
          <cell r="Y832">
            <v>2792.4180000000001</v>
          </cell>
          <cell r="Z832">
            <v>2797.0369999999998</v>
          </cell>
          <cell r="AA832">
            <v>2465.58</v>
          </cell>
          <cell r="AB832">
            <v>1998.8489999999999</v>
          </cell>
          <cell r="AC832">
            <v>1346.34</v>
          </cell>
          <cell r="AD832">
            <v>1038.624</v>
          </cell>
          <cell r="AE832">
            <v>25620.780999999995</v>
          </cell>
          <cell r="AF832">
            <v>1239.876</v>
          </cell>
          <cell r="AG832">
            <v>1387.652</v>
          </cell>
          <cell r="AH832">
            <v>2161.134</v>
          </cell>
          <cell r="AI832">
            <v>2496.15</v>
          </cell>
          <cell r="AJ832">
            <v>2889.51</v>
          </cell>
          <cell r="AK832">
            <v>3069.75</v>
          </cell>
          <cell r="AL832">
            <v>2778.4369999999999</v>
          </cell>
          <cell r="AM832">
            <v>2783.056</v>
          </cell>
          <cell r="AN832">
            <v>2453.19</v>
          </cell>
          <cell r="AO832">
            <v>1988.867</v>
          </cell>
          <cell r="AP832">
            <v>1339.65</v>
          </cell>
          <cell r="AQ832">
            <v>1033.509</v>
          </cell>
          <cell r="AR832">
            <v>25492.672000000002</v>
          </cell>
          <cell r="AS832">
            <v>1233.7070000000001</v>
          </cell>
          <cell r="AT832">
            <v>1380.68</v>
          </cell>
          <cell r="AU832">
            <v>2150.377</v>
          </cell>
          <cell r="AV832">
            <v>2483.64</v>
          </cell>
          <cell r="AW832">
            <v>2875.0949999999998</v>
          </cell>
          <cell r="AX832">
            <v>3054.36</v>
          </cell>
          <cell r="AY832">
            <v>2764.6109999999999</v>
          </cell>
          <cell r="AZ832">
            <v>2769.0749999999998</v>
          </cell>
          <cell r="BA832">
            <v>2440.9499999999998</v>
          </cell>
          <cell r="BB832">
            <v>1978.9469999999999</v>
          </cell>
          <cell r="BC832">
            <v>1332.96</v>
          </cell>
          <cell r="BD832">
            <v>1028.27</v>
          </cell>
          <cell r="BE832">
            <v>25414.288999999997</v>
          </cell>
          <cell r="BF832">
            <v>1227.538</v>
          </cell>
          <cell r="BG832">
            <v>1422.885</v>
          </cell>
          <cell r="BH832">
            <v>2139.62</v>
          </cell>
          <cell r="BI832">
            <v>2471.2800000000002</v>
          </cell>
          <cell r="BJ832">
            <v>2860.6179999999999</v>
          </cell>
          <cell r="BK832">
            <v>3039.09</v>
          </cell>
          <cell r="BL832">
            <v>2750.7539999999999</v>
          </cell>
          <cell r="BM832">
            <v>2755.28</v>
          </cell>
          <cell r="BN832">
            <v>2428.71</v>
          </cell>
          <cell r="BO832">
            <v>1969.0889999999999</v>
          </cell>
          <cell r="BP832">
            <v>1326.27</v>
          </cell>
          <cell r="BQ832">
            <v>1023.155</v>
          </cell>
          <cell r="BR832">
            <v>25238.388999999996</v>
          </cell>
          <cell r="BS832">
            <v>1221.4000000000001</v>
          </cell>
          <cell r="BT832">
            <v>1366.96</v>
          </cell>
          <cell r="BU832">
            <v>2128.9250000000002</v>
          </cell>
          <cell r="BV832">
            <v>2458.89</v>
          </cell>
          <cell r="BW832">
            <v>2846.3890000000001</v>
          </cell>
          <cell r="BX832">
            <v>3023.91</v>
          </cell>
          <cell r="BY832">
            <v>2737.0520000000001</v>
          </cell>
          <cell r="BZ832">
            <v>2741.5160000000001</v>
          </cell>
          <cell r="CA832">
            <v>2416.59</v>
          </cell>
          <cell r="CB832">
            <v>1959.1379999999999</v>
          </cell>
          <cell r="CC832">
            <v>1319.61</v>
          </cell>
          <cell r="CD832">
            <v>1018.009</v>
          </cell>
          <cell r="CE832">
            <v>25112.16</v>
          </cell>
          <cell r="CF832">
            <v>1215.2619999999999</v>
          </cell>
          <cell r="CG832">
            <v>1360.1279999999999</v>
          </cell>
          <cell r="CH832">
            <v>2118.23</v>
          </cell>
          <cell r="CI832">
            <v>2446.59</v>
          </cell>
          <cell r="CJ832">
            <v>2832.098</v>
          </cell>
          <cell r="CK832">
            <v>3008.82</v>
          </cell>
          <cell r="CL832">
            <v>2723.35</v>
          </cell>
          <cell r="CM832">
            <v>2727.7829999999999</v>
          </cell>
          <cell r="CN832">
            <v>2404.56</v>
          </cell>
          <cell r="CO832">
            <v>1949.404</v>
          </cell>
          <cell r="CP832">
            <v>1313.01</v>
          </cell>
          <cell r="CQ832">
            <v>1012.925</v>
          </cell>
          <cell r="CR832">
            <v>24986.607999999997</v>
          </cell>
          <cell r="CS832">
            <v>1209.2170000000001</v>
          </cell>
          <cell r="CT832">
            <v>1353.296</v>
          </cell>
          <cell r="CU832">
            <v>2107.6590000000001</v>
          </cell>
          <cell r="CV832">
            <v>2434.38</v>
          </cell>
          <cell r="CW832">
            <v>2817.9929999999999</v>
          </cell>
          <cell r="CX832">
            <v>2993.76</v>
          </cell>
          <cell r="CY832">
            <v>2709.741</v>
          </cell>
          <cell r="CZ832">
            <v>2714.143</v>
          </cell>
          <cell r="DA832">
            <v>2392.5300000000002</v>
          </cell>
          <cell r="DB832">
            <v>1939.6079999999999</v>
          </cell>
          <cell r="DC832">
            <v>1306.44</v>
          </cell>
          <cell r="DD832">
            <v>1007.841</v>
          </cell>
          <cell r="DE832">
            <v>24909.631999999998</v>
          </cell>
          <cell r="DF832">
            <v>1203.079</v>
          </cell>
          <cell r="DG832">
            <v>1394.61</v>
          </cell>
          <cell r="DH832">
            <v>2097.15</v>
          </cell>
          <cell r="DI832">
            <v>2422.14</v>
          </cell>
          <cell r="DJ832">
            <v>2803.8879999999999</v>
          </cell>
          <cell r="DK832">
            <v>2978.79</v>
          </cell>
          <cell r="DL832">
            <v>2696.2249999999999</v>
          </cell>
          <cell r="DM832">
            <v>2700.596</v>
          </cell>
          <cell r="DN832">
            <v>2380.56</v>
          </cell>
          <cell r="DO832">
            <v>1929.905</v>
          </cell>
          <cell r="DP832">
            <v>1299.8699999999999</v>
          </cell>
          <cell r="DQ832">
            <v>1002.819</v>
          </cell>
          <cell r="DR832">
            <v>24737.292000000001</v>
          </cell>
          <cell r="DS832">
            <v>1197.1579999999999</v>
          </cell>
          <cell r="DT832">
            <v>1339.856</v>
          </cell>
          <cell r="DU832">
            <v>2086.672</v>
          </cell>
          <cell r="DV832">
            <v>2410.0500000000002</v>
          </cell>
          <cell r="DW832">
            <v>2789.8760000000002</v>
          </cell>
          <cell r="DX832">
            <v>2963.88</v>
          </cell>
          <cell r="DY832">
            <v>2682.7089999999998</v>
          </cell>
          <cell r="DZ832">
            <v>2687.049</v>
          </cell>
          <cell r="EA832">
            <v>2368.59</v>
          </cell>
          <cell r="EB832">
            <v>1920.2950000000001</v>
          </cell>
          <cell r="EC832">
            <v>1293.3599999999999</v>
          </cell>
          <cell r="ED832">
            <v>997.79700000000003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1252.338</v>
          </cell>
          <cell r="G834">
            <v>1451.682</v>
          </cell>
          <cell r="H834">
            <v>2182.9580000000001</v>
          </cell>
          <cell r="I834">
            <v>2521.29</v>
          </cell>
          <cell r="J834">
            <v>2918.681</v>
          </cell>
          <cell r="K834">
            <v>3100.65</v>
          </cell>
          <cell r="L834">
            <v>2806.4920000000002</v>
          </cell>
          <cell r="M834">
            <v>2811.1109999999999</v>
          </cell>
          <cell r="N834">
            <v>2477.88</v>
          </cell>
          <cell r="O834">
            <v>2008.924</v>
          </cell>
          <cell r="P834">
            <v>1353.06</v>
          </cell>
          <cell r="Q834">
            <v>1043.8630000000001</v>
          </cell>
          <cell r="R834">
            <v>25749.292999999994</v>
          </cell>
          <cell r="S834">
            <v>1246.107</v>
          </cell>
          <cell r="T834">
            <v>1394.568</v>
          </cell>
          <cell r="U834">
            <v>2171.9839999999999</v>
          </cell>
          <cell r="V834">
            <v>2508.66</v>
          </cell>
          <cell r="W834">
            <v>2903.9560000000001</v>
          </cell>
          <cell r="X834">
            <v>3085.17</v>
          </cell>
          <cell r="Y834">
            <v>2792.4180000000001</v>
          </cell>
          <cell r="Z834">
            <v>2797.0369999999998</v>
          </cell>
          <cell r="AA834">
            <v>2465.58</v>
          </cell>
          <cell r="AB834">
            <v>1998.8489999999999</v>
          </cell>
          <cell r="AC834">
            <v>1346.34</v>
          </cell>
          <cell r="AD834">
            <v>1038.624</v>
          </cell>
          <cell r="AE834">
            <v>25620.780999999995</v>
          </cell>
          <cell r="AF834">
            <v>1239.876</v>
          </cell>
          <cell r="AG834">
            <v>1387.652</v>
          </cell>
          <cell r="AH834">
            <v>2161.134</v>
          </cell>
          <cell r="AI834">
            <v>2496.15</v>
          </cell>
          <cell r="AJ834">
            <v>2889.51</v>
          </cell>
          <cell r="AK834">
            <v>3069.75</v>
          </cell>
          <cell r="AL834">
            <v>2778.4369999999999</v>
          </cell>
          <cell r="AM834">
            <v>2783.056</v>
          </cell>
          <cell r="AN834">
            <v>2453.19</v>
          </cell>
          <cell r="AO834">
            <v>1988.867</v>
          </cell>
          <cell r="AP834">
            <v>1339.65</v>
          </cell>
          <cell r="AQ834">
            <v>1033.509</v>
          </cell>
          <cell r="AR834">
            <v>25492.672000000002</v>
          </cell>
          <cell r="AS834">
            <v>1233.7070000000001</v>
          </cell>
          <cell r="AT834">
            <v>1380.68</v>
          </cell>
          <cell r="AU834">
            <v>2150.377</v>
          </cell>
          <cell r="AV834">
            <v>2483.64</v>
          </cell>
          <cell r="AW834">
            <v>2875.0949999999998</v>
          </cell>
          <cell r="AX834">
            <v>3054.36</v>
          </cell>
          <cell r="AY834">
            <v>2764.6109999999999</v>
          </cell>
          <cell r="AZ834">
            <v>2769.0749999999998</v>
          </cell>
          <cell r="BA834">
            <v>2440.9499999999998</v>
          </cell>
          <cell r="BB834">
            <v>1978.9469999999999</v>
          </cell>
          <cell r="BC834">
            <v>1332.96</v>
          </cell>
          <cell r="BD834">
            <v>1028.27</v>
          </cell>
          <cell r="BE834">
            <v>25414.288999999997</v>
          </cell>
          <cell r="BF834">
            <v>1227.538</v>
          </cell>
          <cell r="BG834">
            <v>1422.885</v>
          </cell>
          <cell r="BH834">
            <v>2139.62</v>
          </cell>
          <cell r="BI834">
            <v>2471.2800000000002</v>
          </cell>
          <cell r="BJ834">
            <v>2860.6179999999999</v>
          </cell>
          <cell r="BK834">
            <v>3039.09</v>
          </cell>
          <cell r="BL834">
            <v>2750.7539999999999</v>
          </cell>
          <cell r="BM834">
            <v>2755.28</v>
          </cell>
          <cell r="BN834">
            <v>2428.71</v>
          </cell>
          <cell r="BO834">
            <v>1969.0889999999999</v>
          </cell>
          <cell r="BP834">
            <v>1326.27</v>
          </cell>
          <cell r="BQ834">
            <v>1023.155</v>
          </cell>
          <cell r="BR834">
            <v>25238.388999999996</v>
          </cell>
          <cell r="BS834">
            <v>1221.4000000000001</v>
          </cell>
          <cell r="BT834">
            <v>1366.96</v>
          </cell>
          <cell r="BU834">
            <v>2128.9250000000002</v>
          </cell>
          <cell r="BV834">
            <v>2458.89</v>
          </cell>
          <cell r="BW834">
            <v>2846.3890000000001</v>
          </cell>
          <cell r="BX834">
            <v>3023.91</v>
          </cell>
          <cell r="BY834">
            <v>2737.0520000000001</v>
          </cell>
          <cell r="BZ834">
            <v>2741.5160000000001</v>
          </cell>
          <cell r="CA834">
            <v>2416.59</v>
          </cell>
          <cell r="CB834">
            <v>1959.1379999999999</v>
          </cell>
          <cell r="CC834">
            <v>1319.61</v>
          </cell>
          <cell r="CD834">
            <v>1018.009</v>
          </cell>
          <cell r="CE834">
            <v>25112.16</v>
          </cell>
          <cell r="CF834">
            <v>1215.2619999999999</v>
          </cell>
          <cell r="CG834">
            <v>1360.1279999999999</v>
          </cell>
          <cell r="CH834">
            <v>2118.23</v>
          </cell>
          <cell r="CI834">
            <v>2446.59</v>
          </cell>
          <cell r="CJ834">
            <v>2832.098</v>
          </cell>
          <cell r="CK834">
            <v>3008.82</v>
          </cell>
          <cell r="CL834">
            <v>2723.35</v>
          </cell>
          <cell r="CM834">
            <v>2727.7829999999999</v>
          </cell>
          <cell r="CN834">
            <v>2404.56</v>
          </cell>
          <cell r="CO834">
            <v>1949.404</v>
          </cell>
          <cell r="CP834">
            <v>1313.01</v>
          </cell>
          <cell r="CQ834">
            <v>1012.925</v>
          </cell>
          <cell r="CR834">
            <v>24986.607999999997</v>
          </cell>
          <cell r="CS834">
            <v>1209.2170000000001</v>
          </cell>
          <cell r="CT834">
            <v>1353.296</v>
          </cell>
          <cell r="CU834">
            <v>2107.6590000000001</v>
          </cell>
          <cell r="CV834">
            <v>2434.38</v>
          </cell>
          <cell r="CW834">
            <v>2817.9929999999999</v>
          </cell>
          <cell r="CX834">
            <v>2993.76</v>
          </cell>
          <cell r="CY834">
            <v>2709.741</v>
          </cell>
          <cell r="CZ834">
            <v>2714.143</v>
          </cell>
          <cell r="DA834">
            <v>2392.5300000000002</v>
          </cell>
          <cell r="DB834">
            <v>1939.6079999999999</v>
          </cell>
          <cell r="DC834">
            <v>1306.44</v>
          </cell>
          <cell r="DD834">
            <v>1007.841</v>
          </cell>
          <cell r="DE834">
            <v>24909.631999999998</v>
          </cell>
          <cell r="DF834">
            <v>1203.079</v>
          </cell>
          <cell r="DG834">
            <v>1394.61</v>
          </cell>
          <cell r="DH834">
            <v>2097.15</v>
          </cell>
          <cell r="DI834">
            <v>2422.14</v>
          </cell>
          <cell r="DJ834">
            <v>2803.8879999999999</v>
          </cell>
          <cell r="DK834">
            <v>2978.79</v>
          </cell>
          <cell r="DL834">
            <v>2696.2249999999999</v>
          </cell>
          <cell r="DM834">
            <v>2700.596</v>
          </cell>
          <cell r="DN834">
            <v>2380.56</v>
          </cell>
          <cell r="DO834">
            <v>1929.905</v>
          </cell>
          <cell r="DP834">
            <v>1299.8699999999999</v>
          </cell>
          <cell r="DQ834">
            <v>1002.819</v>
          </cell>
          <cell r="DR834">
            <v>24737.292000000001</v>
          </cell>
          <cell r="DS834">
            <v>1197.1579999999999</v>
          </cell>
          <cell r="DT834">
            <v>1339.856</v>
          </cell>
          <cell r="DU834">
            <v>2086.672</v>
          </cell>
          <cell r="DV834">
            <v>2410.0500000000002</v>
          </cell>
          <cell r="DW834">
            <v>2789.8760000000002</v>
          </cell>
          <cell r="DX834">
            <v>2963.88</v>
          </cell>
          <cell r="DY834">
            <v>2682.7089999999998</v>
          </cell>
          <cell r="DZ834">
            <v>2687.049</v>
          </cell>
          <cell r="EA834">
            <v>2368.59</v>
          </cell>
          <cell r="EB834">
            <v>1920.2950000000001</v>
          </cell>
          <cell r="EC834">
            <v>1293.3599999999999</v>
          </cell>
          <cell r="ED834">
            <v>997.79700000000003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989.34702000000004</v>
          </cell>
          <cell r="G836">
            <v>1146.8287800000001</v>
          </cell>
          <cell r="H836">
            <v>1724.53682</v>
          </cell>
          <cell r="I836">
            <v>1991.8191000000002</v>
          </cell>
          <cell r="J836">
            <v>2305.7579900000001</v>
          </cell>
          <cell r="K836">
            <v>2449.5135</v>
          </cell>
          <cell r="L836">
            <v>2217.1286800000003</v>
          </cell>
          <cell r="M836">
            <v>2220.7776899999999</v>
          </cell>
          <cell r="N836">
            <v>1957.5252000000003</v>
          </cell>
          <cell r="O836">
            <v>1587.0499600000001</v>
          </cell>
          <cell r="P836">
            <v>1068.9174</v>
          </cell>
          <cell r="Q836">
            <v>824.65177000000006</v>
          </cell>
          <cell r="R836">
            <v>20599.434399999998</v>
          </cell>
          <cell r="S836">
            <v>996.88560000000007</v>
          </cell>
          <cell r="T836">
            <v>1115.6544000000001</v>
          </cell>
          <cell r="U836">
            <v>1737.5871999999999</v>
          </cell>
          <cell r="V836">
            <v>2006.9279999999999</v>
          </cell>
          <cell r="W836">
            <v>2323.1648</v>
          </cell>
          <cell r="X836">
            <v>2468.1360000000004</v>
          </cell>
          <cell r="Y836">
            <v>2233.9344000000001</v>
          </cell>
          <cell r="Z836">
            <v>2237.6295999999998</v>
          </cell>
          <cell r="AA836">
            <v>1972.4639999999999</v>
          </cell>
          <cell r="AB836">
            <v>1599.0792000000001</v>
          </cell>
          <cell r="AC836">
            <v>1077.0719999999999</v>
          </cell>
          <cell r="AD836">
            <v>830.89920000000006</v>
          </cell>
          <cell r="AE836">
            <v>21265.248229999997</v>
          </cell>
          <cell r="AF836">
            <v>1029.09708</v>
          </cell>
          <cell r="AG836">
            <v>1151.75116</v>
          </cell>
          <cell r="AH836">
            <v>1793.7412200000001</v>
          </cell>
          <cell r="AI836">
            <v>2071.8045000000002</v>
          </cell>
          <cell r="AJ836">
            <v>2398.2933000000003</v>
          </cell>
          <cell r="AK836">
            <v>2547.8925000000004</v>
          </cell>
          <cell r="AL836">
            <v>2306.1027100000001</v>
          </cell>
          <cell r="AM836">
            <v>2309.9364800000003</v>
          </cell>
          <cell r="AN836">
            <v>2036.1477000000002</v>
          </cell>
          <cell r="AO836">
            <v>1650.7596100000001</v>
          </cell>
          <cell r="AP836">
            <v>1111.9095000000002</v>
          </cell>
          <cell r="AQ836">
            <v>857.81247000000008</v>
          </cell>
          <cell r="AR836">
            <v>21413.844480000003</v>
          </cell>
          <cell r="AS836">
            <v>1036.3138800000002</v>
          </cell>
          <cell r="AT836">
            <v>1159.7712000000001</v>
          </cell>
          <cell r="AU836">
            <v>1806.3166800000001</v>
          </cell>
          <cell r="AV836">
            <v>2086.2575999999999</v>
          </cell>
          <cell r="AW836">
            <v>2415.0798</v>
          </cell>
          <cell r="AX836">
            <v>2565.6624000000002</v>
          </cell>
          <cell r="AY836">
            <v>2322.27324</v>
          </cell>
          <cell r="AZ836">
            <v>2326.0230000000001</v>
          </cell>
          <cell r="BA836">
            <v>2050.3980000000001</v>
          </cell>
          <cell r="BB836">
            <v>1662.31548</v>
          </cell>
          <cell r="BC836">
            <v>1119.6864</v>
          </cell>
          <cell r="BD836">
            <v>863.74680000000012</v>
          </cell>
          <cell r="BE836">
            <v>22110.431429999997</v>
          </cell>
          <cell r="BF836">
            <v>1067.9580599999999</v>
          </cell>
          <cell r="BG836">
            <v>1237.90995</v>
          </cell>
          <cell r="BH836">
            <v>1861.4694</v>
          </cell>
          <cell r="BI836">
            <v>2150.0136000000002</v>
          </cell>
          <cell r="BJ836">
            <v>2488.7376599999998</v>
          </cell>
          <cell r="BK836">
            <v>2644.0083</v>
          </cell>
          <cell r="BL836">
            <v>2393.15598</v>
          </cell>
          <cell r="BM836">
            <v>2397.0936000000002</v>
          </cell>
          <cell r="BN836">
            <v>2112.9776999999999</v>
          </cell>
          <cell r="BO836">
            <v>1713.10743</v>
          </cell>
          <cell r="BP836">
            <v>1153.8549</v>
          </cell>
          <cell r="BQ836">
            <v>890.14485000000002</v>
          </cell>
          <cell r="BR836">
            <v>22209.782319999995</v>
          </cell>
          <cell r="BS836">
            <v>1074.8320000000001</v>
          </cell>
          <cell r="BT836">
            <v>1202.9248</v>
          </cell>
          <cell r="BU836">
            <v>1873.4540000000002</v>
          </cell>
          <cell r="BV836">
            <v>2163.8231999999998</v>
          </cell>
          <cell r="BW836">
            <v>2504.8223200000002</v>
          </cell>
          <cell r="BX836">
            <v>2661.0407999999998</v>
          </cell>
          <cell r="BY836">
            <v>2408.6057599999999</v>
          </cell>
          <cell r="BZ836">
            <v>2412.5340799999999</v>
          </cell>
          <cell r="CA836">
            <v>2126.5992000000001</v>
          </cell>
          <cell r="CB836">
            <v>1724.04144</v>
          </cell>
          <cell r="CC836">
            <v>1161.2567999999999</v>
          </cell>
          <cell r="CD836">
            <v>895.84792000000004</v>
          </cell>
          <cell r="CE836">
            <v>22852.065599999998</v>
          </cell>
          <cell r="CF836">
            <v>1105.8884199999998</v>
          </cell>
          <cell r="CG836">
            <v>1237.7164799999998</v>
          </cell>
          <cell r="CH836">
            <v>1927.5892999999999</v>
          </cell>
          <cell r="CI836">
            <v>2226.3968999999997</v>
          </cell>
          <cell r="CJ836">
            <v>2577.2091799999998</v>
          </cell>
          <cell r="CK836">
            <v>2738.0261999999998</v>
          </cell>
          <cell r="CL836">
            <v>2478.2484999999997</v>
          </cell>
          <cell r="CM836">
            <v>2482.2825299999995</v>
          </cell>
          <cell r="CN836">
            <v>2188.1495999999997</v>
          </cell>
          <cell r="CO836">
            <v>1773.9576399999999</v>
          </cell>
          <cell r="CP836">
            <v>1194.8390999999999</v>
          </cell>
          <cell r="CQ836">
            <v>921.76174999999989</v>
          </cell>
          <cell r="CR836">
            <v>23237.545439999994</v>
          </cell>
          <cell r="CS836">
            <v>1124.5718099999999</v>
          </cell>
          <cell r="CT836">
            <v>1258.56528</v>
          </cell>
          <cell r="CU836">
            <v>1960.1228699999999</v>
          </cell>
          <cell r="CV836">
            <v>2263.9733999999999</v>
          </cell>
          <cell r="CW836">
            <v>2620.7334899999996</v>
          </cell>
          <cell r="CX836">
            <v>2784.1968000000002</v>
          </cell>
          <cell r="CY836">
            <v>2520.0591299999996</v>
          </cell>
          <cell r="CZ836">
            <v>2524.15299</v>
          </cell>
          <cell r="DA836">
            <v>2225.0529000000001</v>
          </cell>
          <cell r="DB836">
            <v>1803.8354399999998</v>
          </cell>
          <cell r="DC836">
            <v>1214.9892</v>
          </cell>
          <cell r="DD836">
            <v>937.29212999999993</v>
          </cell>
          <cell r="DE836">
            <v>23664.150399999995</v>
          </cell>
          <cell r="DF836">
            <v>1142.9250499999998</v>
          </cell>
          <cell r="DG836">
            <v>1324.8794999999998</v>
          </cell>
          <cell r="DH836">
            <v>1992.2925</v>
          </cell>
          <cell r="DI836">
            <v>2301.0329999999999</v>
          </cell>
          <cell r="DJ836">
            <v>2663.6935999999996</v>
          </cell>
          <cell r="DK836">
            <v>2829.8505</v>
          </cell>
          <cell r="DL836">
            <v>2561.4137499999997</v>
          </cell>
          <cell r="DM836">
            <v>2565.5661999999998</v>
          </cell>
          <cell r="DN836">
            <v>2261.5319999999997</v>
          </cell>
          <cell r="DO836">
            <v>1833.4097499999998</v>
          </cell>
          <cell r="DP836">
            <v>1234.8764999999999</v>
          </cell>
          <cell r="DQ836">
            <v>952.67804999999987</v>
          </cell>
          <cell r="DR836">
            <v>23995.17324</v>
          </cell>
          <cell r="DS836">
            <v>1161.24326</v>
          </cell>
          <cell r="DT836">
            <v>1299.66032</v>
          </cell>
          <cell r="DU836">
            <v>2024.0718400000001</v>
          </cell>
          <cell r="DV836">
            <v>2337.7485000000001</v>
          </cell>
          <cell r="DW836">
            <v>2706.1797200000001</v>
          </cell>
          <cell r="DX836">
            <v>2874.9636</v>
          </cell>
          <cell r="DY836">
            <v>2602.2277299999996</v>
          </cell>
          <cell r="DZ836">
            <v>2606.4375299999997</v>
          </cell>
          <cell r="EA836">
            <v>2297.5323000000003</v>
          </cell>
          <cell r="EB836">
            <v>1862.68615</v>
          </cell>
          <cell r="EC836">
            <v>1254.5591999999999</v>
          </cell>
          <cell r="ED836">
            <v>967.86308999999994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1.2686667434770982E-2</v>
          </cell>
          <cell r="G845">
            <v>1.6364117800574007E-2</v>
          </cell>
          <cell r="H845">
            <v>2.8837349056338724E-3</v>
          </cell>
          <cell r="I845">
            <v>3.4522027057803939E-4</v>
          </cell>
          <cell r="J845">
            <v>-2.0617046358921698E-3</v>
          </cell>
          <cell r="K845">
            <v>-2.6681328810127525E-3</v>
          </cell>
          <cell r="L845">
            <v>-7.7100278842223702E-3</v>
          </cell>
          <cell r="M845">
            <v>-2.7206762387855576E-2</v>
          </cell>
          <cell r="N845">
            <v>-1.6580060910659E-2</v>
          </cell>
          <cell r="O845">
            <v>4.4081630700745222E-3</v>
          </cell>
          <cell r="P845">
            <v>1.4531050546978008E-2</v>
          </cell>
          <cell r="Q845">
            <v>-1.4133367260008356E-2</v>
          </cell>
          <cell r="R845">
            <v>-1.8379150303040603E-3</v>
          </cell>
          <cell r="S845">
            <v>1.309824951717431E-2</v>
          </cell>
          <cell r="T845">
            <v>1.0565516929027297E-2</v>
          </cell>
          <cell r="U845">
            <v>9.5013517754125587E-3</v>
          </cell>
          <cell r="V845">
            <v>-1.6101626632689658E-3</v>
          </cell>
          <cell r="W845">
            <v>1.8777758367818365E-3</v>
          </cell>
          <cell r="X845">
            <v>-7.3944965836787446E-3</v>
          </cell>
          <cell r="Y845">
            <v>-9.2420106689452552E-3</v>
          </cell>
          <cell r="Z845">
            <v>-4.6950253713077927E-2</v>
          </cell>
          <cell r="AA845">
            <v>-1.0471681562332691E-2</v>
          </cell>
          <cell r="AB845">
            <v>-1.8871353924510004E-4</v>
          </cell>
          <cell r="AC845">
            <v>8.5735034738547711E-3</v>
          </cell>
          <cell r="AD845">
            <v>1.0185940834663398E-2</v>
          </cell>
          <cell r="AE845">
            <v>-9.9311419414860325E-4</v>
          </cell>
          <cell r="AF845">
            <v>4.8472085201325399E-3</v>
          </cell>
          <cell r="AG845">
            <v>1.1118824990095533E-2</v>
          </cell>
          <cell r="AH845">
            <v>6.3755473352209435E-3</v>
          </cell>
          <cell r="AI845">
            <v>-1.140590719305834E-3</v>
          </cell>
          <cell r="AJ845">
            <v>7.8648024835104025E-4</v>
          </cell>
          <cell r="AK845">
            <v>-8.7810250189015449E-3</v>
          </cell>
          <cell r="AL845">
            <v>-2.6305196920333174E-3</v>
          </cell>
          <cell r="AM845">
            <v>-3.1096343316363573E-2</v>
          </cell>
          <cell r="AN845">
            <v>-8.2023110666398225E-3</v>
          </cell>
          <cell r="AO845">
            <v>-1.7815705604569132E-3</v>
          </cell>
          <cell r="AP845">
            <v>1.2739607495383609E-2</v>
          </cell>
          <cell r="AQ845">
            <v>5.8473214547696273E-3</v>
          </cell>
          <cell r="AR845">
            <v>5.9194729895395426E-4</v>
          </cell>
          <cell r="AS845">
            <v>-1.1083029150427137E-5</v>
          </cell>
          <cell r="AT845">
            <v>3.2373711711386477E-6</v>
          </cell>
          <cell r="AU845">
            <v>-1.823944676004885E-5</v>
          </cell>
          <cell r="AV845">
            <v>-1.1642665707967126E-5</v>
          </cell>
          <cell r="AW845">
            <v>1.4609556654434641E-3</v>
          </cell>
          <cell r="AX845">
            <v>2.9738741683615899E-4</v>
          </cell>
          <cell r="AY845">
            <v>1.5298554576190782E-3</v>
          </cell>
          <cell r="AZ845">
            <v>1.2809380619245303E-3</v>
          </cell>
          <cell r="BA845">
            <v>2.5845124887489135E-3</v>
          </cell>
          <cell r="BB845">
            <v>-9.870444184656435E-6</v>
          </cell>
          <cell r="BC845">
            <v>-8.4727031079978588E-6</v>
          </cell>
          <cell r="BD845">
            <v>5.7894145832904087E-6</v>
          </cell>
          <cell r="BE845">
            <v>1.5742327090215724E-3</v>
          </cell>
          <cell r="BF845">
            <v>-2.2638415984488347E-5</v>
          </cell>
          <cell r="BG845">
            <v>-4.7972165539533762E-5</v>
          </cell>
          <cell r="BH845">
            <v>-4.3749082745847545E-5</v>
          </cell>
          <cell r="BI845">
            <v>-8.10151644969892E-6</v>
          </cell>
          <cell r="BJ845">
            <v>1.1613652945001718E-3</v>
          </cell>
          <cell r="BK845">
            <v>9.6791715859367855E-4</v>
          </cell>
          <cell r="BL845">
            <v>6.7311730387729085E-3</v>
          </cell>
          <cell r="BM845">
            <v>9.0544633444551437E-3</v>
          </cell>
          <cell r="BN845">
            <v>9.5420527152967338E-4</v>
          </cell>
          <cell r="BO845">
            <v>2.1176394863786641E-4</v>
          </cell>
          <cell r="BP845">
            <v>-4.6429278665272022E-5</v>
          </cell>
          <cell r="BQ845">
            <v>-2.1205088806652839E-5</v>
          </cell>
          <cell r="BR845">
            <v>1.2577880379183171E-3</v>
          </cell>
          <cell r="BS845">
            <v>-7.6624453154039429E-5</v>
          </cell>
          <cell r="BT845">
            <v>-3.2608947466172822E-4</v>
          </cell>
          <cell r="BU845">
            <v>3.4516039786325337E-4</v>
          </cell>
          <cell r="BV845">
            <v>-5.1641935151991447E-4</v>
          </cell>
          <cell r="BW845">
            <v>-3.4947834312148984E-4</v>
          </cell>
          <cell r="BX845">
            <v>6.3185920613761937E-4</v>
          </cell>
          <cell r="BY845">
            <v>1.5164334360477483E-2</v>
          </cell>
          <cell r="BZ845">
            <v>1.3519525252547737E-4</v>
          </cell>
          <cell r="CA845">
            <v>1.0729241638927078E-3</v>
          </cell>
          <cell r="CB845">
            <v>3.9336688159252731E-4</v>
          </cell>
          <cell r="CC845">
            <v>-5.5674538845096322E-4</v>
          </cell>
          <cell r="CD845">
            <v>-8.2402679660731337E-4</v>
          </cell>
          <cell r="CE845">
            <v>7.9984776946773195E-4</v>
          </cell>
          <cell r="CF845">
            <v>-7.4964127389876012E-4</v>
          </cell>
          <cell r="CG845">
            <v>-1.1834616139339005E-4</v>
          </cell>
          <cell r="CH845">
            <v>1.6655748829208505E-4</v>
          </cell>
          <cell r="CI845">
            <v>-9.0345614702513899E-4</v>
          </cell>
          <cell r="CJ845">
            <v>-9.4977463804113427E-4</v>
          </cell>
          <cell r="CK845">
            <v>-2.2487420382688583E-4</v>
          </cell>
          <cell r="CL845">
            <v>1.2397425053109146E-2</v>
          </cell>
          <cell r="CM845">
            <v>-1.2569665548767261E-3</v>
          </cell>
          <cell r="CN845">
            <v>2.1172302134822019E-3</v>
          </cell>
          <cell r="CO845">
            <v>-2.2764034418543133E-4</v>
          </cell>
          <cell r="CP845">
            <v>-3.5616802011873006E-4</v>
          </cell>
          <cell r="CQ845">
            <v>-2.9617217786181982E-4</v>
          </cell>
          <cell r="CR845">
            <v>2.3481220106091882E-3</v>
          </cell>
          <cell r="CS845">
            <v>-7.0543127625199986E-4</v>
          </cell>
          <cell r="CT845">
            <v>-4.2926587562774898E-4</v>
          </cell>
          <cell r="CU845">
            <v>-5.6252250118760116E-4</v>
          </cell>
          <cell r="CV845">
            <v>-3.2364137156690731E-3</v>
          </cell>
          <cell r="CW845">
            <v>3.8511332621382621E-4</v>
          </cell>
          <cell r="CX845">
            <v>1.1755190808884208E-3</v>
          </cell>
          <cell r="CY845">
            <v>2.3239900893543108E-2</v>
          </cell>
          <cell r="CZ845">
            <v>4.7849804833930421E-3</v>
          </cell>
          <cell r="DA845">
            <v>6.0141902242314416E-3</v>
          </cell>
          <cell r="DB845">
            <v>1.1191165100399303E-4</v>
          </cell>
          <cell r="DC845">
            <v>-5.4477004026409759E-4</v>
          </cell>
          <cell r="DD845">
            <v>-2.0557481230056851E-3</v>
          </cell>
          <cell r="DE845">
            <v>1.3731589489864859E-3</v>
          </cell>
          <cell r="DF845">
            <v>-5.4942708593230805E-4</v>
          </cell>
          <cell r="DG845">
            <v>-2.0627954964425044E-4</v>
          </cell>
          <cell r="DH845">
            <v>-1.1232155161948754E-3</v>
          </cell>
          <cell r="DI845">
            <v>-1.4930503089942704E-3</v>
          </cell>
          <cell r="DJ845">
            <v>-4.6284640530700472E-3</v>
          </cell>
          <cell r="DK845">
            <v>-2.329104108497404E-3</v>
          </cell>
          <cell r="DL845">
            <v>2.4365909483577752E-2</v>
          </cell>
          <cell r="DM845">
            <v>2.0700586895401329E-3</v>
          </cell>
          <cell r="DN845">
            <v>1.0829267794676412E-3</v>
          </cell>
          <cell r="DO845">
            <v>-4.8073117692482015E-4</v>
          </cell>
          <cell r="DP845">
            <v>-1.7281208231878509E-4</v>
          </cell>
          <cell r="DQ845">
            <v>-5.7903683199356237E-5</v>
          </cell>
          <cell r="DR845">
            <v>-4.7088195337607885E-5</v>
          </cell>
          <cell r="DS845">
            <v>-2.0971536812908198E-5</v>
          </cell>
          <cell r="DT845">
            <v>-4.370404597864308E-5</v>
          </cell>
          <cell r="DU845">
            <v>-4.9354590007766319E-5</v>
          </cell>
          <cell r="DV845">
            <v>-3.9595394518698868E-5</v>
          </cell>
          <cell r="DW845">
            <v>-4.3004646030908589E-5</v>
          </cell>
          <cell r="DX845">
            <v>-8.4859078121723996E-5</v>
          </cell>
          <cell r="DY845">
            <v>-1.3217099053974835E-4</v>
          </cell>
          <cell r="DZ845">
            <v>-1.5106627726879651E-4</v>
          </cell>
          <cell r="EA845">
            <v>1.0712343798502388E-4</v>
          </cell>
          <cell r="EB845">
            <v>1.9123479084726114E-6</v>
          </cell>
          <cell r="EC845">
            <v>-8.2482729105493036E-5</v>
          </cell>
          <cell r="ED845">
            <v>-2.688484168800187E-5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-3.6771170031784095E-3</v>
          </cell>
          <cell r="G849">
            <v>1.1069249316832952E-3</v>
          </cell>
          <cell r="H849">
            <v>-1.0296389710681808E-2</v>
          </cell>
          <cell r="I849">
            <v>0</v>
          </cell>
          <cell r="J849">
            <v>0</v>
          </cell>
          <cell r="K849">
            <v>0</v>
          </cell>
          <cell r="L849">
            <v>-8.8762289902817315E-3</v>
          </cell>
          <cell r="M849">
            <v>5.6275436301334025E-4</v>
          </cell>
          <cell r="N849">
            <v>-1.5977913296225665E-3</v>
          </cell>
          <cell r="O849">
            <v>-4.7118802386663106E-3</v>
          </cell>
          <cell r="P849">
            <v>-2.2286491647562912E-3</v>
          </cell>
          <cell r="Q849">
            <v>1.5396930902284112E-2</v>
          </cell>
          <cell r="R849">
            <v>-1.5156198470904769E-3</v>
          </cell>
          <cell r="S849">
            <v>-1.7266901986090488E-4</v>
          </cell>
          <cell r="T849">
            <v>3.4512540839983785E-3</v>
          </cell>
          <cell r="U849">
            <v>-1.4423749626665483E-2</v>
          </cell>
          <cell r="V849">
            <v>0</v>
          </cell>
          <cell r="W849">
            <v>0</v>
          </cell>
          <cell r="X849">
            <v>0</v>
          </cell>
          <cell r="Y849">
            <v>-1.8803882765482172E-2</v>
          </cell>
          <cell r="Z849">
            <v>3.7511822817677398E-3</v>
          </cell>
          <cell r="AA849">
            <v>-9.8831698323920136E-5</v>
          </cell>
          <cell r="AB849">
            <v>-3.3703714796047279E-3</v>
          </cell>
          <cell r="AC849">
            <v>1.7259349667924084E-3</v>
          </cell>
          <cell r="AD849">
            <v>9.7536950922929577E-3</v>
          </cell>
          <cell r="AE849">
            <v>-9.9425064962588294E-4</v>
          </cell>
          <cell r="AF849">
            <v>2.8756325659529125E-3</v>
          </cell>
          <cell r="AG849">
            <v>4.7166529681987868E-3</v>
          </cell>
          <cell r="AH849">
            <v>-1.6693172904638232E-2</v>
          </cell>
          <cell r="AI849">
            <v>0</v>
          </cell>
          <cell r="AJ849">
            <v>0</v>
          </cell>
          <cell r="AK849">
            <v>0</v>
          </cell>
          <cell r="AL849">
            <v>-1.7094996355538683E-2</v>
          </cell>
          <cell r="AM849">
            <v>1.3127977545565273E-2</v>
          </cell>
          <cell r="AN849">
            <v>2.6014595631593807E-3</v>
          </cell>
          <cell r="AO849">
            <v>-3.7642710490572995E-3</v>
          </cell>
          <cell r="AP849">
            <v>-2.9216549277393256E-3</v>
          </cell>
          <cell r="AQ849">
            <v>5.221364798622119E-3</v>
          </cell>
          <cell r="AR849">
            <v>-2.9257544319882811E-4</v>
          </cell>
          <cell r="AS849">
            <v>9.9448844110838763E-6</v>
          </cell>
          <cell r="AT849">
            <v>-9.6475896782521886E-6</v>
          </cell>
          <cell r="AU849">
            <v>-3.0795364014579718E-4</v>
          </cell>
          <cell r="AV849">
            <v>0</v>
          </cell>
          <cell r="AW849">
            <v>0</v>
          </cell>
          <cell r="AX849">
            <v>0</v>
          </cell>
          <cell r="AY849">
            <v>-2.7184041064529652E-3</v>
          </cell>
          <cell r="AZ849">
            <v>-8.3934958681197713E-6</v>
          </cell>
          <cell r="BA849">
            <v>-4.8957201808264017E-4</v>
          </cell>
          <cell r="BB849">
            <v>5.6750111241399281E-6</v>
          </cell>
          <cell r="BC849">
            <v>3.459014358497825E-6</v>
          </cell>
          <cell r="BD849">
            <v>3.9866219552209259E-6</v>
          </cell>
          <cell r="BE849">
            <v>-1.1097796028352036E-3</v>
          </cell>
          <cell r="BF849">
            <v>-3.5035873224842362E-5</v>
          </cell>
          <cell r="BG849">
            <v>-2.2822375740361167E-6</v>
          </cell>
          <cell r="BH849">
            <v>-3.4233641885776933E-3</v>
          </cell>
          <cell r="BI849">
            <v>0</v>
          </cell>
          <cell r="BJ849">
            <v>0</v>
          </cell>
          <cell r="BK849">
            <v>0</v>
          </cell>
          <cell r="BL849">
            <v>-9.4381264196954362E-3</v>
          </cell>
          <cell r="BM849">
            <v>-8.4000228817160405E-5</v>
          </cell>
          <cell r="BN849">
            <v>-1.1047908607508816E-5</v>
          </cell>
          <cell r="BO849">
            <v>-3.1941778647848196E-4</v>
          </cell>
          <cell r="BP849">
            <v>-1.5181903592065282E-6</v>
          </cell>
          <cell r="BQ849">
            <v>-2.5624007022884143E-6</v>
          </cell>
          <cell r="BR849">
            <v>-1.4808653102330732E-5</v>
          </cell>
          <cell r="BS849">
            <v>-2.1056969814026161E-5</v>
          </cell>
          <cell r="BT849">
            <v>-2.0729785051543104E-4</v>
          </cell>
          <cell r="BU849">
            <v>-3.8770325787425008E-3</v>
          </cell>
          <cell r="BV849">
            <v>-3.6390515418815994E-5</v>
          </cell>
          <cell r="BW849">
            <v>0</v>
          </cell>
          <cell r="BX849">
            <v>0</v>
          </cell>
          <cell r="BY849">
            <v>-2.221785470600679E-2</v>
          </cell>
          <cell r="BZ849">
            <v>-1.1235036642887053E-4</v>
          </cell>
          <cell r="CA849">
            <v>1.4496518362960842E-4</v>
          </cell>
          <cell r="CB849">
            <v>-6.9038883284378016E-4</v>
          </cell>
          <cell r="CC849">
            <v>-1.914821298569791E-4</v>
          </cell>
          <cell r="CD849">
            <v>3.6550574926508261E-4</v>
          </cell>
          <cell r="CE849">
            <v>-5.4552231904705373E-3</v>
          </cell>
          <cell r="CF849">
            <v>5.6333789649443133E-4</v>
          </cell>
          <cell r="CG849">
            <v>-1.8133254907581886E-4</v>
          </cell>
          <cell r="CH849">
            <v>-8.2787643839239422E-3</v>
          </cell>
          <cell r="CI849">
            <v>-4.9202505204632985E-3</v>
          </cell>
          <cell r="CJ849">
            <v>-1.4036273388654763E-2</v>
          </cell>
          <cell r="CK849">
            <v>-1.7219234673511608E-2</v>
          </cell>
          <cell r="CL849">
            <v>-2.6709378613610113E-2</v>
          </cell>
          <cell r="CM849">
            <v>-1.2173086025057955E-4</v>
          </cell>
          <cell r="CN849">
            <v>-2.396615883526465E-6</v>
          </cell>
          <cell r="CO849">
            <v>-1.837151948564042E-3</v>
          </cell>
          <cell r="CP849">
            <v>1.5008659588033879E-4</v>
          </cell>
          <cell r="CQ849">
            <v>-9.895194873621449E-5</v>
          </cell>
          <cell r="CR849">
            <v>-1.0440253407743683E-2</v>
          </cell>
          <cell r="CS849">
            <v>-3.4177262679691012E-4</v>
          </cell>
          <cell r="CT849">
            <v>-4.4520030420613921E-4</v>
          </cell>
          <cell r="CU849">
            <v>-8.9665182390277209E-3</v>
          </cell>
          <cell r="CV849">
            <v>-1.0440253407743683E-2</v>
          </cell>
          <cell r="CW849">
            <v>-1.2969439978590458E-2</v>
          </cell>
          <cell r="CX849">
            <v>-1.2216665580226049E-2</v>
          </cell>
          <cell r="CY849">
            <v>-4.2723905744125545E-2</v>
          </cell>
          <cell r="CZ849">
            <v>-1.2799365733684454E-4</v>
          </cell>
          <cell r="DA849">
            <v>-3.2883044926279581E-4</v>
          </cell>
          <cell r="DB849">
            <v>-3.2531149035932572E-3</v>
          </cell>
          <cell r="DC849">
            <v>-1.0139010107224067E-4</v>
          </cell>
          <cell r="DD849">
            <v>1.130587829891283E-3</v>
          </cell>
          <cell r="DE849">
            <v>-4.9295556224393522E-3</v>
          </cell>
          <cell r="DF849">
            <v>1.3776900138395831E-4</v>
          </cell>
          <cell r="DG849">
            <v>-6.661195553192556E-4</v>
          </cell>
          <cell r="DH849">
            <v>-3.5480635191049714E-3</v>
          </cell>
          <cell r="DI849">
            <v>-3.5884662041283377E-3</v>
          </cell>
          <cell r="DJ849">
            <v>-1.2212308569530705E-2</v>
          </cell>
          <cell r="DK849">
            <v>-8.1526616885341241E-3</v>
          </cell>
          <cell r="DL849">
            <v>-2.8664296563839287E-2</v>
          </cell>
          <cell r="DM849">
            <v>-1.9295447235379015E-4</v>
          </cell>
          <cell r="DN849">
            <v>-2.6395138171153576E-5</v>
          </cell>
          <cell r="DO849">
            <v>-2.2465399449131951E-3</v>
          </cell>
          <cell r="DP849">
            <v>-3.6839066339666715E-6</v>
          </cell>
          <cell r="DQ849">
            <v>9.0530919365505724E-6</v>
          </cell>
          <cell r="DR849">
            <v>7.8193024851458404E-5</v>
          </cell>
          <cell r="DS849">
            <v>-2.8929405701205724E-5</v>
          </cell>
          <cell r="DT849">
            <v>-6.3237036499685928E-5</v>
          </cell>
          <cell r="DU849">
            <v>1.8257159730694639E-4</v>
          </cell>
          <cell r="DV849">
            <v>3.3921181466212147E-4</v>
          </cell>
          <cell r="DW849">
            <v>2.0843564449535279E-4</v>
          </cell>
          <cell r="DX849">
            <v>2.5639619557438209E-4</v>
          </cell>
          <cell r="DY849">
            <v>1.0667860803437179E-4</v>
          </cell>
          <cell r="DZ849">
            <v>-6.843688345981036E-5</v>
          </cell>
          <cell r="EA849">
            <v>-2.8307235680813392E-5</v>
          </cell>
          <cell r="EB849">
            <v>4.0573323005332895E-5</v>
          </cell>
          <cell r="EC849">
            <v>2.5548057827506909E-5</v>
          </cell>
          <cell r="ED849">
            <v>-3.2188381318576376E-5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-1.1750931385632324E-3</v>
          </cell>
          <cell r="BS850">
            <v>0</v>
          </cell>
          <cell r="BT850">
            <v>0</v>
          </cell>
          <cell r="BU850">
            <v>0</v>
          </cell>
          <cell r="BV850">
            <v>-1.1750931385632324E-3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-2.1080320055980337</v>
          </cell>
          <cell r="CF850">
            <v>0</v>
          </cell>
          <cell r="CG850">
            <v>0</v>
          </cell>
          <cell r="CH850">
            <v>0</v>
          </cell>
          <cell r="CI850">
            <v>-1.7897275739883298</v>
          </cell>
          <cell r="CJ850">
            <v>-0.3183044316097039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-0.5298474959155044</v>
          </cell>
          <cell r="CS850">
            <v>0</v>
          </cell>
          <cell r="CT850">
            <v>0</v>
          </cell>
          <cell r="CU850">
            <v>0</v>
          </cell>
          <cell r="CV850">
            <v>-0.5298474959155044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-1.1750931385632324E-3</v>
          </cell>
          <cell r="BS851">
            <v>0</v>
          </cell>
          <cell r="BT851">
            <v>0</v>
          </cell>
          <cell r="BU851">
            <v>0</v>
          </cell>
          <cell r="BV851">
            <v>-1.1750931385632324E-3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-2.1080320055980337</v>
          </cell>
          <cell r="CF851">
            <v>0</v>
          </cell>
          <cell r="CG851">
            <v>0</v>
          </cell>
          <cell r="CH851">
            <v>0</v>
          </cell>
          <cell r="CI851">
            <v>-1.7897275739883298</v>
          </cell>
          <cell r="CJ851">
            <v>-0.3183044316097039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-0.5298474959155044</v>
          </cell>
          <cell r="CS851">
            <v>0</v>
          </cell>
          <cell r="CT851">
            <v>0</v>
          </cell>
          <cell r="CU851">
            <v>0</v>
          </cell>
          <cell r="CV851">
            <v>-0.5298474959155044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989.34701999998651</v>
          </cell>
          <cell r="G860">
            <v>1146.8287800000107</v>
          </cell>
          <cell r="H860">
            <v>1724.5368199999793</v>
          </cell>
          <cell r="I860">
            <v>1991.8190999999933</v>
          </cell>
          <cell r="J860">
            <v>2305.7579900000128</v>
          </cell>
          <cell r="K860">
            <v>2449.5135000000009</v>
          </cell>
          <cell r="L860">
            <v>2217.1286799999943</v>
          </cell>
          <cell r="M860">
            <v>2220.7776899999881</v>
          </cell>
          <cell r="N860">
            <v>1957.5252000000037</v>
          </cell>
          <cell r="O860">
            <v>1587.0499599999748</v>
          </cell>
          <cell r="P860">
            <v>1068.9174000000057</v>
          </cell>
          <cell r="Q860">
            <v>824.65176999999676</v>
          </cell>
          <cell r="R860">
            <v>20599.434400000144</v>
          </cell>
          <cell r="S860">
            <v>996.88560000000871</v>
          </cell>
          <cell r="T860">
            <v>1115.6543999999994</v>
          </cell>
          <cell r="U860">
            <v>1737.587200000009</v>
          </cell>
          <cell r="V860">
            <v>2006.9280000000144</v>
          </cell>
          <cell r="W860">
            <v>2323.1647999999986</v>
          </cell>
          <cell r="X860">
            <v>2468.1359999999986</v>
          </cell>
          <cell r="Y860">
            <v>2233.9343999999983</v>
          </cell>
          <cell r="Z860">
            <v>2237.6295999999857</v>
          </cell>
          <cell r="AA860">
            <v>1972.4640000000072</v>
          </cell>
          <cell r="AB860">
            <v>1599.0792000000074</v>
          </cell>
          <cell r="AC860">
            <v>1077.0719999999856</v>
          </cell>
          <cell r="AD860">
            <v>830.89919999998529</v>
          </cell>
          <cell r="AE860">
            <v>21265.248230000027</v>
          </cell>
          <cell r="AF860">
            <v>1029.0970799999777</v>
          </cell>
          <cell r="AG860">
            <v>1151.7511599999852</v>
          </cell>
          <cell r="AH860">
            <v>1793.7412200000254</v>
          </cell>
          <cell r="AI860">
            <v>2071.8044999999984</v>
          </cell>
          <cell r="AJ860">
            <v>2398.2932999999903</v>
          </cell>
          <cell r="AK860">
            <v>2547.8924999999872</v>
          </cell>
          <cell r="AL860">
            <v>2306.1027100000065</v>
          </cell>
          <cell r="AM860">
            <v>2309.9364800000039</v>
          </cell>
          <cell r="AN860">
            <v>2036.1477000000014</v>
          </cell>
          <cell r="AO860">
            <v>1650.7596100000083</v>
          </cell>
          <cell r="AP860">
            <v>1111.9095000000088</v>
          </cell>
          <cell r="AQ860">
            <v>857.8124700000044</v>
          </cell>
          <cell r="AR860">
            <v>16312.960479999892</v>
          </cell>
          <cell r="AS860">
            <v>789.45467999996617</v>
          </cell>
          <cell r="AT860">
            <v>883.48959999997169</v>
          </cell>
          <cell r="AU860">
            <v>1376.0614799999748</v>
          </cell>
          <cell r="AV860">
            <v>1589.3016000000061</v>
          </cell>
          <cell r="AW860">
            <v>1839.8066000000108</v>
          </cell>
          <cell r="AX860">
            <v>1954.4963999999745</v>
          </cell>
          <cell r="AY860">
            <v>1769.084440000006</v>
          </cell>
          <cell r="AZ860">
            <v>1771.9476000000141</v>
          </cell>
          <cell r="BA860">
            <v>1562.0039999999863</v>
          </cell>
          <cell r="BB860">
            <v>1266.3524800000014</v>
          </cell>
          <cell r="BC860">
            <v>852.98040000000037</v>
          </cell>
          <cell r="BD860">
            <v>657.98120000003837</v>
          </cell>
          <cell r="BE860">
            <v>16752.728939999361</v>
          </cell>
          <cell r="BF860">
            <v>809.16603000008035</v>
          </cell>
          <cell r="BG860">
            <v>937.94700000004377</v>
          </cell>
          <cell r="BH860">
            <v>1410.3980100000044</v>
          </cell>
          <cell r="BI860">
            <v>1629.0350999999791</v>
          </cell>
          <cell r="BJ860">
            <v>1885.6773000000103</v>
          </cell>
          <cell r="BK860">
            <v>2003.3108999999822</v>
          </cell>
          <cell r="BL860">
            <v>1813.2451800000272</v>
          </cell>
          <cell r="BM860">
            <v>1816.2388499999652</v>
          </cell>
          <cell r="BN860">
            <v>1600.9578000000329</v>
          </cell>
          <cell r="BO860">
            <v>1298.0363399999915</v>
          </cell>
          <cell r="BP860">
            <v>874.26089999993565</v>
          </cell>
          <cell r="BQ860">
            <v>674.45553000003565</v>
          </cell>
          <cell r="BR860">
            <v>16872.915274906904</v>
          </cell>
          <cell r="BS860">
            <v>816.56076999992365</v>
          </cell>
          <cell r="BT860">
            <v>913.86988000001293</v>
          </cell>
          <cell r="BU860">
            <v>1423.2679700000444</v>
          </cell>
          <cell r="BV860">
            <v>1643.8767249068478</v>
          </cell>
          <cell r="BW860">
            <v>1902.9272499999788</v>
          </cell>
          <cell r="BX860">
            <v>2021.6160000000091</v>
          </cell>
          <cell r="BY860">
            <v>1829.83421000003</v>
          </cell>
          <cell r="BZ860">
            <v>1832.831600000005</v>
          </cell>
          <cell r="CA860">
            <v>1615.5935999999638</v>
          </cell>
          <cell r="CB860">
            <v>1309.7450399999507</v>
          </cell>
          <cell r="CC860">
            <v>882.22349999996368</v>
          </cell>
          <cell r="CD860">
            <v>680.56872999994084</v>
          </cell>
          <cell r="CE860">
            <v>17283.013547994662</v>
          </cell>
          <cell r="CF860">
            <v>836.47114000003785</v>
          </cell>
          <cell r="CG860">
            <v>936.20295999996597</v>
          </cell>
          <cell r="CH860">
            <v>1458.0050200000405</v>
          </cell>
          <cell r="CI860">
            <v>1682.2389724259847</v>
          </cell>
          <cell r="CJ860">
            <v>1949.0553155684029</v>
          </cell>
          <cell r="CK860">
            <v>2071.0236000000441</v>
          </cell>
          <cell r="CL860">
            <v>1874.5284599999723</v>
          </cell>
          <cell r="CM860">
            <v>1877.5735900000436</v>
          </cell>
          <cell r="CN860">
            <v>1655.113800000021</v>
          </cell>
          <cell r="CO860">
            <v>1341.8356200000271</v>
          </cell>
          <cell r="CP860">
            <v>903.7791000000434</v>
          </cell>
          <cell r="CQ860">
            <v>697.18596999999136</v>
          </cell>
          <cell r="CR860">
            <v>17671.352192504331</v>
          </cell>
          <cell r="CS860">
            <v>855.22955000004731</v>
          </cell>
          <cell r="CT860">
            <v>957.11336000001756</v>
          </cell>
          <cell r="CU860">
            <v>1490.6749899999704</v>
          </cell>
          <cell r="CV860">
            <v>1721.207352504076</v>
          </cell>
          <cell r="CW860">
            <v>1993.034329999995</v>
          </cell>
          <cell r="CX860">
            <v>2117.3525999999547</v>
          </cell>
          <cell r="CY860">
            <v>1916.4823100000212</v>
          </cell>
          <cell r="CZ860">
            <v>1919.5940900000278</v>
          </cell>
          <cell r="DA860">
            <v>1692.1227000000363</v>
          </cell>
          <cell r="DB860">
            <v>1371.7679800000042</v>
          </cell>
          <cell r="DC860">
            <v>923.99520000000484</v>
          </cell>
          <cell r="DD860">
            <v>712.77772999997251</v>
          </cell>
          <cell r="DE860">
            <v>17862.156600000337</v>
          </cell>
          <cell r="DF860">
            <v>862.68039999995381</v>
          </cell>
          <cell r="DG860">
            <v>1000.023819999944</v>
          </cell>
          <cell r="DH860">
            <v>1503.8518499999773</v>
          </cell>
          <cell r="DI860">
            <v>1736.8613999999943</v>
          </cell>
          <cell r="DJ860">
            <v>2010.6141199999838</v>
          </cell>
          <cell r="DK860">
            <v>2136.0279000000446</v>
          </cell>
          <cell r="DL860">
            <v>1933.417609999975</v>
          </cell>
          <cell r="DM860">
            <v>1936.5433400000038</v>
          </cell>
          <cell r="DN860">
            <v>1707.0549000000465</v>
          </cell>
          <cell r="DO860">
            <v>1383.8703799999785</v>
          </cell>
          <cell r="DP860">
            <v>932.10450000001583</v>
          </cell>
          <cell r="DQ860">
            <v>719.106380000012</v>
          </cell>
          <cell r="DR860">
            <v>18233.298800000921</v>
          </cell>
          <cell r="DS860">
            <v>882.39609000005294</v>
          </cell>
          <cell r="DT860">
            <v>987.60368000000017</v>
          </cell>
          <cell r="DU860">
            <v>1538.0553899999941</v>
          </cell>
          <cell r="DV860">
            <v>1776.3782999999821</v>
          </cell>
          <cell r="DW860">
            <v>2056.3657799999928</v>
          </cell>
          <cell r="DX860">
            <v>2184.5978999999643</v>
          </cell>
          <cell r="DY860">
            <v>1977.3687900000077</v>
          </cell>
          <cell r="DZ860">
            <v>1980.5518699999957</v>
          </cell>
          <cell r="EA860">
            <v>1745.8220999999903</v>
          </cell>
          <cell r="EB860">
            <v>1415.4069900000468</v>
          </cell>
          <cell r="EC860">
            <v>953.29829999996582</v>
          </cell>
          <cell r="ED860">
            <v>735.45360999996774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0.01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0.03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-0.01</v>
          </cell>
          <cell r="Y901">
            <v>0</v>
          </cell>
          <cell r="Z901">
            <v>0.01</v>
          </cell>
          <cell r="AA901">
            <v>0</v>
          </cell>
          <cell r="AB901">
            <v>0</v>
          </cell>
          <cell r="AC901">
            <v>0</v>
          </cell>
          <cell r="AD901">
            <v>-0.01</v>
          </cell>
          <cell r="AE901">
            <v>0</v>
          </cell>
          <cell r="AF901">
            <v>0</v>
          </cell>
          <cell r="AG901">
            <v>0</v>
          </cell>
          <cell r="AH901">
            <v>0.01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0.01</v>
          </cell>
          <cell r="AN901">
            <v>0</v>
          </cell>
          <cell r="AO901">
            <v>0</v>
          </cell>
          <cell r="AP901">
            <v>0</v>
          </cell>
          <cell r="AQ901">
            <v>-0.01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0.01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0.01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0.01</v>
          </cell>
          <cell r="M902">
            <v>0</v>
          </cell>
          <cell r="N902">
            <v>0.01</v>
          </cell>
          <cell r="O902">
            <v>0</v>
          </cell>
          <cell r="P902">
            <v>0</v>
          </cell>
          <cell r="Q902">
            <v>-0.01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0.01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0.01</v>
          </cell>
          <cell r="AM902">
            <v>0.01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-0.01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-0.01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0</v>
          </cell>
          <cell r="I903">
            <v>-0.01</v>
          </cell>
          <cell r="J903">
            <v>0</v>
          </cell>
          <cell r="K903">
            <v>0</v>
          </cell>
          <cell r="L903">
            <v>0</v>
          </cell>
          <cell r="M903">
            <v>0.02</v>
          </cell>
          <cell r="N903">
            <v>0</v>
          </cell>
          <cell r="O903">
            <v>0</v>
          </cell>
          <cell r="P903">
            <v>0</v>
          </cell>
          <cell r="Q903">
            <v>-0.01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-0.01</v>
          </cell>
          <cell r="W903">
            <v>-0.01</v>
          </cell>
          <cell r="X903">
            <v>0</v>
          </cell>
          <cell r="Y903">
            <v>0</v>
          </cell>
          <cell r="Z903">
            <v>0.02</v>
          </cell>
          <cell r="AA903">
            <v>0</v>
          </cell>
          <cell r="AB903">
            <v>0.01</v>
          </cell>
          <cell r="AC903">
            <v>0</v>
          </cell>
          <cell r="AD903">
            <v>-0.01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-0.01</v>
          </cell>
          <cell r="AK903">
            <v>0</v>
          </cell>
          <cell r="AL903">
            <v>0</v>
          </cell>
          <cell r="AM903">
            <v>0.02</v>
          </cell>
          <cell r="AN903">
            <v>0</v>
          </cell>
          <cell r="AO903">
            <v>0</v>
          </cell>
          <cell r="AP903">
            <v>0</v>
          </cell>
          <cell r="AQ903">
            <v>-0.01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-0.01</v>
          </cell>
          <cell r="BK903">
            <v>0</v>
          </cell>
          <cell r="BL903">
            <v>0.01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0.01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0.02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0.01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-0.03</v>
          </cell>
          <cell r="CK903">
            <v>0</v>
          </cell>
          <cell r="CL903">
            <v>0.02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0.01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-0.01</v>
          </cell>
          <cell r="CX903">
            <v>0</v>
          </cell>
          <cell r="CY903">
            <v>0.02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0.01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0</v>
          </cell>
          <cell r="DL903">
            <v>0.02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-0.01</v>
          </cell>
          <cell r="J904">
            <v>0</v>
          </cell>
          <cell r="K904">
            <v>0</v>
          </cell>
          <cell r="L904">
            <v>0</v>
          </cell>
          <cell r="M904">
            <v>0.01</v>
          </cell>
          <cell r="N904">
            <v>-0.01</v>
          </cell>
          <cell r="O904">
            <v>0</v>
          </cell>
          <cell r="P904">
            <v>0</v>
          </cell>
          <cell r="Q904">
            <v>-0.01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-0.01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-0.01</v>
          </cell>
          <cell r="AD904">
            <v>0.01</v>
          </cell>
          <cell r="AE904">
            <v>0</v>
          </cell>
          <cell r="AF904">
            <v>-0.01</v>
          </cell>
          <cell r="AG904">
            <v>0</v>
          </cell>
          <cell r="AH904">
            <v>0</v>
          </cell>
          <cell r="AI904">
            <v>-0.01</v>
          </cell>
          <cell r="AJ904">
            <v>-0.01</v>
          </cell>
          <cell r="AK904">
            <v>0</v>
          </cell>
          <cell r="AL904">
            <v>0.01</v>
          </cell>
          <cell r="AM904">
            <v>0.02</v>
          </cell>
          <cell r="AN904">
            <v>0</v>
          </cell>
          <cell r="AO904">
            <v>0</v>
          </cell>
          <cell r="AP904">
            <v>-0.01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-0.01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-0.01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-0.01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-0.01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-0.01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-0.02</v>
          </cell>
          <cell r="K905">
            <v>-0.01</v>
          </cell>
          <cell r="L905">
            <v>0.01</v>
          </cell>
          <cell r="M905">
            <v>0.01</v>
          </cell>
          <cell r="N905">
            <v>0</v>
          </cell>
          <cell r="O905">
            <v>0</v>
          </cell>
          <cell r="P905">
            <v>-0.01</v>
          </cell>
          <cell r="Q905">
            <v>0</v>
          </cell>
          <cell r="R905">
            <v>0</v>
          </cell>
          <cell r="S905">
            <v>-0.01</v>
          </cell>
          <cell r="T905">
            <v>0</v>
          </cell>
          <cell r="U905">
            <v>-0.01</v>
          </cell>
          <cell r="V905">
            <v>0</v>
          </cell>
          <cell r="W905">
            <v>0</v>
          </cell>
          <cell r="X905">
            <v>0.01</v>
          </cell>
          <cell r="Y905">
            <v>0</v>
          </cell>
          <cell r="Z905">
            <v>0</v>
          </cell>
          <cell r="AA905">
            <v>0.01</v>
          </cell>
          <cell r="AB905">
            <v>0</v>
          </cell>
          <cell r="AC905">
            <v>-0.01</v>
          </cell>
          <cell r="AD905">
            <v>0</v>
          </cell>
          <cell r="AE905">
            <v>-0.01</v>
          </cell>
          <cell r="AF905">
            <v>0</v>
          </cell>
          <cell r="AG905">
            <v>0</v>
          </cell>
          <cell r="AH905">
            <v>-0.01</v>
          </cell>
          <cell r="AI905">
            <v>-0.02</v>
          </cell>
          <cell r="AJ905">
            <v>0</v>
          </cell>
          <cell r="AK905">
            <v>-0.02</v>
          </cell>
          <cell r="AL905">
            <v>0.04</v>
          </cell>
          <cell r="AM905">
            <v>0</v>
          </cell>
          <cell r="AN905">
            <v>0</v>
          </cell>
          <cell r="AO905">
            <v>0</v>
          </cell>
          <cell r="AP905">
            <v>-0.02</v>
          </cell>
          <cell r="AQ905">
            <v>-0.01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-0.02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-0.02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0.01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0.03</v>
          </cell>
          <cell r="CL905">
            <v>0</v>
          </cell>
          <cell r="CM905">
            <v>0</v>
          </cell>
          <cell r="CN905">
            <v>0</v>
          </cell>
          <cell r="CO905">
            <v>-0.01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0.01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0.01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-284.32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-0.01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-0.01</v>
          </cell>
          <cell r="W909">
            <v>-0.01</v>
          </cell>
          <cell r="X909">
            <v>-0.01</v>
          </cell>
          <cell r="Y909">
            <v>0.03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-0.01</v>
          </cell>
          <cell r="AG909">
            <v>0</v>
          </cell>
          <cell r="AH909">
            <v>0</v>
          </cell>
          <cell r="AI909">
            <v>-0.01</v>
          </cell>
          <cell r="AJ909">
            <v>-0.01</v>
          </cell>
          <cell r="AK909">
            <v>-0.02</v>
          </cell>
          <cell r="AL909">
            <v>0.03</v>
          </cell>
          <cell r="AM909">
            <v>0.01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0.01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0.01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0.01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0.01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-0.01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-0.01</v>
          </cell>
          <cell r="W911">
            <v>-0.01</v>
          </cell>
          <cell r="X911">
            <v>-0.01</v>
          </cell>
          <cell r="Y911">
            <v>0.03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-0.01</v>
          </cell>
          <cell r="AG911">
            <v>0</v>
          </cell>
          <cell r="AH911">
            <v>0</v>
          </cell>
          <cell r="AI911">
            <v>-0.01</v>
          </cell>
          <cell r="AJ911">
            <v>-0.01</v>
          </cell>
          <cell r="AK911">
            <v>-0.02</v>
          </cell>
          <cell r="AL911">
            <v>0.03</v>
          </cell>
          <cell r="AM911">
            <v>0.01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0.01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0.01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0.01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0.01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9"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9">
          <cell r="F1009">
            <v>0</v>
          </cell>
          <cell r="G1009">
            <v>0.01</v>
          </cell>
          <cell r="H1009">
            <v>-0.02</v>
          </cell>
          <cell r="I1009">
            <v>-0.02</v>
          </cell>
          <cell r="J1009">
            <v>0</v>
          </cell>
          <cell r="K1009">
            <v>-0.02</v>
          </cell>
          <cell r="L1009">
            <v>-0.02</v>
          </cell>
          <cell r="M1009">
            <v>0.01</v>
          </cell>
          <cell r="N1009">
            <v>0.01</v>
          </cell>
          <cell r="O1009">
            <v>0</v>
          </cell>
          <cell r="P1009">
            <v>0</v>
          </cell>
          <cell r="Q1009">
            <v>0.02</v>
          </cell>
          <cell r="R1009">
            <v>0</v>
          </cell>
          <cell r="S1009">
            <v>0</v>
          </cell>
          <cell r="T1009">
            <v>0.01</v>
          </cell>
          <cell r="U1009">
            <v>-0.03</v>
          </cell>
          <cell r="V1009">
            <v>-0.03</v>
          </cell>
          <cell r="W1009">
            <v>0</v>
          </cell>
          <cell r="X1009">
            <v>-0.02</v>
          </cell>
          <cell r="Y1009">
            <v>-0.01</v>
          </cell>
          <cell r="Z1009">
            <v>0.02</v>
          </cell>
          <cell r="AA1009">
            <v>-0.01</v>
          </cell>
          <cell r="AB1009">
            <v>0</v>
          </cell>
          <cell r="AC1009">
            <v>0</v>
          </cell>
          <cell r="AD1009">
            <v>0.01</v>
          </cell>
          <cell r="AE1009">
            <v>0</v>
          </cell>
          <cell r="AF1009">
            <v>0</v>
          </cell>
          <cell r="AG1009">
            <v>0.01</v>
          </cell>
          <cell r="AH1009">
            <v>-0.02</v>
          </cell>
          <cell r="AI1009">
            <v>-0.04</v>
          </cell>
          <cell r="AJ1009">
            <v>-0.01</v>
          </cell>
          <cell r="AK1009">
            <v>-0.03</v>
          </cell>
          <cell r="AL1009">
            <v>-0.03</v>
          </cell>
          <cell r="AM1009">
            <v>0.01</v>
          </cell>
          <cell r="AN1009">
            <v>0.01</v>
          </cell>
          <cell r="AO1009">
            <v>-0.01</v>
          </cell>
          <cell r="AP1009">
            <v>-0.01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-0.01</v>
          </cell>
          <cell r="AY1009">
            <v>-0.01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-0.01</v>
          </cell>
          <cell r="BI1009">
            <v>0</v>
          </cell>
          <cell r="BJ1009">
            <v>0</v>
          </cell>
          <cell r="BK1009">
            <v>-0.03</v>
          </cell>
          <cell r="BL1009">
            <v>-0.03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-0.01</v>
          </cell>
          <cell r="BV1009">
            <v>0</v>
          </cell>
          <cell r="BW1009">
            <v>0</v>
          </cell>
          <cell r="BX1009">
            <v>-0.03</v>
          </cell>
          <cell r="BY1009">
            <v>-0.05</v>
          </cell>
          <cell r="BZ1009">
            <v>0</v>
          </cell>
          <cell r="CA1009">
            <v>0</v>
          </cell>
          <cell r="CB1009">
            <v>-0.01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-0.01</v>
          </cell>
          <cell r="CI1009">
            <v>-0.02</v>
          </cell>
          <cell r="CJ1009">
            <v>-0.01</v>
          </cell>
          <cell r="CK1009">
            <v>-0.03</v>
          </cell>
          <cell r="CL1009">
            <v>-0.04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0.01</v>
          </cell>
          <cell r="CT1009">
            <v>0</v>
          </cell>
          <cell r="CU1009">
            <v>-0.01</v>
          </cell>
          <cell r="CV1009">
            <v>-0.02</v>
          </cell>
          <cell r="CW1009">
            <v>-0.01</v>
          </cell>
          <cell r="CX1009">
            <v>-0.01</v>
          </cell>
          <cell r="CY1009">
            <v>-0.05</v>
          </cell>
          <cell r="CZ1009">
            <v>0</v>
          </cell>
          <cell r="DA1009">
            <v>-0.03</v>
          </cell>
          <cell r="DB1009">
            <v>-0.01</v>
          </cell>
          <cell r="DC1009">
            <v>0</v>
          </cell>
          <cell r="DD1009">
            <v>0.01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-0.01</v>
          </cell>
          <cell r="DJ1009">
            <v>0</v>
          </cell>
          <cell r="DK1009">
            <v>-0.01</v>
          </cell>
          <cell r="DL1009">
            <v>-0.05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</row>
        <row r="1010">
          <cell r="F1010">
            <v>0.01</v>
          </cell>
          <cell r="G1010">
            <v>0.02</v>
          </cell>
          <cell r="H1010">
            <v>0</v>
          </cell>
          <cell r="I1010">
            <v>0.01</v>
          </cell>
          <cell r="J1010">
            <v>0.01</v>
          </cell>
          <cell r="K1010">
            <v>0</v>
          </cell>
          <cell r="L1010">
            <v>-0.01</v>
          </cell>
          <cell r="M1010">
            <v>-7.0000000000000007E-2</v>
          </cell>
          <cell r="N1010">
            <v>0</v>
          </cell>
          <cell r="O1010">
            <v>0.01</v>
          </cell>
          <cell r="P1010">
            <v>0.02</v>
          </cell>
          <cell r="Q1010">
            <v>-0.01</v>
          </cell>
          <cell r="R1010">
            <v>0.01</v>
          </cell>
          <cell r="S1010">
            <v>0.02</v>
          </cell>
          <cell r="T1010">
            <v>0.02</v>
          </cell>
          <cell r="U1010">
            <v>0.01</v>
          </cell>
          <cell r="V1010">
            <v>0</v>
          </cell>
          <cell r="W1010">
            <v>0.01</v>
          </cell>
          <cell r="X1010">
            <v>-0.01</v>
          </cell>
          <cell r="Y1010">
            <v>-0.01</v>
          </cell>
          <cell r="Z1010">
            <v>-0.03</v>
          </cell>
          <cell r="AA1010">
            <v>-0.01</v>
          </cell>
          <cell r="AB1010">
            <v>0</v>
          </cell>
          <cell r="AC1010">
            <v>0.02</v>
          </cell>
          <cell r="AD1010">
            <v>0</v>
          </cell>
          <cell r="AE1010">
            <v>0.01</v>
          </cell>
          <cell r="AF1010">
            <v>0.02</v>
          </cell>
          <cell r="AG1010">
            <v>0.02</v>
          </cell>
          <cell r="AH1010">
            <v>0.01</v>
          </cell>
          <cell r="AI1010">
            <v>0</v>
          </cell>
          <cell r="AJ1010">
            <v>0</v>
          </cell>
          <cell r="AK1010">
            <v>-0.01</v>
          </cell>
          <cell r="AL1010">
            <v>-0.01</v>
          </cell>
          <cell r="AM1010">
            <v>0</v>
          </cell>
          <cell r="AN1010">
            <v>0</v>
          </cell>
          <cell r="AO1010">
            <v>0</v>
          </cell>
          <cell r="AP1010">
            <v>0.02</v>
          </cell>
          <cell r="AQ1010">
            <v>0</v>
          </cell>
          <cell r="AR1010">
            <v>-0.01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0.04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-0.01</v>
          </cell>
          <cell r="BX1010">
            <v>-0.01</v>
          </cell>
          <cell r="BY1010">
            <v>0</v>
          </cell>
          <cell r="BZ1010">
            <v>0.01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-0.01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-0.01</v>
          </cell>
          <cell r="CK1010">
            <v>-0.01</v>
          </cell>
          <cell r="CL1010">
            <v>0</v>
          </cell>
          <cell r="CM1010">
            <v>-0.03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-0.01</v>
          </cell>
          <cell r="CW1010">
            <v>-0.01</v>
          </cell>
          <cell r="CX1010">
            <v>-0.01</v>
          </cell>
          <cell r="CY1010">
            <v>0.01</v>
          </cell>
          <cell r="CZ1010">
            <v>0.01</v>
          </cell>
          <cell r="DA1010">
            <v>0.01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-0.02</v>
          </cell>
          <cell r="DK1010">
            <v>-0.01</v>
          </cell>
          <cell r="DL1010">
            <v>0.01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-0.01</v>
          </cell>
          <cell r="K1011">
            <v>-0.01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0.01</v>
          </cell>
          <cell r="R1011">
            <v>-0.01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-0.01</v>
          </cell>
          <cell r="X1011">
            <v>-0.01</v>
          </cell>
          <cell r="Y1011">
            <v>-0.02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0.01</v>
          </cell>
          <cell r="AE1011">
            <v>-0.01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-0.02</v>
          </cell>
          <cell r="AK1011">
            <v>-0.01</v>
          </cell>
          <cell r="AL1011">
            <v>-0.01</v>
          </cell>
          <cell r="AM1011">
            <v>0.01</v>
          </cell>
          <cell r="AN1011">
            <v>0</v>
          </cell>
          <cell r="AO1011">
            <v>0</v>
          </cell>
          <cell r="AP1011">
            <v>0</v>
          </cell>
          <cell r="AQ1011">
            <v>0.01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-0.01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-0.01</v>
          </cell>
          <cell r="BK1011">
            <v>-0.01</v>
          </cell>
          <cell r="BL1011">
            <v>-0.01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-0.01</v>
          </cell>
          <cell r="BX1011">
            <v>-0.01</v>
          </cell>
          <cell r="BY1011">
            <v>-0.02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-0.01</v>
          </cell>
          <cell r="CK1011">
            <v>-0.01</v>
          </cell>
          <cell r="CL1011">
            <v>-0.02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-0.01</v>
          </cell>
          <cell r="CV1011">
            <v>0</v>
          </cell>
          <cell r="CW1011">
            <v>-0.01</v>
          </cell>
          <cell r="CX1011">
            <v>-0.01</v>
          </cell>
          <cell r="CY1011">
            <v>-0.04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-0.01</v>
          </cell>
          <cell r="DK1011">
            <v>-0.01</v>
          </cell>
          <cell r="DL1011">
            <v>-0.02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0.01</v>
          </cell>
          <cell r="G1012">
            <v>0.02</v>
          </cell>
          <cell r="H1012">
            <v>0.01</v>
          </cell>
          <cell r="I1012">
            <v>0</v>
          </cell>
          <cell r="J1012">
            <v>-0.01</v>
          </cell>
          <cell r="K1012">
            <v>0</v>
          </cell>
          <cell r="L1012">
            <v>-0.03</v>
          </cell>
          <cell r="M1012">
            <v>0</v>
          </cell>
          <cell r="N1012">
            <v>-0.03</v>
          </cell>
          <cell r="O1012">
            <v>0</v>
          </cell>
          <cell r="P1012">
            <v>0.01</v>
          </cell>
          <cell r="Q1012">
            <v>-0.01</v>
          </cell>
          <cell r="R1012">
            <v>0</v>
          </cell>
          <cell r="S1012">
            <v>0.01</v>
          </cell>
          <cell r="T1012">
            <v>0.01</v>
          </cell>
          <cell r="U1012">
            <v>0.01</v>
          </cell>
          <cell r="V1012">
            <v>0</v>
          </cell>
          <cell r="W1012">
            <v>0</v>
          </cell>
          <cell r="X1012">
            <v>-0.01</v>
          </cell>
          <cell r="Y1012">
            <v>-0.03</v>
          </cell>
          <cell r="Z1012">
            <v>-0.28000000000000003</v>
          </cell>
          <cell r="AA1012">
            <v>-0.02</v>
          </cell>
          <cell r="AB1012">
            <v>-0.01</v>
          </cell>
          <cell r="AC1012">
            <v>0</v>
          </cell>
          <cell r="AD1012">
            <v>0.01</v>
          </cell>
          <cell r="AE1012">
            <v>0</v>
          </cell>
          <cell r="AF1012">
            <v>0</v>
          </cell>
          <cell r="AG1012">
            <v>0.01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-0.1</v>
          </cell>
          <cell r="AM1012">
            <v>-0.16</v>
          </cell>
          <cell r="AN1012">
            <v>-0.02</v>
          </cell>
          <cell r="AO1012">
            <v>-0.01</v>
          </cell>
          <cell r="AP1012">
            <v>0.01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-0.01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-0.22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-0.01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-0.01</v>
          </cell>
          <cell r="BZ1012">
            <v>-0.09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0.01</v>
          </cell>
          <cell r="CM1012">
            <v>0.1</v>
          </cell>
          <cell r="CN1012">
            <v>-0.01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-0.02</v>
          </cell>
          <cell r="DA1012">
            <v>-0.01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0.03</v>
          </cell>
          <cell r="DM1012">
            <v>-0.02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0.02</v>
          </cell>
          <cell r="G1013">
            <v>0.02</v>
          </cell>
          <cell r="H1013">
            <v>0.01</v>
          </cell>
          <cell r="I1013">
            <v>0.02</v>
          </cell>
          <cell r="J1013">
            <v>-0.02</v>
          </cell>
          <cell r="K1013">
            <v>0.02</v>
          </cell>
          <cell r="L1013">
            <v>0.03</v>
          </cell>
          <cell r="M1013">
            <v>0.06</v>
          </cell>
          <cell r="N1013">
            <v>0.01</v>
          </cell>
          <cell r="O1013">
            <v>0</v>
          </cell>
          <cell r="P1013">
            <v>-0.03</v>
          </cell>
          <cell r="Q1013">
            <v>0</v>
          </cell>
          <cell r="R1013">
            <v>0.01</v>
          </cell>
          <cell r="S1013">
            <v>-0.01</v>
          </cell>
          <cell r="T1013">
            <v>0</v>
          </cell>
          <cell r="U1013">
            <v>0.05</v>
          </cell>
          <cell r="V1013">
            <v>0.02</v>
          </cell>
          <cell r="W1013">
            <v>0</v>
          </cell>
          <cell r="X1013">
            <v>0</v>
          </cell>
          <cell r="Y1013">
            <v>0.03</v>
          </cell>
          <cell r="Z1013">
            <v>0.06</v>
          </cell>
          <cell r="AA1013">
            <v>-0.03</v>
          </cell>
          <cell r="AB1013">
            <v>0</v>
          </cell>
          <cell r="AC1013">
            <v>0.02</v>
          </cell>
          <cell r="AD1013">
            <v>0</v>
          </cell>
          <cell r="AE1013">
            <v>0</v>
          </cell>
          <cell r="AF1013">
            <v>-0.01</v>
          </cell>
          <cell r="AG1013">
            <v>0.01</v>
          </cell>
          <cell r="AH1013">
            <v>0</v>
          </cell>
          <cell r="AI1013">
            <v>0</v>
          </cell>
          <cell r="AJ1013">
            <v>0</v>
          </cell>
          <cell r="AK1013">
            <v>-0.1</v>
          </cell>
          <cell r="AL1013">
            <v>0.01</v>
          </cell>
          <cell r="AM1013">
            <v>0.02</v>
          </cell>
          <cell r="AN1013">
            <v>0</v>
          </cell>
          <cell r="AO1013">
            <v>0</v>
          </cell>
          <cell r="AP1013">
            <v>0.02</v>
          </cell>
          <cell r="AQ1013">
            <v>0.01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0.01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-0.01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0.04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-0.01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0.08</v>
          </cell>
          <cell r="CL1013">
            <v>0</v>
          </cell>
          <cell r="CM1013">
            <v>0</v>
          </cell>
          <cell r="CN1013">
            <v>0</v>
          </cell>
          <cell r="CO1013">
            <v>0.02</v>
          </cell>
          <cell r="CP1013">
            <v>0</v>
          </cell>
          <cell r="CQ1013">
            <v>0</v>
          </cell>
          <cell r="CR1013">
            <v>-0.01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0.03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-0.01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0.01</v>
          </cell>
          <cell r="DK1013">
            <v>0.01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4"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0.01</v>
          </cell>
          <cell r="G1016">
            <v>0.01</v>
          </cell>
          <cell r="H1016">
            <v>0</v>
          </cell>
          <cell r="I1016">
            <v>-0.01</v>
          </cell>
          <cell r="J1016">
            <v>-0.01</v>
          </cell>
          <cell r="K1016">
            <v>-0.02</v>
          </cell>
          <cell r="L1016">
            <v>-0.01</v>
          </cell>
          <cell r="M1016">
            <v>0</v>
          </cell>
          <cell r="N1016">
            <v>-0.01</v>
          </cell>
          <cell r="O1016">
            <v>0</v>
          </cell>
          <cell r="P1016">
            <v>0.01</v>
          </cell>
          <cell r="Q1016">
            <v>0</v>
          </cell>
          <cell r="R1016">
            <v>-0.01</v>
          </cell>
          <cell r="S1016">
            <v>0.01</v>
          </cell>
          <cell r="T1016">
            <v>0.01</v>
          </cell>
          <cell r="U1016">
            <v>0</v>
          </cell>
          <cell r="V1016">
            <v>-0.01</v>
          </cell>
          <cell r="W1016">
            <v>-0.01</v>
          </cell>
          <cell r="X1016">
            <v>-0.02</v>
          </cell>
          <cell r="Y1016">
            <v>-0.02</v>
          </cell>
          <cell r="Z1016">
            <v>0</v>
          </cell>
          <cell r="AA1016">
            <v>0</v>
          </cell>
          <cell r="AB1016">
            <v>0</v>
          </cell>
          <cell r="AC1016">
            <v>0.01</v>
          </cell>
          <cell r="AD1016">
            <v>0.01</v>
          </cell>
          <cell r="AE1016">
            <v>0</v>
          </cell>
          <cell r="AF1016">
            <v>0</v>
          </cell>
          <cell r="AG1016">
            <v>0.01</v>
          </cell>
          <cell r="AH1016">
            <v>0</v>
          </cell>
          <cell r="AI1016">
            <v>-0.01</v>
          </cell>
          <cell r="AJ1016">
            <v>-0.01</v>
          </cell>
          <cell r="AK1016">
            <v>-0.02</v>
          </cell>
          <cell r="AL1016">
            <v>-0.02</v>
          </cell>
          <cell r="AM1016">
            <v>0.01</v>
          </cell>
          <cell r="AN1016">
            <v>0</v>
          </cell>
          <cell r="AO1016">
            <v>0</v>
          </cell>
          <cell r="AP1016">
            <v>0.01</v>
          </cell>
          <cell r="AQ1016">
            <v>0.01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0.01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0.02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0.02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0.02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0.03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9"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0.01</v>
          </cell>
          <cell r="J1023">
            <v>0</v>
          </cell>
          <cell r="K1023">
            <v>0</v>
          </cell>
          <cell r="L1023">
            <v>-0.22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0.01</v>
          </cell>
          <cell r="K1028">
            <v>0.01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</v>
          </cell>
          <cell r="G1029">
            <v>0</v>
          </cell>
          <cell r="H1029">
            <v>0.01</v>
          </cell>
          <cell r="I1029">
            <v>0.01</v>
          </cell>
          <cell r="J1029">
            <v>0</v>
          </cell>
          <cell r="K1029">
            <v>0.01</v>
          </cell>
          <cell r="L1029">
            <v>0</v>
          </cell>
          <cell r="M1029">
            <v>0</v>
          </cell>
          <cell r="N1029">
            <v>0.01</v>
          </cell>
          <cell r="O1029">
            <v>0</v>
          </cell>
          <cell r="P1029">
            <v>0.01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0.01</v>
          </cell>
          <cell r="W1029">
            <v>0</v>
          </cell>
          <cell r="X1029">
            <v>0.01</v>
          </cell>
          <cell r="Y1029">
            <v>0</v>
          </cell>
          <cell r="Z1029">
            <v>0</v>
          </cell>
          <cell r="AA1029">
            <v>0.01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0"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2"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0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>
            <v>0</v>
          </cell>
          <cell r="DZ1032">
            <v>0</v>
          </cell>
          <cell r="EA1032">
            <v>0</v>
          </cell>
          <cell r="EB1032">
            <v>0</v>
          </cell>
          <cell r="EC1032">
            <v>0</v>
          </cell>
          <cell r="ED1032">
            <v>0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0.01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0.01</v>
          </cell>
          <cell r="M1038">
            <v>0.02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0.03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0.04</v>
          </cell>
          <cell r="Z1038">
            <v>0.03</v>
          </cell>
          <cell r="AA1038">
            <v>0.02</v>
          </cell>
          <cell r="AB1038">
            <v>0</v>
          </cell>
          <cell r="AC1038">
            <v>0</v>
          </cell>
          <cell r="AD1038">
            <v>0</v>
          </cell>
          <cell r="AE1038">
            <v>0.03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0.04</v>
          </cell>
          <cell r="AM1038">
            <v>0.03</v>
          </cell>
          <cell r="AN1038">
            <v>0.02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-0.06</v>
          </cell>
          <cell r="R1047">
            <v>-0.04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-0.04</v>
          </cell>
          <cell r="AE1047">
            <v>-0.04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-0.04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0.01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-0.01</v>
          </cell>
          <cell r="O1072">
            <v>0</v>
          </cell>
          <cell r="P1072">
            <v>0</v>
          </cell>
          <cell r="Q1072">
            <v>0</v>
          </cell>
          <cell r="R1072">
            <v>-0.04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-0.01</v>
          </cell>
          <cell r="X1072">
            <v>0</v>
          </cell>
          <cell r="Y1072">
            <v>0.13</v>
          </cell>
          <cell r="Z1072">
            <v>0</v>
          </cell>
          <cell r="AA1072">
            <v>-0.03</v>
          </cell>
          <cell r="AB1072">
            <v>0</v>
          </cell>
          <cell r="AC1072">
            <v>0</v>
          </cell>
          <cell r="AD1072">
            <v>0</v>
          </cell>
          <cell r="AE1072">
            <v>-0.03</v>
          </cell>
          <cell r="AF1072">
            <v>0</v>
          </cell>
          <cell r="AG1072">
            <v>0.01</v>
          </cell>
          <cell r="AH1072">
            <v>0</v>
          </cell>
          <cell r="AI1072">
            <v>0</v>
          </cell>
          <cell r="AJ1072">
            <v>-0.03</v>
          </cell>
          <cell r="AK1072">
            <v>0.06</v>
          </cell>
          <cell r="AL1072">
            <v>-0.04</v>
          </cell>
          <cell r="AM1072">
            <v>-0.03</v>
          </cell>
          <cell r="AN1072">
            <v>-0.01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0.02</v>
          </cell>
          <cell r="AY1072">
            <v>0</v>
          </cell>
          <cell r="AZ1072">
            <v>-0.02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-0.01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0.03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-0.05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-0.03</v>
          </cell>
          <cell r="BY1072">
            <v>0.01</v>
          </cell>
          <cell r="BZ1072">
            <v>0.02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-0.04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-0.04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-0.03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-0.01</v>
          </cell>
          <cell r="CX1072">
            <v>0.01</v>
          </cell>
          <cell r="CY1072">
            <v>-0.01</v>
          </cell>
          <cell r="CZ1072">
            <v>-0.03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-0.04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0.04</v>
          </cell>
          <cell r="DL1072">
            <v>0</v>
          </cell>
          <cell r="DM1072">
            <v>-0.05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-0.02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-0.02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0.01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0.01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0.01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0.01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0.05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0.05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0.01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0.01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0.02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0.02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7">
          <cell r="R1077">
            <v>2029</v>
          </cell>
          <cell r="AE1077">
            <v>2030</v>
          </cell>
          <cell r="AR1077">
            <v>2031</v>
          </cell>
          <cell r="BE1077">
            <v>2032</v>
          </cell>
          <cell r="BR1077">
            <v>2033</v>
          </cell>
          <cell r="CE1077">
            <v>2034</v>
          </cell>
          <cell r="CR1077">
            <v>2035</v>
          </cell>
          <cell r="DE1077">
            <v>2036</v>
          </cell>
          <cell r="DR1077">
            <v>2037</v>
          </cell>
        </row>
        <row r="1079"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</row>
        <row r="1080"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0</v>
          </cell>
          <cell r="H1084">
            <v>-6.5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-2.72</v>
          </cell>
          <cell r="G1085">
            <v>-26.21</v>
          </cell>
          <cell r="H1085">
            <v>-27.08</v>
          </cell>
          <cell r="I1085">
            <v>-35.42</v>
          </cell>
          <cell r="J1085">
            <v>-10.210000000000001</v>
          </cell>
          <cell r="K1085">
            <v>-26.8</v>
          </cell>
          <cell r="L1085">
            <v>1851.12</v>
          </cell>
          <cell r="M1085">
            <v>0</v>
          </cell>
          <cell r="N1085">
            <v>-15.16</v>
          </cell>
          <cell r="O1085">
            <v>-11.46</v>
          </cell>
          <cell r="P1085">
            <v>-5.29</v>
          </cell>
          <cell r="Q1085">
            <v>-4.17</v>
          </cell>
          <cell r="R1085">
            <v>-85.73</v>
          </cell>
          <cell r="S1085">
            <v>0</v>
          </cell>
          <cell r="T1085">
            <v>-3.53</v>
          </cell>
          <cell r="U1085">
            <v>-28.55</v>
          </cell>
          <cell r="V1085">
            <v>-18.62</v>
          </cell>
          <cell r="W1085">
            <v>0</v>
          </cell>
          <cell r="X1085">
            <v>0</v>
          </cell>
          <cell r="Y1085">
            <v>0</v>
          </cell>
          <cell r="Z1085">
            <v>-2.85</v>
          </cell>
          <cell r="AA1085">
            <v>-7.03</v>
          </cell>
          <cell r="AB1085">
            <v>0</v>
          </cell>
          <cell r="AC1085">
            <v>-25.14</v>
          </cell>
          <cell r="AD1085">
            <v>0</v>
          </cell>
          <cell r="AE1085">
            <v>-84.57</v>
          </cell>
          <cell r="AF1085">
            <v>0</v>
          </cell>
          <cell r="AG1085">
            <v>-10.1</v>
          </cell>
          <cell r="AH1085">
            <v>-12.11</v>
          </cell>
          <cell r="AI1085">
            <v>-36.630000000000003</v>
          </cell>
          <cell r="AJ1085">
            <v>-8.5</v>
          </cell>
          <cell r="AK1085">
            <v>-4.09</v>
          </cell>
          <cell r="AL1085">
            <v>0</v>
          </cell>
          <cell r="AM1085">
            <v>-1.76</v>
          </cell>
          <cell r="AN1085">
            <v>-8.43</v>
          </cell>
          <cell r="AO1085">
            <v>-4.74</v>
          </cell>
          <cell r="AP1085">
            <v>0</v>
          </cell>
          <cell r="AQ1085">
            <v>1.78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0.14000000000000001</v>
          </cell>
          <cell r="BS1085">
            <v>0</v>
          </cell>
          <cell r="BT1085">
            <v>0</v>
          </cell>
          <cell r="BU1085">
            <v>0.09</v>
          </cell>
          <cell r="BV1085">
            <v>0</v>
          </cell>
          <cell r="BW1085">
            <v>0</v>
          </cell>
          <cell r="BX1085">
            <v>0.05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0.1</v>
          </cell>
          <cell r="CF1085">
            <v>0</v>
          </cell>
          <cell r="CG1085">
            <v>0</v>
          </cell>
          <cell r="CH1085">
            <v>0.1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-5.65</v>
          </cell>
          <cell r="G1087">
            <v>-10.3</v>
          </cell>
          <cell r="H1087">
            <v>-7.07</v>
          </cell>
          <cell r="I1087">
            <v>-2.48</v>
          </cell>
          <cell r="J1087">
            <v>-10.54</v>
          </cell>
          <cell r="K1087">
            <v>-1.58</v>
          </cell>
          <cell r="L1087">
            <v>-10.65</v>
          </cell>
          <cell r="M1087">
            <v>-3.82</v>
          </cell>
          <cell r="N1087">
            <v>-3.33</v>
          </cell>
          <cell r="O1087">
            <v>-7.3</v>
          </cell>
          <cell r="P1087">
            <v>0</v>
          </cell>
          <cell r="Q1087">
            <v>-0.99</v>
          </cell>
          <cell r="R1087">
            <v>-77.17</v>
          </cell>
          <cell r="S1087">
            <v>0</v>
          </cell>
          <cell r="T1087">
            <v>-5.55</v>
          </cell>
          <cell r="U1087">
            <v>-12.15</v>
          </cell>
          <cell r="V1087">
            <v>-8.23</v>
          </cell>
          <cell r="W1087">
            <v>-0.19</v>
          </cell>
          <cell r="X1087">
            <v>-20.62</v>
          </cell>
          <cell r="Y1087">
            <v>-12.58</v>
          </cell>
          <cell r="Z1087">
            <v>-2.66</v>
          </cell>
          <cell r="AA1087">
            <v>0</v>
          </cell>
          <cell r="AB1087">
            <v>-11.23</v>
          </cell>
          <cell r="AC1087">
            <v>-2.4500000000000002</v>
          </cell>
          <cell r="AD1087">
            <v>-1.52</v>
          </cell>
          <cell r="AE1087">
            <v>-113.72</v>
          </cell>
          <cell r="AF1087">
            <v>-5.53</v>
          </cell>
          <cell r="AG1087">
            <v>-1.08</v>
          </cell>
          <cell r="AH1087">
            <v>-14.82</v>
          </cell>
          <cell r="AI1087">
            <v>-15.97</v>
          </cell>
          <cell r="AJ1087">
            <v>-27.66</v>
          </cell>
          <cell r="AK1087">
            <v>-5.87</v>
          </cell>
          <cell r="AL1087">
            <v>-14.25</v>
          </cell>
          <cell r="AM1087">
            <v>-1.96</v>
          </cell>
          <cell r="AN1087">
            <v>-9.39</v>
          </cell>
          <cell r="AO1087">
            <v>-11.65</v>
          </cell>
          <cell r="AP1087">
            <v>-5.54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-53.5</v>
          </cell>
          <cell r="G1088">
            <v>-88.69</v>
          </cell>
          <cell r="H1088">
            <v>-300.91000000000003</v>
          </cell>
          <cell r="I1088">
            <v>-281.27999999999997</v>
          </cell>
          <cell r="J1088">
            <v>-132.34</v>
          </cell>
          <cell r="K1088">
            <v>-221.04</v>
          </cell>
          <cell r="L1088">
            <v>-0.81</v>
          </cell>
          <cell r="M1088">
            <v>0</v>
          </cell>
          <cell r="N1088">
            <v>-244.41</v>
          </cell>
          <cell r="O1088">
            <v>-31.2</v>
          </cell>
          <cell r="P1088">
            <v>-149.88999999999999</v>
          </cell>
          <cell r="Q1088">
            <v>21.3</v>
          </cell>
          <cell r="R1088">
            <v>-1189.04</v>
          </cell>
          <cell r="S1088">
            <v>-47.68</v>
          </cell>
          <cell r="T1088">
            <v>-97.86</v>
          </cell>
          <cell r="U1088">
            <v>-310.33999999999997</v>
          </cell>
          <cell r="V1088">
            <v>-223.11</v>
          </cell>
          <cell r="W1088">
            <v>-132.21</v>
          </cell>
          <cell r="X1088">
            <v>-97.08</v>
          </cell>
          <cell r="Y1088">
            <v>-41.05</v>
          </cell>
          <cell r="Z1088">
            <v>0</v>
          </cell>
          <cell r="AA1088">
            <v>-92.12</v>
          </cell>
          <cell r="AB1088">
            <v>-23.72</v>
          </cell>
          <cell r="AC1088">
            <v>-124.58</v>
          </cell>
          <cell r="AD1088">
            <v>0.71</v>
          </cell>
          <cell r="AE1088">
            <v>-660.72</v>
          </cell>
          <cell r="AF1088">
            <v>-6.78</v>
          </cell>
          <cell r="AG1088">
            <v>-33.74</v>
          </cell>
          <cell r="AH1088">
            <v>-103.82</v>
          </cell>
          <cell r="AI1088">
            <v>-167.06</v>
          </cell>
          <cell r="AJ1088">
            <v>-103.65</v>
          </cell>
          <cell r="AK1088">
            <v>-48.4</v>
          </cell>
          <cell r="AL1088">
            <v>-10.55</v>
          </cell>
          <cell r="AM1088">
            <v>-18.66</v>
          </cell>
          <cell r="AN1088">
            <v>-125.45</v>
          </cell>
          <cell r="AO1088">
            <v>-23.59</v>
          </cell>
          <cell r="AP1088">
            <v>-12.37</v>
          </cell>
          <cell r="AQ1088">
            <v>-6.65</v>
          </cell>
          <cell r="AR1088">
            <v>0.35</v>
          </cell>
          <cell r="AS1088">
            <v>0</v>
          </cell>
          <cell r="AT1088">
            <v>0</v>
          </cell>
          <cell r="AU1088">
            <v>0.03</v>
          </cell>
          <cell r="AV1088">
            <v>0.06</v>
          </cell>
          <cell r="AW1088">
            <v>0.03</v>
          </cell>
          <cell r="AX1088">
            <v>0.05</v>
          </cell>
          <cell r="AY1088">
            <v>0.02</v>
          </cell>
          <cell r="AZ1088">
            <v>0</v>
          </cell>
          <cell r="BA1088">
            <v>0.06</v>
          </cell>
          <cell r="BB1088">
            <v>0.09</v>
          </cell>
          <cell r="BC1088">
            <v>0</v>
          </cell>
          <cell r="BD1088">
            <v>0</v>
          </cell>
          <cell r="BE1088">
            <v>2.84</v>
          </cell>
          <cell r="BF1088">
            <v>0.16</v>
          </cell>
          <cell r="BG1088">
            <v>0.02</v>
          </cell>
          <cell r="BH1088">
            <v>0.53</v>
          </cell>
          <cell r="BI1088">
            <v>0.35</v>
          </cell>
          <cell r="BJ1088">
            <v>0.56999999999999995</v>
          </cell>
          <cell r="BK1088">
            <v>0.35</v>
          </cell>
          <cell r="BL1088">
            <v>0</v>
          </cell>
          <cell r="BM1088">
            <v>0.03</v>
          </cell>
          <cell r="BN1088">
            <v>0.49</v>
          </cell>
          <cell r="BO1088">
            <v>0.21</v>
          </cell>
          <cell r="BP1088">
            <v>0.1</v>
          </cell>
          <cell r="BQ1088">
            <v>0.02</v>
          </cell>
          <cell r="BR1088">
            <v>7.6</v>
          </cell>
          <cell r="BS1088">
            <v>0.08</v>
          </cell>
          <cell r="BT1088">
            <v>0.34</v>
          </cell>
          <cell r="BU1088">
            <v>1.03</v>
          </cell>
          <cell r="BV1088">
            <v>1.46</v>
          </cell>
          <cell r="BW1088">
            <v>0.85</v>
          </cell>
          <cell r="BX1088">
            <v>1.71</v>
          </cell>
          <cell r="BY1088">
            <v>0.6</v>
          </cell>
          <cell r="BZ1088">
            <v>0</v>
          </cell>
          <cell r="CA1088">
            <v>1.23</v>
          </cell>
          <cell r="CB1088">
            <v>0</v>
          </cell>
          <cell r="CC1088">
            <v>0.24</v>
          </cell>
          <cell r="CD1088">
            <v>0.05</v>
          </cell>
          <cell r="CE1088">
            <v>57.23</v>
          </cell>
          <cell r="CF1088">
            <v>0</v>
          </cell>
          <cell r="CG1088">
            <v>0.31</v>
          </cell>
          <cell r="CH1088">
            <v>0.95</v>
          </cell>
          <cell r="CI1088">
            <v>0.5</v>
          </cell>
          <cell r="CJ1088">
            <v>13.59</v>
          </cell>
          <cell r="CK1088">
            <v>40.67</v>
          </cell>
          <cell r="CL1088">
            <v>0</v>
          </cell>
          <cell r="CM1088">
            <v>0</v>
          </cell>
          <cell r="CN1088">
            <v>0.83</v>
          </cell>
          <cell r="CO1088">
            <v>0</v>
          </cell>
          <cell r="CP1088">
            <v>0.21</v>
          </cell>
          <cell r="CQ1088">
            <v>0.17</v>
          </cell>
          <cell r="CR1088">
            <v>1220.08</v>
          </cell>
          <cell r="CS1088">
            <v>0</v>
          </cell>
          <cell r="CT1088">
            <v>0.26</v>
          </cell>
          <cell r="CU1088">
            <v>1.18</v>
          </cell>
          <cell r="CV1088">
            <v>0.99</v>
          </cell>
          <cell r="CW1088">
            <v>607.69000000000005</v>
          </cell>
          <cell r="CX1088">
            <v>607.13</v>
          </cell>
          <cell r="CY1088">
            <v>0</v>
          </cell>
          <cell r="CZ1088">
            <v>0</v>
          </cell>
          <cell r="DA1088">
            <v>1.77</v>
          </cell>
          <cell r="DB1088">
            <v>0.26</v>
          </cell>
          <cell r="DC1088">
            <v>0.77</v>
          </cell>
          <cell r="DD1088">
            <v>0.04</v>
          </cell>
          <cell r="DE1088">
            <v>82.91</v>
          </cell>
          <cell r="DF1088">
            <v>0.16</v>
          </cell>
          <cell r="DG1088">
            <v>1.68</v>
          </cell>
          <cell r="DH1088">
            <v>2.3199999999999998</v>
          </cell>
          <cell r="DI1088">
            <v>2.2799999999999998</v>
          </cell>
          <cell r="DJ1088">
            <v>30.51</v>
          </cell>
          <cell r="DK1088">
            <v>44.12</v>
          </cell>
          <cell r="DL1088">
            <v>0.38</v>
          </cell>
          <cell r="DM1088">
            <v>0.52</v>
          </cell>
          <cell r="DN1088">
            <v>0.5</v>
          </cell>
          <cell r="DO1088">
            <v>0.27</v>
          </cell>
          <cell r="DP1088">
            <v>0.18</v>
          </cell>
          <cell r="DQ1088">
            <v>0</v>
          </cell>
          <cell r="DR1088">
            <v>0.17</v>
          </cell>
          <cell r="DS1088">
            <v>0</v>
          </cell>
          <cell r="DT1088">
            <v>0</v>
          </cell>
          <cell r="DU1088">
            <v>0</v>
          </cell>
          <cell r="DV1088">
            <v>0.14000000000000001</v>
          </cell>
          <cell r="DW1088">
            <v>0.03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0</v>
          </cell>
          <cell r="G1089">
            <v>-86.51</v>
          </cell>
          <cell r="H1089">
            <v>-103.27</v>
          </cell>
          <cell r="I1089">
            <v>-32.51</v>
          </cell>
          <cell r="J1089">
            <v>-28.8</v>
          </cell>
          <cell r="K1089">
            <v>-17.489999999999998</v>
          </cell>
          <cell r="L1089">
            <v>0</v>
          </cell>
          <cell r="M1089">
            <v>0</v>
          </cell>
          <cell r="N1089">
            <v>-8.2799999999999994</v>
          </cell>
          <cell r="O1089">
            <v>0</v>
          </cell>
          <cell r="P1089">
            <v>-11.05</v>
          </cell>
          <cell r="Q1089">
            <v>-4.13</v>
          </cell>
          <cell r="R1089">
            <v>-63.49</v>
          </cell>
          <cell r="S1089">
            <v>0</v>
          </cell>
          <cell r="T1089">
            <v>0</v>
          </cell>
          <cell r="U1089">
            <v>-29.04</v>
          </cell>
          <cell r="V1089">
            <v>-7.67</v>
          </cell>
          <cell r="W1089">
            <v>-14.92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-11.86</v>
          </cell>
          <cell r="AD1089">
            <v>0</v>
          </cell>
          <cell r="AE1089">
            <v>-430.89</v>
          </cell>
          <cell r="AF1089">
            <v>-0.08</v>
          </cell>
          <cell r="AG1089">
            <v>-0.14000000000000001</v>
          </cell>
          <cell r="AH1089">
            <v>-109.9</v>
          </cell>
          <cell r="AI1089">
            <v>-112.04</v>
          </cell>
          <cell r="AJ1089">
            <v>-75.23</v>
          </cell>
          <cell r="AK1089">
            <v>-36.15</v>
          </cell>
          <cell r="AL1089">
            <v>0</v>
          </cell>
          <cell r="AM1089">
            <v>0</v>
          </cell>
          <cell r="AN1089">
            <v>-88.73</v>
          </cell>
          <cell r="AO1089">
            <v>-0.14000000000000001</v>
          </cell>
          <cell r="AP1089">
            <v>-11.4</v>
          </cell>
          <cell r="AQ1089">
            <v>2.94</v>
          </cell>
          <cell r="AR1089">
            <v>0.28999999999999998</v>
          </cell>
          <cell r="AS1089">
            <v>0</v>
          </cell>
          <cell r="AT1089">
            <v>0</v>
          </cell>
          <cell r="AU1089">
            <v>0.03</v>
          </cell>
          <cell r="AV1089">
            <v>0.12</v>
          </cell>
          <cell r="AW1089">
            <v>0.02</v>
          </cell>
          <cell r="AX1089">
            <v>0.06</v>
          </cell>
          <cell r="AY1089">
            <v>0</v>
          </cell>
          <cell r="AZ1089">
            <v>0</v>
          </cell>
          <cell r="BA1089">
            <v>0.03</v>
          </cell>
          <cell r="BB1089">
            <v>0.02</v>
          </cell>
          <cell r="BC1089">
            <v>0</v>
          </cell>
          <cell r="BD1089">
            <v>0</v>
          </cell>
          <cell r="BE1089">
            <v>1.81</v>
          </cell>
          <cell r="BF1089">
            <v>0.03</v>
          </cell>
          <cell r="BG1089">
            <v>0</v>
          </cell>
          <cell r="BH1089">
            <v>0.37</v>
          </cell>
          <cell r="BI1089">
            <v>0.66</v>
          </cell>
          <cell r="BJ1089">
            <v>0.23</v>
          </cell>
          <cell r="BK1089">
            <v>0.13</v>
          </cell>
          <cell r="BL1089">
            <v>0</v>
          </cell>
          <cell r="BM1089">
            <v>0</v>
          </cell>
          <cell r="BN1089">
            <v>0.08</v>
          </cell>
          <cell r="BO1089">
            <v>7.0000000000000007E-2</v>
          </cell>
          <cell r="BP1089">
            <v>0.16</v>
          </cell>
          <cell r="BQ1089">
            <v>0.08</v>
          </cell>
          <cell r="BR1089">
            <v>3.62</v>
          </cell>
          <cell r="BS1089">
            <v>0.08</v>
          </cell>
          <cell r="BT1089">
            <v>0.24</v>
          </cell>
          <cell r="BU1089">
            <v>0.74</v>
          </cell>
          <cell r="BV1089">
            <v>0.65</v>
          </cell>
          <cell r="BW1089">
            <v>0.56000000000000005</v>
          </cell>
          <cell r="BX1089">
            <v>0.61</v>
          </cell>
          <cell r="BY1089">
            <v>0.15</v>
          </cell>
          <cell r="BZ1089">
            <v>0</v>
          </cell>
          <cell r="CA1089">
            <v>0.28000000000000003</v>
          </cell>
          <cell r="CB1089">
            <v>0</v>
          </cell>
          <cell r="CC1089">
            <v>0.28000000000000003</v>
          </cell>
          <cell r="CD1089">
            <v>0.03</v>
          </cell>
          <cell r="CE1089">
            <v>1.7</v>
          </cell>
          <cell r="CF1089">
            <v>0</v>
          </cell>
          <cell r="CG1089">
            <v>0.1</v>
          </cell>
          <cell r="CH1089">
            <v>0.56000000000000005</v>
          </cell>
          <cell r="CI1089">
            <v>0.41</v>
          </cell>
          <cell r="CJ1089">
            <v>0.14000000000000001</v>
          </cell>
          <cell r="CK1089">
            <v>0</v>
          </cell>
          <cell r="CL1089">
            <v>0</v>
          </cell>
          <cell r="CM1089">
            <v>0</v>
          </cell>
          <cell r="CN1089">
            <v>0.05</v>
          </cell>
          <cell r="CO1089">
            <v>0</v>
          </cell>
          <cell r="CP1089">
            <v>0.43</v>
          </cell>
          <cell r="CQ1089">
            <v>0</v>
          </cell>
          <cell r="CR1089">
            <v>3.42</v>
          </cell>
          <cell r="CS1089">
            <v>0</v>
          </cell>
          <cell r="CT1089">
            <v>0</v>
          </cell>
          <cell r="CU1089">
            <v>0.56999999999999995</v>
          </cell>
          <cell r="CV1089">
            <v>1.3</v>
          </cell>
          <cell r="CW1089">
            <v>0.48</v>
          </cell>
          <cell r="CX1089">
            <v>7.0000000000000007E-2</v>
          </cell>
          <cell r="CY1089">
            <v>0</v>
          </cell>
          <cell r="CZ1089">
            <v>0</v>
          </cell>
          <cell r="DA1089">
            <v>0.33</v>
          </cell>
          <cell r="DB1089">
            <v>0</v>
          </cell>
          <cell r="DC1089">
            <v>0.56000000000000005</v>
          </cell>
          <cell r="DD1089">
            <v>0.1</v>
          </cell>
          <cell r="DE1089">
            <v>8.16</v>
          </cell>
          <cell r="DF1089">
            <v>0</v>
          </cell>
          <cell r="DG1089">
            <v>0.61</v>
          </cell>
          <cell r="DH1089">
            <v>2.35</v>
          </cell>
          <cell r="DI1089">
            <v>2.41</v>
          </cell>
          <cell r="DJ1089">
            <v>1.56</v>
          </cell>
          <cell r="DK1089">
            <v>0.31</v>
          </cell>
          <cell r="DL1089">
            <v>0</v>
          </cell>
          <cell r="DM1089">
            <v>0.48</v>
          </cell>
          <cell r="DN1089">
            <v>0</v>
          </cell>
          <cell r="DO1089">
            <v>0.44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-497.75</v>
          </cell>
          <cell r="G1090">
            <v>-456.9</v>
          </cell>
          <cell r="H1090">
            <v>-402.36</v>
          </cell>
          <cell r="I1090">
            <v>-335.24</v>
          </cell>
          <cell r="J1090">
            <v>-660.02</v>
          </cell>
          <cell r="K1090">
            <v>-1048.52</v>
          </cell>
          <cell r="L1090">
            <v>-782.49</v>
          </cell>
          <cell r="M1090">
            <v>-810.16</v>
          </cell>
          <cell r="N1090">
            <v>-582.32000000000005</v>
          </cell>
          <cell r="O1090">
            <v>-806.54</v>
          </cell>
          <cell r="P1090">
            <v>-424.04</v>
          </cell>
          <cell r="Q1090">
            <v>182.17</v>
          </cell>
          <cell r="R1090">
            <v>-4292.26</v>
          </cell>
          <cell r="S1090">
            <v>-259.26</v>
          </cell>
          <cell r="T1090">
            <v>-317.93</v>
          </cell>
          <cell r="U1090">
            <v>-310.20999999999998</v>
          </cell>
          <cell r="V1090">
            <v>-383.85</v>
          </cell>
          <cell r="W1090">
            <v>-334.31</v>
          </cell>
          <cell r="X1090">
            <v>-510.87</v>
          </cell>
          <cell r="Y1090">
            <v>-570.83000000000004</v>
          </cell>
          <cell r="Z1090">
            <v>-482.67</v>
          </cell>
          <cell r="AA1090">
            <v>-404.74</v>
          </cell>
          <cell r="AB1090">
            <v>-564.80999999999995</v>
          </cell>
          <cell r="AC1090">
            <v>-216.63</v>
          </cell>
          <cell r="AD1090">
            <v>63.84</v>
          </cell>
          <cell r="AE1090">
            <v>-4820.2299999999996</v>
          </cell>
          <cell r="AF1090">
            <v>-242.96</v>
          </cell>
          <cell r="AG1090">
            <v>-228.98</v>
          </cell>
          <cell r="AH1090">
            <v>-393.87</v>
          </cell>
          <cell r="AI1090">
            <v>-498.88</v>
          </cell>
          <cell r="AJ1090">
            <v>-280.76</v>
          </cell>
          <cell r="AK1090">
            <v>-679.27</v>
          </cell>
          <cell r="AL1090">
            <v>-711.47</v>
          </cell>
          <cell r="AM1090">
            <v>-515.87</v>
          </cell>
          <cell r="AN1090">
            <v>-439.29</v>
          </cell>
          <cell r="AO1090">
            <v>-591.83000000000004</v>
          </cell>
          <cell r="AP1090">
            <v>-256.20999999999998</v>
          </cell>
          <cell r="AQ1090">
            <v>19.170000000000002</v>
          </cell>
          <cell r="AR1090">
            <v>-24.91</v>
          </cell>
          <cell r="AS1090">
            <v>0.05</v>
          </cell>
          <cell r="AT1090">
            <v>0.09</v>
          </cell>
          <cell r="AU1090">
            <v>0.13</v>
          </cell>
          <cell r="AV1090">
            <v>0.24</v>
          </cell>
          <cell r="AW1090">
            <v>-8.74</v>
          </cell>
          <cell r="AX1090">
            <v>-17.93</v>
          </cell>
          <cell r="AY1090">
            <v>0.37</v>
          </cell>
          <cell r="AZ1090">
            <v>0.25</v>
          </cell>
          <cell r="BA1090">
            <v>0.18</v>
          </cell>
          <cell r="BB1090">
            <v>0.24</v>
          </cell>
          <cell r="BC1090">
            <v>0.15</v>
          </cell>
          <cell r="BD1090">
            <v>0.04</v>
          </cell>
          <cell r="BE1090">
            <v>-10.46</v>
          </cell>
          <cell r="BF1090">
            <v>0.53</v>
          </cell>
          <cell r="BG1090">
            <v>1.3</v>
          </cell>
          <cell r="BH1090">
            <v>1.47</v>
          </cell>
          <cell r="BI1090">
            <v>2.21</v>
          </cell>
          <cell r="BJ1090">
            <v>-3.01</v>
          </cell>
          <cell r="BK1090">
            <v>-22.81</v>
          </cell>
          <cell r="BL1090">
            <v>2.87</v>
          </cell>
          <cell r="BM1090">
            <v>1.6</v>
          </cell>
          <cell r="BN1090">
            <v>2.29</v>
          </cell>
          <cell r="BO1090">
            <v>1.47</v>
          </cell>
          <cell r="BP1090">
            <v>0.94</v>
          </cell>
          <cell r="BQ1090">
            <v>0.7</v>
          </cell>
          <cell r="BR1090">
            <v>2.94</v>
          </cell>
          <cell r="BS1090">
            <v>0.94</v>
          </cell>
          <cell r="BT1090">
            <v>1.28</v>
          </cell>
          <cell r="BU1090">
            <v>1.18</v>
          </cell>
          <cell r="BV1090">
            <v>2.8</v>
          </cell>
          <cell r="BW1090">
            <v>1.38</v>
          </cell>
          <cell r="BX1090">
            <v>-14.88</v>
          </cell>
          <cell r="BY1090">
            <v>2.69</v>
          </cell>
          <cell r="BZ1090">
            <v>1.82</v>
          </cell>
          <cell r="CA1090">
            <v>2.0099999999999998</v>
          </cell>
          <cell r="CB1090">
            <v>2.66</v>
          </cell>
          <cell r="CC1090">
            <v>0.97</v>
          </cell>
          <cell r="CD1090">
            <v>0.09</v>
          </cell>
          <cell r="CE1090">
            <v>-3.24</v>
          </cell>
          <cell r="CF1090">
            <v>0.24</v>
          </cell>
          <cell r="CG1090">
            <v>1.17</v>
          </cell>
          <cell r="CH1090">
            <v>2.2799999999999998</v>
          </cell>
          <cell r="CI1090">
            <v>1.93</v>
          </cell>
          <cell r="CJ1090">
            <v>-1.39</v>
          </cell>
          <cell r="CK1090">
            <v>-18.78</v>
          </cell>
          <cell r="CL1090">
            <v>2.4900000000000002</v>
          </cell>
          <cell r="CM1090">
            <v>2.42</v>
          </cell>
          <cell r="CN1090">
            <v>2.5099999999999998</v>
          </cell>
          <cell r="CO1090">
            <v>1.8</v>
          </cell>
          <cell r="CP1090">
            <v>0.94</v>
          </cell>
          <cell r="CQ1090">
            <v>1.1499999999999999</v>
          </cell>
          <cell r="CR1090">
            <v>-242.6</v>
          </cell>
          <cell r="CS1090">
            <v>1.06</v>
          </cell>
          <cell r="CT1090">
            <v>1.65</v>
          </cell>
          <cell r="CU1090">
            <v>4.55</v>
          </cell>
          <cell r="CV1090">
            <v>3.6</v>
          </cell>
          <cell r="CW1090">
            <v>-107.38</v>
          </cell>
          <cell r="CX1090">
            <v>-166.75</v>
          </cell>
          <cell r="CY1090">
            <v>4.7300000000000004</v>
          </cell>
          <cell r="CZ1090">
            <v>4.25</v>
          </cell>
          <cell r="DA1090">
            <v>3.87</v>
          </cell>
          <cell r="DB1090">
            <v>4.3499999999999996</v>
          </cell>
          <cell r="DC1090">
            <v>1.51</v>
          </cell>
          <cell r="DD1090">
            <v>1.95</v>
          </cell>
          <cell r="DE1090">
            <v>36.85</v>
          </cell>
          <cell r="DF1090">
            <v>1.44</v>
          </cell>
          <cell r="DG1090">
            <v>1.53</v>
          </cell>
          <cell r="DH1090">
            <v>5.0199999999999996</v>
          </cell>
          <cell r="DI1090">
            <v>3.57</v>
          </cell>
          <cell r="DJ1090">
            <v>1.66</v>
          </cell>
          <cell r="DK1090">
            <v>7.4</v>
          </cell>
          <cell r="DL1090">
            <v>4.1900000000000004</v>
          </cell>
          <cell r="DM1090">
            <v>2.99</v>
          </cell>
          <cell r="DN1090">
            <v>3.51</v>
          </cell>
          <cell r="DO1090">
            <v>2.98</v>
          </cell>
          <cell r="DP1090">
            <v>2.2400000000000002</v>
          </cell>
          <cell r="DQ1090">
            <v>0.33</v>
          </cell>
          <cell r="DR1090">
            <v>3.45</v>
          </cell>
          <cell r="DS1090">
            <v>0</v>
          </cell>
          <cell r="DT1090">
            <v>0</v>
          </cell>
          <cell r="DU1090">
            <v>0.41</v>
          </cell>
          <cell r="DV1090">
            <v>0.38</v>
          </cell>
          <cell r="DW1090">
            <v>0.36</v>
          </cell>
          <cell r="DX1090">
            <v>0.81</v>
          </cell>
          <cell r="DY1090">
            <v>0.08</v>
          </cell>
          <cell r="DZ1090">
            <v>0.03</v>
          </cell>
          <cell r="EA1090">
            <v>0.85</v>
          </cell>
          <cell r="EB1090">
            <v>0.46</v>
          </cell>
          <cell r="EC1090">
            <v>0.06</v>
          </cell>
          <cell r="ED1090">
            <v>0</v>
          </cell>
        </row>
        <row r="1091">
          <cell r="F1091">
            <v>-60.34</v>
          </cell>
          <cell r="G1091">
            <v>-61.91</v>
          </cell>
          <cell r="H1091">
            <v>-79.27</v>
          </cell>
          <cell r="I1091">
            <v>-87.34</v>
          </cell>
          <cell r="J1091">
            <v>-46.22</v>
          </cell>
          <cell r="K1091">
            <v>-106.72</v>
          </cell>
          <cell r="L1091">
            <v>-137.22</v>
          </cell>
          <cell r="M1091">
            <v>-160.87</v>
          </cell>
          <cell r="N1091">
            <v>-173.58</v>
          </cell>
          <cell r="O1091">
            <v>-100.9</v>
          </cell>
          <cell r="P1091">
            <v>-121.8</v>
          </cell>
          <cell r="Q1091">
            <v>40.75</v>
          </cell>
          <cell r="R1091">
            <v>-1256.26</v>
          </cell>
          <cell r="S1091">
            <v>-62.65</v>
          </cell>
          <cell r="T1091">
            <v>-66.28</v>
          </cell>
          <cell r="U1091">
            <v>-82.15</v>
          </cell>
          <cell r="V1091">
            <v>-129.09</v>
          </cell>
          <cell r="W1091">
            <v>-21.67</v>
          </cell>
          <cell r="X1091">
            <v>-111.31</v>
          </cell>
          <cell r="Y1091">
            <v>-235.45</v>
          </cell>
          <cell r="Z1091">
            <v>-105.56</v>
          </cell>
          <cell r="AA1091">
            <v>-233.08</v>
          </cell>
          <cell r="AB1091">
            <v>-109.5</v>
          </cell>
          <cell r="AC1091">
            <v>-97.15</v>
          </cell>
          <cell r="AD1091">
            <v>-2.36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-34.369999999999997</v>
          </cell>
          <cell r="G1094">
            <v>-33.75</v>
          </cell>
          <cell r="H1094">
            <v>-87.14</v>
          </cell>
          <cell r="I1094">
            <v>-42.32</v>
          </cell>
          <cell r="J1094">
            <v>0</v>
          </cell>
          <cell r="K1094">
            <v>-23.56</v>
          </cell>
          <cell r="L1094">
            <v>-3.83</v>
          </cell>
          <cell r="M1094">
            <v>-2.76</v>
          </cell>
          <cell r="N1094">
            <v>-52.91</v>
          </cell>
          <cell r="O1094">
            <v>-10.16</v>
          </cell>
          <cell r="P1094">
            <v>-8.76</v>
          </cell>
          <cell r="Q1094">
            <v>26.07</v>
          </cell>
          <cell r="R1094">
            <v>-307.39999999999998</v>
          </cell>
          <cell r="S1094">
            <v>-28</v>
          </cell>
          <cell r="T1094">
            <v>-30.49</v>
          </cell>
          <cell r="U1094">
            <v>-56.96</v>
          </cell>
          <cell r="V1094">
            <v>-82.64</v>
          </cell>
          <cell r="W1094">
            <v>0</v>
          </cell>
          <cell r="X1094">
            <v>-9.23</v>
          </cell>
          <cell r="Y1094">
            <v>-12.54</v>
          </cell>
          <cell r="Z1094">
            <v>-7.3</v>
          </cell>
          <cell r="AA1094">
            <v>-54.52</v>
          </cell>
          <cell r="AB1094">
            <v>-21.33</v>
          </cell>
          <cell r="AC1094">
            <v>-6.53</v>
          </cell>
          <cell r="AD1094">
            <v>2.15</v>
          </cell>
          <cell r="AE1094">
            <v>-247.26</v>
          </cell>
          <cell r="AF1094">
            <v>-1.56</v>
          </cell>
          <cell r="AG1094">
            <v>-4.4000000000000004</v>
          </cell>
          <cell r="AH1094">
            <v>-61.93</v>
          </cell>
          <cell r="AI1094">
            <v>-44.18</v>
          </cell>
          <cell r="AJ1094">
            <v>-2</v>
          </cell>
          <cell r="AK1094">
            <v>-5.97</v>
          </cell>
          <cell r="AL1094">
            <v>-30.03</v>
          </cell>
          <cell r="AM1094">
            <v>-14.39</v>
          </cell>
          <cell r="AN1094">
            <v>-45.31</v>
          </cell>
          <cell r="AO1094">
            <v>-26.3</v>
          </cell>
          <cell r="AP1094">
            <v>-11.31</v>
          </cell>
          <cell r="AQ1094">
            <v>0.12</v>
          </cell>
          <cell r="AR1094">
            <v>0.15</v>
          </cell>
          <cell r="AS1094">
            <v>0</v>
          </cell>
          <cell r="AT1094">
            <v>0</v>
          </cell>
          <cell r="AU1094">
            <v>0.06</v>
          </cell>
          <cell r="AV1094">
            <v>0.03</v>
          </cell>
          <cell r="AW1094">
            <v>0</v>
          </cell>
          <cell r="AX1094">
            <v>0.01</v>
          </cell>
          <cell r="AY1094">
            <v>0.02</v>
          </cell>
          <cell r="AZ1094">
            <v>0</v>
          </cell>
          <cell r="BA1094">
            <v>0.04</v>
          </cell>
          <cell r="BB1094">
            <v>0</v>
          </cell>
          <cell r="BC1094">
            <v>0</v>
          </cell>
          <cell r="BD1094">
            <v>0</v>
          </cell>
          <cell r="BE1094">
            <v>1.33</v>
          </cell>
          <cell r="BF1094">
            <v>0.01</v>
          </cell>
          <cell r="BG1094">
            <v>0</v>
          </cell>
          <cell r="BH1094">
            <v>0.21</v>
          </cell>
          <cell r="BI1094">
            <v>0.26</v>
          </cell>
          <cell r="BJ1094">
            <v>0.01</v>
          </cell>
          <cell r="BK1094">
            <v>0.05</v>
          </cell>
          <cell r="BL1094">
            <v>0.25</v>
          </cell>
          <cell r="BM1094">
            <v>7.0000000000000007E-2</v>
          </cell>
          <cell r="BN1094">
            <v>0.32</v>
          </cell>
          <cell r="BO1094">
            <v>0.14000000000000001</v>
          </cell>
          <cell r="BP1094">
            <v>0.02</v>
          </cell>
          <cell r="BQ1094">
            <v>0</v>
          </cell>
          <cell r="BR1094">
            <v>2.5</v>
          </cell>
          <cell r="BS1094">
            <v>0.01</v>
          </cell>
          <cell r="BT1094">
            <v>0.01</v>
          </cell>
          <cell r="BU1094">
            <v>0.43</v>
          </cell>
          <cell r="BV1094">
            <v>0.73</v>
          </cell>
          <cell r="BW1094">
            <v>0</v>
          </cell>
          <cell r="BX1094">
            <v>0.11</v>
          </cell>
          <cell r="BY1094">
            <v>0.36</v>
          </cell>
          <cell r="BZ1094">
            <v>0.16</v>
          </cell>
          <cell r="CA1094">
            <v>0.48</v>
          </cell>
          <cell r="CB1094">
            <v>0.19</v>
          </cell>
          <cell r="CC1094">
            <v>0.02</v>
          </cell>
          <cell r="CD1094">
            <v>0</v>
          </cell>
          <cell r="CE1094">
            <v>2.15</v>
          </cell>
          <cell r="CF1094">
            <v>0</v>
          </cell>
          <cell r="CG1094">
            <v>0</v>
          </cell>
          <cell r="CH1094">
            <v>0</v>
          </cell>
          <cell r="CI1094">
            <v>0.76</v>
          </cell>
          <cell r="CJ1094">
            <v>0</v>
          </cell>
          <cell r="CK1094">
            <v>0.11</v>
          </cell>
          <cell r="CL1094">
            <v>0.42</v>
          </cell>
          <cell r="CM1094">
            <v>0.3</v>
          </cell>
          <cell r="CN1094">
            <v>0.39</v>
          </cell>
          <cell r="CO1094">
            <v>0.13</v>
          </cell>
          <cell r="CP1094">
            <v>0.01</v>
          </cell>
          <cell r="CQ1094">
            <v>0.02</v>
          </cell>
          <cell r="CR1094">
            <v>0.3</v>
          </cell>
          <cell r="CS1094">
            <v>0.04</v>
          </cell>
          <cell r="CT1094">
            <v>0</v>
          </cell>
          <cell r="CU1094">
            <v>0</v>
          </cell>
          <cell r="CV1094">
            <v>0.78</v>
          </cell>
          <cell r="CW1094">
            <v>0</v>
          </cell>
          <cell r="CX1094">
            <v>-2.54</v>
          </cell>
          <cell r="CY1094">
            <v>0.64</v>
          </cell>
          <cell r="CZ1094">
            <v>0.61</v>
          </cell>
          <cell r="DA1094">
            <v>0.46</v>
          </cell>
          <cell r="DB1094">
            <v>0.3</v>
          </cell>
          <cell r="DC1094">
            <v>0</v>
          </cell>
          <cell r="DD1094">
            <v>0.01</v>
          </cell>
          <cell r="DE1094">
            <v>1.92</v>
          </cell>
          <cell r="DF1094">
            <v>0.02</v>
          </cell>
          <cell r="DG1094">
            <v>0</v>
          </cell>
          <cell r="DH1094">
            <v>0</v>
          </cell>
          <cell r="DI1094">
            <v>0.15</v>
          </cell>
          <cell r="DJ1094">
            <v>0</v>
          </cell>
          <cell r="DK1094">
            <v>0.03</v>
          </cell>
          <cell r="DL1094">
            <v>0.68</v>
          </cell>
          <cell r="DM1094">
            <v>0.5</v>
          </cell>
          <cell r="DN1094">
            <v>0.19</v>
          </cell>
          <cell r="DO1094">
            <v>0.34</v>
          </cell>
          <cell r="DP1094">
            <v>0</v>
          </cell>
          <cell r="DQ1094">
            <v>0</v>
          </cell>
          <cell r="DR1094">
            <v>0.59</v>
          </cell>
          <cell r="DS1094">
            <v>0</v>
          </cell>
          <cell r="DT1094">
            <v>0</v>
          </cell>
          <cell r="DU1094">
            <v>0</v>
          </cell>
          <cell r="DV1094">
            <v>0.09</v>
          </cell>
          <cell r="DW1094">
            <v>0</v>
          </cell>
          <cell r="DX1094">
            <v>0.16</v>
          </cell>
          <cell r="DY1094">
            <v>0</v>
          </cell>
          <cell r="DZ1094">
            <v>0.02</v>
          </cell>
          <cell r="EA1094">
            <v>0.28999999999999998</v>
          </cell>
          <cell r="EB1094">
            <v>0.02</v>
          </cell>
          <cell r="EC1094">
            <v>0</v>
          </cell>
          <cell r="ED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-18.7</v>
          </cell>
          <cell r="G1096">
            <v>-37.56</v>
          </cell>
          <cell r="H1096">
            <v>-19.88</v>
          </cell>
          <cell r="I1096">
            <v>0</v>
          </cell>
          <cell r="J1096">
            <v>0</v>
          </cell>
          <cell r="K1096">
            <v>-31.71</v>
          </cell>
          <cell r="L1096">
            <v>-5.26</v>
          </cell>
          <cell r="M1096">
            <v>-2.2999999999999998</v>
          </cell>
          <cell r="N1096">
            <v>-16.54</v>
          </cell>
          <cell r="O1096">
            <v>-2.98</v>
          </cell>
          <cell r="P1096">
            <v>-35.08</v>
          </cell>
          <cell r="Q1096">
            <v>4.04</v>
          </cell>
          <cell r="R1096">
            <v>-201.79</v>
          </cell>
          <cell r="S1096">
            <v>-42.25</v>
          </cell>
          <cell r="T1096">
            <v>-26.58</v>
          </cell>
          <cell r="U1096">
            <v>-43.33</v>
          </cell>
          <cell r="V1096">
            <v>0</v>
          </cell>
          <cell r="W1096">
            <v>0</v>
          </cell>
          <cell r="X1096">
            <v>-29.4</v>
          </cell>
          <cell r="Y1096">
            <v>-3.59</v>
          </cell>
          <cell r="Z1096">
            <v>-3.48</v>
          </cell>
          <cell r="AA1096">
            <v>-26.37</v>
          </cell>
          <cell r="AB1096">
            <v>-6.1</v>
          </cell>
          <cell r="AC1096">
            <v>-20.7</v>
          </cell>
          <cell r="AD1096">
            <v>0</v>
          </cell>
          <cell r="AE1096">
            <v>-115.19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-9.4700000000000006</v>
          </cell>
          <cell r="AL1096">
            <v>-20.39</v>
          </cell>
          <cell r="AM1096">
            <v>-9.3699999999999992</v>
          </cell>
          <cell r="AN1096">
            <v>-46.57</v>
          </cell>
          <cell r="AO1096">
            <v>-12.25</v>
          </cell>
          <cell r="AP1096">
            <v>-17.14</v>
          </cell>
          <cell r="AQ1096">
            <v>0</v>
          </cell>
          <cell r="AR1096">
            <v>0.05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0.02</v>
          </cell>
          <cell r="AY1096">
            <v>0.01</v>
          </cell>
          <cell r="AZ1096">
            <v>0</v>
          </cell>
          <cell r="BA1096">
            <v>0.02</v>
          </cell>
          <cell r="BB1096">
            <v>0</v>
          </cell>
          <cell r="BC1096">
            <v>0</v>
          </cell>
          <cell r="BD1096">
            <v>0</v>
          </cell>
          <cell r="BE1096">
            <v>0.44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0.11</v>
          </cell>
          <cell r="BL1096">
            <v>7.0000000000000007E-2</v>
          </cell>
          <cell r="BM1096">
            <v>0.06</v>
          </cell>
          <cell r="BN1096">
            <v>0.17</v>
          </cell>
          <cell r="BO1096">
            <v>0.01</v>
          </cell>
          <cell r="BP1096">
            <v>0.03</v>
          </cell>
          <cell r="BQ1096">
            <v>0</v>
          </cell>
          <cell r="BR1096">
            <v>0.8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0.12</v>
          </cell>
          <cell r="BY1096">
            <v>0.15</v>
          </cell>
          <cell r="BZ1096">
            <v>0.18</v>
          </cell>
          <cell r="CA1096">
            <v>0.2</v>
          </cell>
          <cell r="CB1096">
            <v>0.05</v>
          </cell>
          <cell r="CC1096">
            <v>0.1</v>
          </cell>
          <cell r="CD1096">
            <v>0</v>
          </cell>
          <cell r="CE1096">
            <v>0.8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0.14000000000000001</v>
          </cell>
          <cell r="CL1096">
            <v>0.22</v>
          </cell>
          <cell r="CM1096">
            <v>7.0000000000000007E-2</v>
          </cell>
          <cell r="CN1096">
            <v>0.25</v>
          </cell>
          <cell r="CO1096">
            <v>7.0000000000000007E-2</v>
          </cell>
          <cell r="CP1096">
            <v>0.04</v>
          </cell>
          <cell r="CQ1096">
            <v>0</v>
          </cell>
          <cell r="CR1096">
            <v>1.56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0.17</v>
          </cell>
          <cell r="CY1096">
            <v>0.4</v>
          </cell>
          <cell r="CZ1096">
            <v>0.28999999999999998</v>
          </cell>
          <cell r="DA1096">
            <v>0.52</v>
          </cell>
          <cell r="DB1096">
            <v>0.1</v>
          </cell>
          <cell r="DC1096">
            <v>0.08</v>
          </cell>
          <cell r="DD1096">
            <v>0</v>
          </cell>
          <cell r="DE1096">
            <v>1.76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0.2</v>
          </cell>
          <cell r="DL1096">
            <v>0.57999999999999996</v>
          </cell>
          <cell r="DM1096">
            <v>0.26</v>
          </cell>
          <cell r="DN1096">
            <v>0.55000000000000004</v>
          </cell>
          <cell r="DO1096">
            <v>0.1</v>
          </cell>
          <cell r="DP1096">
            <v>0.06</v>
          </cell>
          <cell r="DQ1096">
            <v>0</v>
          </cell>
          <cell r="DR1096">
            <v>0.47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0.13</v>
          </cell>
          <cell r="DY1096">
            <v>0.13</v>
          </cell>
          <cell r="DZ1096">
            <v>0.02</v>
          </cell>
          <cell r="EA1096">
            <v>0.08</v>
          </cell>
          <cell r="EB1096">
            <v>0.03</v>
          </cell>
          <cell r="EC1096">
            <v>0.06</v>
          </cell>
          <cell r="ED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18.89</v>
          </cell>
          <cell r="I1098">
            <v>0</v>
          </cell>
          <cell r="J1098">
            <v>0</v>
          </cell>
          <cell r="K1098">
            <v>0</v>
          </cell>
          <cell r="L1098">
            <v>-4.0199999999999996</v>
          </cell>
          <cell r="M1098">
            <v>-8.27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-80.48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-29.74</v>
          </cell>
          <cell r="Z1098">
            <v>-42.06</v>
          </cell>
          <cell r="AA1098">
            <v>-8.68</v>
          </cell>
          <cell r="AB1098">
            <v>0</v>
          </cell>
          <cell r="AC1098">
            <v>0</v>
          </cell>
          <cell r="AD1098">
            <v>0</v>
          </cell>
          <cell r="AE1098">
            <v>-95.45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-0.03</v>
          </cell>
          <cell r="AL1098">
            <v>-37.64</v>
          </cell>
          <cell r="AM1098">
            <v>-41.45</v>
          </cell>
          <cell r="AN1098">
            <v>-16.329999999999998</v>
          </cell>
          <cell r="AO1098">
            <v>0</v>
          </cell>
          <cell r="AP1098">
            <v>0</v>
          </cell>
          <cell r="AQ1098">
            <v>0</v>
          </cell>
          <cell r="AR1098">
            <v>0.04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0.02</v>
          </cell>
          <cell r="AZ1098">
            <v>0.01</v>
          </cell>
          <cell r="BA1098">
            <v>0.01</v>
          </cell>
          <cell r="BB1098">
            <v>0</v>
          </cell>
          <cell r="BC1098">
            <v>0</v>
          </cell>
          <cell r="BD1098">
            <v>0</v>
          </cell>
          <cell r="BE1098">
            <v>0.19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0.06</v>
          </cell>
          <cell r="BM1098">
            <v>0.1</v>
          </cell>
          <cell r="BN1098">
            <v>0.02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-1.5</v>
          </cell>
          <cell r="G1099">
            <v>-0.79</v>
          </cell>
          <cell r="H1099">
            <v>-0.5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-2.82</v>
          </cell>
          <cell r="O1099">
            <v>-1.33</v>
          </cell>
          <cell r="P1099">
            <v>0</v>
          </cell>
          <cell r="Q1099">
            <v>0.33</v>
          </cell>
          <cell r="R1099">
            <v>-18.28</v>
          </cell>
          <cell r="S1099">
            <v>0</v>
          </cell>
          <cell r="T1099">
            <v>-1.7</v>
          </cell>
          <cell r="U1099">
            <v>-8.32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-3.33</v>
          </cell>
          <cell r="AB1099">
            <v>-1.0900000000000001</v>
          </cell>
          <cell r="AC1099">
            <v>-1.76</v>
          </cell>
          <cell r="AD1099">
            <v>-2.09</v>
          </cell>
          <cell r="AE1099">
            <v>-26.24</v>
          </cell>
          <cell r="AF1099">
            <v>-2.5099999999999998</v>
          </cell>
          <cell r="AG1099">
            <v>-3.75</v>
          </cell>
          <cell r="AH1099">
            <v>-3.88</v>
          </cell>
          <cell r="AI1099">
            <v>-4.53</v>
          </cell>
          <cell r="AJ1099">
            <v>0</v>
          </cell>
          <cell r="AK1099">
            <v>0</v>
          </cell>
          <cell r="AL1099">
            <v>-0.78</v>
          </cell>
          <cell r="AM1099">
            <v>-5.46</v>
          </cell>
          <cell r="AN1099">
            <v>-1.1599999999999999</v>
          </cell>
          <cell r="AO1099">
            <v>-3.37</v>
          </cell>
          <cell r="AP1099">
            <v>-1.75</v>
          </cell>
          <cell r="AQ1099">
            <v>0.95</v>
          </cell>
          <cell r="AR1099">
            <v>0.02</v>
          </cell>
          <cell r="AS1099">
            <v>0</v>
          </cell>
          <cell r="AT1099">
            <v>0</v>
          </cell>
          <cell r="AU1099">
            <v>0.01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0.09</v>
          </cell>
          <cell r="BF1099">
            <v>0</v>
          </cell>
          <cell r="BG1099">
            <v>0.01</v>
          </cell>
          <cell r="BH1099">
            <v>0.02</v>
          </cell>
          <cell r="BI1099">
            <v>0.02</v>
          </cell>
          <cell r="BJ1099">
            <v>0</v>
          </cell>
          <cell r="BK1099">
            <v>0.01</v>
          </cell>
          <cell r="BL1099">
            <v>0</v>
          </cell>
          <cell r="BM1099">
            <v>0.01</v>
          </cell>
          <cell r="BN1099">
            <v>0.01</v>
          </cell>
          <cell r="BO1099">
            <v>0.01</v>
          </cell>
          <cell r="BP1099">
            <v>0</v>
          </cell>
          <cell r="BQ1099">
            <v>0</v>
          </cell>
          <cell r="BR1099">
            <v>0.16</v>
          </cell>
          <cell r="BS1099">
            <v>0</v>
          </cell>
          <cell r="BT1099">
            <v>0</v>
          </cell>
          <cell r="BU1099">
            <v>0.02</v>
          </cell>
          <cell r="BV1099">
            <v>0.04</v>
          </cell>
          <cell r="BW1099">
            <v>0</v>
          </cell>
          <cell r="BX1099">
            <v>0.02</v>
          </cell>
          <cell r="BY1099">
            <v>0</v>
          </cell>
          <cell r="BZ1099">
            <v>0.03</v>
          </cell>
          <cell r="CA1099">
            <v>0.03</v>
          </cell>
          <cell r="CB1099">
            <v>0.02</v>
          </cell>
          <cell r="CC1099">
            <v>0</v>
          </cell>
          <cell r="CD1099">
            <v>0</v>
          </cell>
          <cell r="CE1099">
            <v>0.11</v>
          </cell>
          <cell r="CF1099">
            <v>0</v>
          </cell>
          <cell r="CG1099">
            <v>0.01</v>
          </cell>
          <cell r="CH1099">
            <v>0.04</v>
          </cell>
          <cell r="CI1099">
            <v>0</v>
          </cell>
          <cell r="CJ1099">
            <v>0</v>
          </cell>
          <cell r="CK1099">
            <v>0</v>
          </cell>
          <cell r="CL1099">
            <v>0.01</v>
          </cell>
          <cell r="CM1099">
            <v>0</v>
          </cell>
          <cell r="CN1099">
            <v>0.03</v>
          </cell>
          <cell r="CO1099">
            <v>0.01</v>
          </cell>
          <cell r="CP1099">
            <v>0</v>
          </cell>
          <cell r="CQ1099">
            <v>0</v>
          </cell>
          <cell r="CR1099">
            <v>0.33</v>
          </cell>
          <cell r="CS1099">
            <v>0.02</v>
          </cell>
          <cell r="CT1099">
            <v>0</v>
          </cell>
          <cell r="CU1099">
            <v>0.03</v>
          </cell>
          <cell r="CV1099">
            <v>0.1</v>
          </cell>
          <cell r="CW1099">
            <v>0</v>
          </cell>
          <cell r="CX1099">
            <v>0.05</v>
          </cell>
          <cell r="CY1099">
            <v>0</v>
          </cell>
          <cell r="CZ1099">
            <v>0.01</v>
          </cell>
          <cell r="DA1099">
            <v>0.06</v>
          </cell>
          <cell r="DB1099">
            <v>0.05</v>
          </cell>
          <cell r="DC1099">
            <v>0</v>
          </cell>
          <cell r="DD1099">
            <v>0.01</v>
          </cell>
          <cell r="DE1099">
            <v>0.15</v>
          </cell>
          <cell r="DF1099">
            <v>0.01</v>
          </cell>
          <cell r="DG1099">
            <v>0</v>
          </cell>
          <cell r="DH1099">
            <v>0.01</v>
          </cell>
          <cell r="DI1099">
            <v>0.03</v>
          </cell>
          <cell r="DJ1099">
            <v>0</v>
          </cell>
          <cell r="DK1099">
            <v>0</v>
          </cell>
          <cell r="DL1099">
            <v>0</v>
          </cell>
          <cell r="DM1099">
            <v>0.04</v>
          </cell>
          <cell r="DN1099">
            <v>0.06</v>
          </cell>
          <cell r="DO1099">
            <v>0</v>
          </cell>
          <cell r="DP1099">
            <v>0</v>
          </cell>
          <cell r="DQ1099">
            <v>0</v>
          </cell>
          <cell r="DR1099">
            <v>0.06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0.06</v>
          </cell>
          <cell r="EC1099">
            <v>0</v>
          </cell>
          <cell r="ED1099">
            <v>0</v>
          </cell>
        </row>
        <row r="1100">
          <cell r="F1100">
            <v>-27.39</v>
          </cell>
          <cell r="G1100">
            <v>-22.54</v>
          </cell>
          <cell r="H1100">
            <v>-33.69</v>
          </cell>
          <cell r="I1100">
            <v>-8.7899999999999991</v>
          </cell>
          <cell r="J1100">
            <v>-5.94</v>
          </cell>
          <cell r="K1100">
            <v>-8.86</v>
          </cell>
          <cell r="L1100">
            <v>-5.32</v>
          </cell>
          <cell r="M1100">
            <v>-0.09</v>
          </cell>
          <cell r="N1100">
            <v>-16.96</v>
          </cell>
          <cell r="O1100">
            <v>-24.31</v>
          </cell>
          <cell r="P1100">
            <v>-47.21</v>
          </cell>
          <cell r="Q1100">
            <v>10.94</v>
          </cell>
          <cell r="R1100">
            <v>-248.74</v>
          </cell>
          <cell r="S1100">
            <v>-14.06</v>
          </cell>
          <cell r="T1100">
            <v>-34.76</v>
          </cell>
          <cell r="U1100">
            <v>-52.15</v>
          </cell>
          <cell r="V1100">
            <v>-10.67</v>
          </cell>
          <cell r="W1100">
            <v>-15.43</v>
          </cell>
          <cell r="X1100">
            <v>-19.18</v>
          </cell>
          <cell r="Y1100">
            <v>-5.84</v>
          </cell>
          <cell r="Z1100">
            <v>0</v>
          </cell>
          <cell r="AA1100">
            <v>-48.86</v>
          </cell>
          <cell r="AB1100">
            <v>-18.829999999999998</v>
          </cell>
          <cell r="AC1100">
            <v>-28.31</v>
          </cell>
          <cell r="AD1100">
            <v>-0.64</v>
          </cell>
          <cell r="AE1100">
            <v>-212.58</v>
          </cell>
          <cell r="AF1100">
            <v>-21.25</v>
          </cell>
          <cell r="AG1100">
            <v>-14.22</v>
          </cell>
          <cell r="AH1100">
            <v>-7.25</v>
          </cell>
          <cell r="AI1100">
            <v>-14.17</v>
          </cell>
          <cell r="AJ1100">
            <v>-19.399999999999999</v>
          </cell>
          <cell r="AK1100">
            <v>-28.34</v>
          </cell>
          <cell r="AL1100">
            <v>-11.62</v>
          </cell>
          <cell r="AM1100">
            <v>-12.12</v>
          </cell>
          <cell r="AN1100">
            <v>-44.93</v>
          </cell>
          <cell r="AO1100">
            <v>-12.78</v>
          </cell>
          <cell r="AP1100">
            <v>-40.26</v>
          </cell>
          <cell r="AQ1100">
            <v>13.76</v>
          </cell>
          <cell r="AR1100">
            <v>0.17</v>
          </cell>
          <cell r="AS1100">
            <v>0.02</v>
          </cell>
          <cell r="AT1100">
            <v>0.02</v>
          </cell>
          <cell r="AU1100">
            <v>0</v>
          </cell>
          <cell r="AV1100">
            <v>0.02</v>
          </cell>
          <cell r="AW1100">
            <v>0.02</v>
          </cell>
          <cell r="AX1100">
            <v>0.02</v>
          </cell>
          <cell r="AY1100">
            <v>0.02</v>
          </cell>
          <cell r="AZ1100">
            <v>0</v>
          </cell>
          <cell r="BA1100">
            <v>0.02</v>
          </cell>
          <cell r="BB1100">
            <v>0</v>
          </cell>
          <cell r="BC1100">
            <v>0.01</v>
          </cell>
          <cell r="BD1100">
            <v>0.03</v>
          </cell>
          <cell r="BE1100">
            <v>1.1000000000000001</v>
          </cell>
          <cell r="BF1100">
            <v>7.0000000000000007E-2</v>
          </cell>
          <cell r="BG1100">
            <v>0.16</v>
          </cell>
          <cell r="BH1100">
            <v>0.02</v>
          </cell>
          <cell r="BI1100">
            <v>0.05</v>
          </cell>
          <cell r="BJ1100">
            <v>0.06</v>
          </cell>
          <cell r="BK1100">
            <v>0.2</v>
          </cell>
          <cell r="BL1100">
            <v>0.06</v>
          </cell>
          <cell r="BM1100">
            <v>7.0000000000000007E-2</v>
          </cell>
          <cell r="BN1100">
            <v>0.13</v>
          </cell>
          <cell r="BO1100">
            <v>0.08</v>
          </cell>
          <cell r="BP1100">
            <v>0.12</v>
          </cell>
          <cell r="BQ1100">
            <v>0.08</v>
          </cell>
          <cell r="BR1100">
            <v>2.42</v>
          </cell>
          <cell r="BS1100">
            <v>0.16</v>
          </cell>
          <cell r="BT1100">
            <v>0.13</v>
          </cell>
          <cell r="BU1100">
            <v>0.11</v>
          </cell>
          <cell r="BV1100">
            <v>0.11</v>
          </cell>
          <cell r="BW1100">
            <v>0.12</v>
          </cell>
          <cell r="BX1100">
            <v>0.5</v>
          </cell>
          <cell r="BY1100">
            <v>0.13</v>
          </cell>
          <cell r="BZ1100">
            <v>0.13</v>
          </cell>
          <cell r="CA1100">
            <v>0.54</v>
          </cell>
          <cell r="CB1100">
            <v>0.17</v>
          </cell>
          <cell r="CC1100">
            <v>0.27</v>
          </cell>
          <cell r="CD1100">
            <v>0.03</v>
          </cell>
          <cell r="CE1100">
            <v>-0.46</v>
          </cell>
          <cell r="CF1100">
            <v>0.11</v>
          </cell>
          <cell r="CG1100">
            <v>0.18</v>
          </cell>
          <cell r="CH1100">
            <v>0.06</v>
          </cell>
          <cell r="CI1100">
            <v>0.23</v>
          </cell>
          <cell r="CJ1100">
            <v>0.13</v>
          </cell>
          <cell r="CK1100">
            <v>-2.46</v>
          </cell>
          <cell r="CL1100">
            <v>0.22</v>
          </cell>
          <cell r="CM1100">
            <v>0.13</v>
          </cell>
          <cell r="CN1100">
            <v>0.49</v>
          </cell>
          <cell r="CO1100">
            <v>0.1</v>
          </cell>
          <cell r="CP1100">
            <v>0.21</v>
          </cell>
          <cell r="CQ1100">
            <v>0.15</v>
          </cell>
          <cell r="CR1100">
            <v>-12.72</v>
          </cell>
          <cell r="CS1100">
            <v>0.13</v>
          </cell>
          <cell r="CT1100">
            <v>0.26</v>
          </cell>
          <cell r="CU1100">
            <v>0.23</v>
          </cell>
          <cell r="CV1100">
            <v>0.06</v>
          </cell>
          <cell r="CW1100">
            <v>-0.16</v>
          </cell>
          <cell r="CX1100">
            <v>-15.05</v>
          </cell>
          <cell r="CY1100">
            <v>0.43</v>
          </cell>
          <cell r="CZ1100">
            <v>0.15</v>
          </cell>
          <cell r="DA1100">
            <v>0.66</v>
          </cell>
          <cell r="DB1100">
            <v>0.16</v>
          </cell>
          <cell r="DC1100">
            <v>0.28999999999999998</v>
          </cell>
          <cell r="DD1100">
            <v>0.11</v>
          </cell>
          <cell r="DE1100">
            <v>-4.74</v>
          </cell>
          <cell r="DF1100">
            <v>0.18</v>
          </cell>
          <cell r="DG1100">
            <v>0.08</v>
          </cell>
          <cell r="DH1100">
            <v>0.06</v>
          </cell>
          <cell r="DI1100">
            <v>0.04</v>
          </cell>
          <cell r="DJ1100">
            <v>0.06</v>
          </cell>
          <cell r="DK1100">
            <v>-7.43</v>
          </cell>
          <cell r="DL1100">
            <v>0.28999999999999998</v>
          </cell>
          <cell r="DM1100">
            <v>0.4</v>
          </cell>
          <cell r="DN1100">
            <v>0.63</v>
          </cell>
          <cell r="DO1100">
            <v>0.22</v>
          </cell>
          <cell r="DP1100">
            <v>0.67</v>
          </cell>
          <cell r="DQ1100">
            <v>7.0000000000000007E-2</v>
          </cell>
          <cell r="DR1100">
            <v>1.2</v>
          </cell>
          <cell r="DS1100">
            <v>0.08</v>
          </cell>
          <cell r="DT1100">
            <v>0.05</v>
          </cell>
          <cell r="DU1100">
            <v>0.04</v>
          </cell>
          <cell r="DV1100">
            <v>0.12</v>
          </cell>
          <cell r="DW1100">
            <v>0.1</v>
          </cell>
          <cell r="DX1100">
            <v>0.23</v>
          </cell>
          <cell r="DY1100">
            <v>0.02</v>
          </cell>
          <cell r="DZ1100">
            <v>0.02</v>
          </cell>
          <cell r="EA1100">
            <v>0.08</v>
          </cell>
          <cell r="EB1100">
            <v>0.28999999999999998</v>
          </cell>
          <cell r="EC1100">
            <v>0.15</v>
          </cell>
          <cell r="ED1100">
            <v>0.04</v>
          </cell>
        </row>
        <row r="1101">
          <cell r="F1101">
            <v>-8.93</v>
          </cell>
          <cell r="G1101">
            <v>-7.08</v>
          </cell>
          <cell r="H1101">
            <v>10.41</v>
          </cell>
          <cell r="I1101">
            <v>-19.04</v>
          </cell>
          <cell r="J1101">
            <v>-21.29</v>
          </cell>
          <cell r="K1101">
            <v>-31.17</v>
          </cell>
          <cell r="L1101">
            <v>-9.2100000000000009</v>
          </cell>
          <cell r="M1101">
            <v>-6.46</v>
          </cell>
          <cell r="N1101">
            <v>-61.45</v>
          </cell>
          <cell r="O1101">
            <v>-25.93</v>
          </cell>
          <cell r="P1101">
            <v>-20.91</v>
          </cell>
          <cell r="Q1101">
            <v>9.44</v>
          </cell>
          <cell r="R1101">
            <v>-145.6</v>
          </cell>
          <cell r="S1101">
            <v>-6.07</v>
          </cell>
          <cell r="T1101">
            <v>-9.1</v>
          </cell>
          <cell r="U1101">
            <v>-19.87</v>
          </cell>
          <cell r="V1101">
            <v>-8.65</v>
          </cell>
          <cell r="W1101">
            <v>-5.74</v>
          </cell>
          <cell r="X1101">
            <v>-7.46</v>
          </cell>
          <cell r="Y1101">
            <v>-10.64</v>
          </cell>
          <cell r="Z1101">
            <v>-5.83</v>
          </cell>
          <cell r="AA1101">
            <v>-33.369999999999997</v>
          </cell>
          <cell r="AB1101">
            <v>-37.92</v>
          </cell>
          <cell r="AC1101">
            <v>-7.53</v>
          </cell>
          <cell r="AD1101">
            <v>6.58</v>
          </cell>
          <cell r="AE1101">
            <v>-118.51</v>
          </cell>
          <cell r="AF1101">
            <v>-1.24</v>
          </cell>
          <cell r="AG1101">
            <v>-1.51</v>
          </cell>
          <cell r="AH1101">
            <v>-1.1200000000000001</v>
          </cell>
          <cell r="AI1101">
            <v>0</v>
          </cell>
          <cell r="AJ1101">
            <v>-3.13</v>
          </cell>
          <cell r="AK1101">
            <v>-4.42</v>
          </cell>
          <cell r="AL1101">
            <v>-28.99</v>
          </cell>
          <cell r="AM1101">
            <v>-17.32</v>
          </cell>
          <cell r="AN1101">
            <v>-58.97</v>
          </cell>
          <cell r="AO1101">
            <v>-11.1</v>
          </cell>
          <cell r="AP1101">
            <v>-1.02</v>
          </cell>
          <cell r="AQ1101">
            <v>10.31</v>
          </cell>
          <cell r="AR1101">
            <v>0.05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0.01</v>
          </cell>
          <cell r="AY1101">
            <v>0</v>
          </cell>
          <cell r="AZ1101">
            <v>0</v>
          </cell>
          <cell r="BA1101">
            <v>0.02</v>
          </cell>
          <cell r="BB1101">
            <v>0.02</v>
          </cell>
          <cell r="BC1101">
            <v>0</v>
          </cell>
          <cell r="BD1101">
            <v>0</v>
          </cell>
          <cell r="BE1101">
            <v>0.65</v>
          </cell>
          <cell r="BF1101">
            <v>0</v>
          </cell>
          <cell r="BG1101">
            <v>0.01</v>
          </cell>
          <cell r="BH1101">
            <v>0</v>
          </cell>
          <cell r="BI1101">
            <v>0</v>
          </cell>
          <cell r="BJ1101">
            <v>0.01</v>
          </cell>
          <cell r="BK1101">
            <v>0.05</v>
          </cell>
          <cell r="BL1101">
            <v>0.19</v>
          </cell>
          <cell r="BM1101">
            <v>0.05</v>
          </cell>
          <cell r="BN1101">
            <v>0.32</v>
          </cell>
          <cell r="BO1101">
            <v>0.01</v>
          </cell>
          <cell r="BP1101">
            <v>0</v>
          </cell>
          <cell r="BQ1101">
            <v>0.01</v>
          </cell>
          <cell r="BR1101">
            <v>0.54</v>
          </cell>
          <cell r="BS1101">
            <v>0</v>
          </cell>
          <cell r="BT1101">
            <v>0.02</v>
          </cell>
          <cell r="BU1101">
            <v>0</v>
          </cell>
          <cell r="BV1101">
            <v>0</v>
          </cell>
          <cell r="BW1101">
            <v>0.01</v>
          </cell>
          <cell r="BX1101">
            <v>0.05</v>
          </cell>
          <cell r="BY1101">
            <v>0.15</v>
          </cell>
          <cell r="BZ1101">
            <v>0.1</v>
          </cell>
          <cell r="CA1101">
            <v>0.18</v>
          </cell>
          <cell r="CB1101">
            <v>0.03</v>
          </cell>
          <cell r="CC1101">
            <v>0.01</v>
          </cell>
          <cell r="CD1101">
            <v>0</v>
          </cell>
          <cell r="CE1101">
            <v>0.5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0.02</v>
          </cell>
          <cell r="CK1101">
            <v>0.06</v>
          </cell>
          <cell r="CL1101">
            <v>0.08</v>
          </cell>
          <cell r="CM1101">
            <v>7.0000000000000007E-2</v>
          </cell>
          <cell r="CN1101">
            <v>0.25</v>
          </cell>
          <cell r="CO1101">
            <v>0.02</v>
          </cell>
          <cell r="CP1101">
            <v>0</v>
          </cell>
          <cell r="CQ1101">
            <v>0.01</v>
          </cell>
          <cell r="CR1101">
            <v>0.67</v>
          </cell>
          <cell r="CS1101">
            <v>0</v>
          </cell>
          <cell r="CT1101">
            <v>0.01</v>
          </cell>
          <cell r="CU1101">
            <v>0.01</v>
          </cell>
          <cell r="CV1101">
            <v>0</v>
          </cell>
          <cell r="CW1101">
            <v>0</v>
          </cell>
          <cell r="CX1101">
            <v>0.08</v>
          </cell>
          <cell r="CY1101">
            <v>0.2</v>
          </cell>
          <cell r="CZ1101">
            <v>0.15</v>
          </cell>
          <cell r="DA1101">
            <v>0.2</v>
          </cell>
          <cell r="DB1101">
            <v>0.01</v>
          </cell>
          <cell r="DC1101">
            <v>0</v>
          </cell>
          <cell r="DD1101">
            <v>0</v>
          </cell>
          <cell r="DE1101">
            <v>0.3</v>
          </cell>
          <cell r="DF1101">
            <v>0</v>
          </cell>
          <cell r="DG1101">
            <v>0</v>
          </cell>
          <cell r="DH1101">
            <v>0.01</v>
          </cell>
          <cell r="DI1101">
            <v>0</v>
          </cell>
          <cell r="DJ1101">
            <v>0</v>
          </cell>
          <cell r="DK1101">
            <v>0.02</v>
          </cell>
          <cell r="DL1101">
            <v>0.03</v>
          </cell>
          <cell r="DM1101">
            <v>0.09</v>
          </cell>
          <cell r="DN1101">
            <v>0.15</v>
          </cell>
          <cell r="DO1101">
            <v>0</v>
          </cell>
          <cell r="DP1101">
            <v>0</v>
          </cell>
          <cell r="DQ1101">
            <v>0.01</v>
          </cell>
          <cell r="DR1101">
            <v>0.36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0.04</v>
          </cell>
          <cell r="DY1101">
            <v>0.04</v>
          </cell>
          <cell r="DZ1101">
            <v>0.11</v>
          </cell>
          <cell r="EA1101">
            <v>0.15</v>
          </cell>
          <cell r="EB1101">
            <v>0.01</v>
          </cell>
          <cell r="EC1101">
            <v>0.01</v>
          </cell>
          <cell r="ED1101">
            <v>0</v>
          </cell>
        </row>
        <row r="1102"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-162.71</v>
          </cell>
          <cell r="AF1104">
            <v>-9.59</v>
          </cell>
          <cell r="AG1104">
            <v>-26.32</v>
          </cell>
          <cell r="AH1104">
            <v>-53.56</v>
          </cell>
          <cell r="AI1104">
            <v>0</v>
          </cell>
          <cell r="AJ1104">
            <v>0</v>
          </cell>
          <cell r="AK1104">
            <v>0</v>
          </cell>
          <cell r="AL1104">
            <v>-13.77</v>
          </cell>
          <cell r="AM1104">
            <v>-8.0500000000000007</v>
          </cell>
          <cell r="AN1104">
            <v>-8.5500000000000007</v>
          </cell>
          <cell r="AO1104">
            <v>-13.79</v>
          </cell>
          <cell r="AP1104">
            <v>-24.53</v>
          </cell>
          <cell r="AQ1104">
            <v>-4.55</v>
          </cell>
          <cell r="AR1104">
            <v>0.05</v>
          </cell>
          <cell r="AS1104">
            <v>0.01</v>
          </cell>
          <cell r="AT1104">
            <v>0</v>
          </cell>
          <cell r="AU1104">
            <v>0.01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0.01</v>
          </cell>
          <cell r="BD1104">
            <v>0</v>
          </cell>
          <cell r="BE1104">
            <v>0.42</v>
          </cell>
          <cell r="BF1104">
            <v>0.08</v>
          </cell>
          <cell r="BG1104">
            <v>0.02</v>
          </cell>
          <cell r="BH1104">
            <v>7.0000000000000007E-2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0.02</v>
          </cell>
          <cell r="BN1104">
            <v>0.02</v>
          </cell>
          <cell r="BO1104">
            <v>0.11</v>
          </cell>
          <cell r="BP1104">
            <v>0.08</v>
          </cell>
          <cell r="BQ1104">
            <v>0.02</v>
          </cell>
          <cell r="BR1104">
            <v>-2.71</v>
          </cell>
          <cell r="BS1104">
            <v>0.06</v>
          </cell>
          <cell r="BT1104">
            <v>0.17</v>
          </cell>
          <cell r="BU1104">
            <v>0.36</v>
          </cell>
          <cell r="BV1104">
            <v>0.32</v>
          </cell>
          <cell r="BW1104">
            <v>0.12</v>
          </cell>
          <cell r="BX1104">
            <v>-4.4800000000000004</v>
          </cell>
          <cell r="BY1104">
            <v>0</v>
          </cell>
          <cell r="BZ1104">
            <v>0.06</v>
          </cell>
          <cell r="CA1104">
            <v>0.11</v>
          </cell>
          <cell r="CB1104">
            <v>0.18</v>
          </cell>
          <cell r="CC1104">
            <v>0.34</v>
          </cell>
          <cell r="CD1104">
            <v>0.05</v>
          </cell>
          <cell r="CE1104">
            <v>-3.65</v>
          </cell>
          <cell r="CF1104">
            <v>0</v>
          </cell>
          <cell r="CG1104">
            <v>0.16</v>
          </cell>
          <cell r="CH1104">
            <v>0.47</v>
          </cell>
          <cell r="CI1104">
            <v>0.41</v>
          </cell>
          <cell r="CJ1104">
            <v>0.24</v>
          </cell>
          <cell r="CK1104">
            <v>-5.75</v>
          </cell>
          <cell r="CL1104">
            <v>0.03</v>
          </cell>
          <cell r="CM1104">
            <v>0</v>
          </cell>
          <cell r="CN1104">
            <v>0.2</v>
          </cell>
          <cell r="CO1104">
            <v>0.17</v>
          </cell>
          <cell r="CP1104">
            <v>0.32</v>
          </cell>
          <cell r="CQ1104">
            <v>0.11</v>
          </cell>
          <cell r="CR1104">
            <v>-7.2</v>
          </cell>
          <cell r="CS1104">
            <v>0.05</v>
          </cell>
          <cell r="CT1104">
            <v>0.37</v>
          </cell>
          <cell r="CU1104">
            <v>0.9</v>
          </cell>
          <cell r="CV1104">
            <v>0.4</v>
          </cell>
          <cell r="CW1104">
            <v>-3.12</v>
          </cell>
          <cell r="CX1104">
            <v>-7.64</v>
          </cell>
          <cell r="CY1104">
            <v>0.17</v>
          </cell>
          <cell r="CZ1104">
            <v>0.11</v>
          </cell>
          <cell r="DA1104">
            <v>0.63</v>
          </cell>
          <cell r="DB1104">
            <v>0.43</v>
          </cell>
          <cell r="DC1104">
            <v>0.39</v>
          </cell>
          <cell r="DD1104">
            <v>0.11</v>
          </cell>
          <cell r="DE1104">
            <v>-1.81</v>
          </cell>
          <cell r="DF1104">
            <v>0.19</v>
          </cell>
          <cell r="DG1104">
            <v>0.21</v>
          </cell>
          <cell r="DH1104">
            <v>0.84</v>
          </cell>
          <cell r="DI1104">
            <v>0.5</v>
          </cell>
          <cell r="DJ1104">
            <v>-2.34</v>
          </cell>
          <cell r="DK1104">
            <v>0.56999999999999995</v>
          </cell>
          <cell r="DL1104">
            <v>0.36</v>
          </cell>
          <cell r="DM1104">
            <v>0.11</v>
          </cell>
          <cell r="DN1104">
            <v>0.75</v>
          </cell>
          <cell r="DO1104">
            <v>-3.23</v>
          </cell>
          <cell r="DP1104">
            <v>0.2</v>
          </cell>
          <cell r="DQ1104">
            <v>0.04</v>
          </cell>
          <cell r="DR1104">
            <v>7.0000000000000007E-2</v>
          </cell>
          <cell r="DS1104">
            <v>0</v>
          </cell>
          <cell r="DT1104">
            <v>0</v>
          </cell>
          <cell r="DU1104">
            <v>7.0000000000000007E-2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1.95</v>
          </cell>
          <cell r="BS1107">
            <v>0.05</v>
          </cell>
          <cell r="BT1107">
            <v>0.04</v>
          </cell>
          <cell r="BU1107">
            <v>0.17</v>
          </cell>
          <cell r="BV1107">
            <v>0.47</v>
          </cell>
          <cell r="BW1107">
            <v>0</v>
          </cell>
          <cell r="BX1107">
            <v>0.02</v>
          </cell>
          <cell r="BY1107">
            <v>0.18</v>
          </cell>
          <cell r="BZ1107">
            <v>0.1</v>
          </cell>
          <cell r="CA1107">
            <v>0.59</v>
          </cell>
          <cell r="CB1107">
            <v>0.15</v>
          </cell>
          <cell r="CC1107">
            <v>0.15</v>
          </cell>
          <cell r="CD1107">
            <v>0.01</v>
          </cell>
          <cell r="CE1107">
            <v>1.78</v>
          </cell>
          <cell r="CF1107">
            <v>0</v>
          </cell>
          <cell r="CG1107">
            <v>0.04</v>
          </cell>
          <cell r="CH1107">
            <v>0.21</v>
          </cell>
          <cell r="CI1107">
            <v>0.15</v>
          </cell>
          <cell r="CJ1107">
            <v>0.14000000000000001</v>
          </cell>
          <cell r="CK1107">
            <v>0.11</v>
          </cell>
          <cell r="CL1107">
            <v>0.14000000000000001</v>
          </cell>
          <cell r="CM1107">
            <v>0.02</v>
          </cell>
          <cell r="CN1107">
            <v>0.55000000000000004</v>
          </cell>
          <cell r="CO1107">
            <v>0.21</v>
          </cell>
          <cell r="CP1107">
            <v>0.17</v>
          </cell>
          <cell r="CQ1107">
            <v>0.04</v>
          </cell>
          <cell r="CR1107">
            <v>-18.59</v>
          </cell>
          <cell r="CS1107">
            <v>0</v>
          </cell>
          <cell r="CT1107">
            <v>0.11</v>
          </cell>
          <cell r="CU1107">
            <v>0.54</v>
          </cell>
          <cell r="CV1107">
            <v>0.34</v>
          </cell>
          <cell r="CW1107">
            <v>-7.03</v>
          </cell>
          <cell r="CX1107">
            <v>-14.34</v>
          </cell>
          <cell r="CY1107">
            <v>0.25</v>
          </cell>
          <cell r="CZ1107">
            <v>0.16</v>
          </cell>
          <cell r="DA1107">
            <v>0.8</v>
          </cell>
          <cell r="DB1107">
            <v>0.37</v>
          </cell>
          <cell r="DC1107">
            <v>0.16</v>
          </cell>
          <cell r="DD1107">
            <v>0.06</v>
          </cell>
          <cell r="DE1107">
            <v>0.18</v>
          </cell>
          <cell r="DF1107">
            <v>0.05</v>
          </cell>
          <cell r="DG1107">
            <v>0.17</v>
          </cell>
          <cell r="DH1107">
            <v>0.39</v>
          </cell>
          <cell r="DI1107">
            <v>0.32</v>
          </cell>
          <cell r="DJ1107">
            <v>-2.23</v>
          </cell>
          <cell r="DK1107">
            <v>0</v>
          </cell>
          <cell r="DL1107">
            <v>0.28000000000000003</v>
          </cell>
          <cell r="DM1107">
            <v>0.19</v>
          </cell>
          <cell r="DN1107">
            <v>0.64</v>
          </cell>
          <cell r="DO1107">
            <v>0.17</v>
          </cell>
          <cell r="DP1107">
            <v>0.12</v>
          </cell>
          <cell r="DQ1107">
            <v>0.08</v>
          </cell>
          <cell r="DR1107">
            <v>0.2</v>
          </cell>
          <cell r="DS1107">
            <v>0</v>
          </cell>
          <cell r="DT1107">
            <v>0</v>
          </cell>
          <cell r="DU1107">
            <v>7.0000000000000007E-2</v>
          </cell>
          <cell r="DV1107">
            <v>0.02</v>
          </cell>
          <cell r="DW1107">
            <v>0.03</v>
          </cell>
          <cell r="DX1107">
            <v>0.04</v>
          </cell>
          <cell r="DY1107">
            <v>0</v>
          </cell>
          <cell r="DZ1107">
            <v>0</v>
          </cell>
          <cell r="EA1107">
            <v>0</v>
          </cell>
          <cell r="EB1107">
            <v>0.03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-619.95000000000005</v>
          </cell>
          <cell r="G1112">
            <v>-730.52</v>
          </cell>
          <cell r="H1112">
            <v>-926.45</v>
          </cell>
          <cell r="I1112">
            <v>-774.28</v>
          </cell>
          <cell r="J1112">
            <v>-888.13</v>
          </cell>
          <cell r="K1112">
            <v>-1422.15</v>
          </cell>
          <cell r="L1112">
            <v>919.95</v>
          </cell>
          <cell r="M1112">
            <v>-974.85</v>
          </cell>
          <cell r="N1112">
            <v>-1027.08</v>
          </cell>
          <cell r="O1112">
            <v>-957.42</v>
          </cell>
          <cell r="P1112">
            <v>-712.07</v>
          </cell>
          <cell r="Q1112">
            <v>234.94</v>
          </cell>
          <cell r="R1112">
            <v>-6963.94</v>
          </cell>
          <cell r="S1112">
            <v>-369.59</v>
          </cell>
          <cell r="T1112">
            <v>-491.15</v>
          </cell>
          <cell r="U1112">
            <v>-772.43</v>
          </cell>
          <cell r="V1112">
            <v>-770.57</v>
          </cell>
          <cell r="W1112">
            <v>-503.29</v>
          </cell>
          <cell r="X1112">
            <v>-739.87</v>
          </cell>
          <cell r="Y1112">
            <v>-859.91</v>
          </cell>
          <cell r="Z1112">
            <v>-593.74</v>
          </cell>
          <cell r="AA1112">
            <v>-736.97</v>
          </cell>
          <cell r="AB1112">
            <v>-709.27</v>
          </cell>
          <cell r="AC1112">
            <v>-477.8</v>
          </cell>
          <cell r="AD1112">
            <v>60.67</v>
          </cell>
          <cell r="AE1112">
            <v>-6110.11</v>
          </cell>
          <cell r="AF1112">
            <v>-255.34</v>
          </cell>
          <cell r="AG1112">
            <v>-274.02999999999997</v>
          </cell>
          <cell r="AH1112">
            <v>-634.53</v>
          </cell>
          <cell r="AI1112">
            <v>-830.58</v>
          </cell>
          <cell r="AJ1112">
            <v>-495.81</v>
          </cell>
          <cell r="AK1112">
            <v>-773.78</v>
          </cell>
          <cell r="AL1112">
            <v>-736.27</v>
          </cell>
          <cell r="AM1112">
            <v>-538.25</v>
          </cell>
          <cell r="AN1112">
            <v>-671.3</v>
          </cell>
          <cell r="AO1112">
            <v>-631.95000000000005</v>
          </cell>
          <cell r="AP1112">
            <v>-285.51</v>
          </cell>
          <cell r="AQ1112">
            <v>17.239999999999998</v>
          </cell>
          <cell r="AR1112">
            <v>-24.27</v>
          </cell>
          <cell r="AS1112">
            <v>0.05</v>
          </cell>
          <cell r="AT1112">
            <v>0.09</v>
          </cell>
          <cell r="AU1112">
            <v>0.19</v>
          </cell>
          <cell r="AV1112">
            <v>0.43</v>
          </cell>
          <cell r="AW1112">
            <v>-8.69</v>
          </cell>
          <cell r="AX1112">
            <v>-17.809999999999999</v>
          </cell>
          <cell r="AY1112">
            <v>0.39</v>
          </cell>
          <cell r="AZ1112">
            <v>0.25</v>
          </cell>
          <cell r="BA1112">
            <v>0.28000000000000003</v>
          </cell>
          <cell r="BB1112">
            <v>0.36</v>
          </cell>
          <cell r="BC1112">
            <v>0.15</v>
          </cell>
          <cell r="BD1112">
            <v>0.04</v>
          </cell>
          <cell r="BE1112">
            <v>-5.81</v>
          </cell>
          <cell r="BF1112">
            <v>0.72</v>
          </cell>
          <cell r="BG1112">
            <v>1.32</v>
          </cell>
          <cell r="BH1112">
            <v>2.36</v>
          </cell>
          <cell r="BI1112">
            <v>3.22</v>
          </cell>
          <cell r="BJ1112">
            <v>-2.21</v>
          </cell>
          <cell r="BK1112">
            <v>-22.33</v>
          </cell>
          <cell r="BL1112">
            <v>2.87</v>
          </cell>
          <cell r="BM1112">
            <v>1.63</v>
          </cell>
          <cell r="BN1112">
            <v>2.86</v>
          </cell>
          <cell r="BO1112">
            <v>1.74</v>
          </cell>
          <cell r="BP1112">
            <v>1.2</v>
          </cell>
          <cell r="BQ1112">
            <v>0.8</v>
          </cell>
          <cell r="BR1112">
            <v>14.3</v>
          </cell>
          <cell r="BS1112">
            <v>1.1000000000000001</v>
          </cell>
          <cell r="BT1112">
            <v>1.86</v>
          </cell>
          <cell r="BU1112">
            <v>3.04</v>
          </cell>
          <cell r="BV1112">
            <v>4.9000000000000004</v>
          </cell>
          <cell r="BW1112">
            <v>2.8</v>
          </cell>
          <cell r="BX1112">
            <v>-12.49</v>
          </cell>
          <cell r="BY1112">
            <v>3.44</v>
          </cell>
          <cell r="BZ1112">
            <v>1.82</v>
          </cell>
          <cell r="CA1112">
            <v>3.52</v>
          </cell>
          <cell r="CB1112">
            <v>2.66</v>
          </cell>
          <cell r="CC1112">
            <v>1.48</v>
          </cell>
          <cell r="CD1112">
            <v>0.17</v>
          </cell>
          <cell r="CE1112">
            <v>55.8</v>
          </cell>
          <cell r="CF1112">
            <v>0.24</v>
          </cell>
          <cell r="CG1112">
            <v>1.58</v>
          </cell>
          <cell r="CH1112">
            <v>3.89</v>
          </cell>
          <cell r="CI1112">
            <v>2.84</v>
          </cell>
          <cell r="CJ1112">
            <v>12.34</v>
          </cell>
          <cell r="CK1112">
            <v>21.89</v>
          </cell>
          <cell r="CL1112">
            <v>2.4900000000000002</v>
          </cell>
          <cell r="CM1112">
            <v>2.42</v>
          </cell>
          <cell r="CN1112">
            <v>3.4</v>
          </cell>
          <cell r="CO1112">
            <v>1.8</v>
          </cell>
          <cell r="CP1112">
            <v>1.57</v>
          </cell>
          <cell r="CQ1112">
            <v>1.32</v>
          </cell>
          <cell r="CR1112">
            <v>980.9</v>
          </cell>
          <cell r="CS1112">
            <v>1.06</v>
          </cell>
          <cell r="CT1112">
            <v>1.91</v>
          </cell>
          <cell r="CU1112">
            <v>6.31</v>
          </cell>
          <cell r="CV1112">
            <v>5.89</v>
          </cell>
          <cell r="CW1112">
            <v>500.79</v>
          </cell>
          <cell r="CX1112">
            <v>440.45</v>
          </cell>
          <cell r="CY1112">
            <v>4.7300000000000004</v>
          </cell>
          <cell r="CZ1112">
            <v>4.25</v>
          </cell>
          <cell r="DA1112">
            <v>5.96</v>
          </cell>
          <cell r="DB1112">
            <v>4.6100000000000003</v>
          </cell>
          <cell r="DC1112">
            <v>2.84</v>
          </cell>
          <cell r="DD1112">
            <v>2.1</v>
          </cell>
          <cell r="DE1112">
            <v>127.92</v>
          </cell>
          <cell r="DF1112">
            <v>1.6</v>
          </cell>
          <cell r="DG1112">
            <v>3.83</v>
          </cell>
          <cell r="DH1112">
            <v>9.68</v>
          </cell>
          <cell r="DI1112">
            <v>8.26</v>
          </cell>
          <cell r="DJ1112">
            <v>33.72</v>
          </cell>
          <cell r="DK1112">
            <v>51.83</v>
          </cell>
          <cell r="DL1112">
            <v>4.58</v>
          </cell>
          <cell r="DM1112">
            <v>3.99</v>
          </cell>
          <cell r="DN1112">
            <v>4.01</v>
          </cell>
          <cell r="DO1112">
            <v>3.69</v>
          </cell>
          <cell r="DP1112">
            <v>2.42</v>
          </cell>
          <cell r="DQ1112">
            <v>0.33</v>
          </cell>
          <cell r="DR1112">
            <v>3.61</v>
          </cell>
          <cell r="DS1112">
            <v>0</v>
          </cell>
          <cell r="DT1112">
            <v>0</v>
          </cell>
          <cell r="DU1112">
            <v>0.41</v>
          </cell>
          <cell r="DV1112">
            <v>0.51</v>
          </cell>
          <cell r="DW1112">
            <v>0.39</v>
          </cell>
          <cell r="DX1112">
            <v>0.81</v>
          </cell>
          <cell r="DY1112">
            <v>0.08</v>
          </cell>
          <cell r="DZ1112">
            <v>0.03</v>
          </cell>
          <cell r="EA1112">
            <v>0.85</v>
          </cell>
          <cell r="EB1112">
            <v>0.46</v>
          </cell>
          <cell r="EC1112">
            <v>0.06</v>
          </cell>
          <cell r="ED1112">
            <v>0</v>
          </cell>
        </row>
        <row r="1113">
          <cell r="F1113">
            <v>-90.89</v>
          </cell>
          <cell r="G1113">
            <v>-101.72</v>
          </cell>
          <cell r="H1113">
            <v>-130.80000000000001</v>
          </cell>
          <cell r="I1113">
            <v>-70.150000000000006</v>
          </cell>
          <cell r="J1113">
            <v>-27.23</v>
          </cell>
          <cell r="K1113">
            <v>-95.3</v>
          </cell>
          <cell r="L1113">
            <v>-23.62</v>
          </cell>
          <cell r="M1113">
            <v>-11.61</v>
          </cell>
          <cell r="N1113">
            <v>-150.69</v>
          </cell>
          <cell r="O1113">
            <v>-64.7</v>
          </cell>
          <cell r="P1113">
            <v>-111.95</v>
          </cell>
          <cell r="Q1113">
            <v>50.82</v>
          </cell>
          <cell r="R1113">
            <v>-921.81</v>
          </cell>
          <cell r="S1113">
            <v>-90.38</v>
          </cell>
          <cell r="T1113">
            <v>-102.63</v>
          </cell>
          <cell r="U1113">
            <v>-180.62</v>
          </cell>
          <cell r="V1113">
            <v>-101.97</v>
          </cell>
          <cell r="W1113">
            <v>-21.17</v>
          </cell>
          <cell r="X1113">
            <v>-65.28</v>
          </cell>
          <cell r="Y1113">
            <v>-32.6</v>
          </cell>
          <cell r="Z1113">
            <v>-16.61</v>
          </cell>
          <cell r="AA1113">
            <v>-166.45</v>
          </cell>
          <cell r="AB1113">
            <v>-85.26</v>
          </cell>
          <cell r="AC1113">
            <v>-64.84</v>
          </cell>
          <cell r="AD1113">
            <v>6</v>
          </cell>
          <cell r="AE1113">
            <v>-882.48</v>
          </cell>
          <cell r="AF1113">
            <v>-36.14</v>
          </cell>
          <cell r="AG1113">
            <v>-50.2</v>
          </cell>
          <cell r="AH1113">
            <v>-127.75</v>
          </cell>
          <cell r="AI1113">
            <v>-62.87</v>
          </cell>
          <cell r="AJ1113">
            <v>-24.53</v>
          </cell>
          <cell r="AK1113">
            <v>-48.2</v>
          </cell>
          <cell r="AL1113">
            <v>-105.57</v>
          </cell>
          <cell r="AM1113">
            <v>-66.709999999999994</v>
          </cell>
          <cell r="AN1113">
            <v>-205.48</v>
          </cell>
          <cell r="AO1113">
            <v>-79.59</v>
          </cell>
          <cell r="AP1113">
            <v>-96.01</v>
          </cell>
          <cell r="AQ1113">
            <v>20.59</v>
          </cell>
          <cell r="AR1113">
            <v>0.5</v>
          </cell>
          <cell r="AS1113">
            <v>0.03</v>
          </cell>
          <cell r="AT1113">
            <v>0.02</v>
          </cell>
          <cell r="AU1113">
            <v>0.08</v>
          </cell>
          <cell r="AV1113">
            <v>0.05</v>
          </cell>
          <cell r="AW1113">
            <v>0.02</v>
          </cell>
          <cell r="AX1113">
            <v>0.06</v>
          </cell>
          <cell r="AY1113">
            <v>0.04</v>
          </cell>
          <cell r="AZ1113">
            <v>0.01</v>
          </cell>
          <cell r="BA1113">
            <v>0.1</v>
          </cell>
          <cell r="BB1113">
            <v>0.03</v>
          </cell>
          <cell r="BC1113">
            <v>0.03</v>
          </cell>
          <cell r="BD1113">
            <v>0.03</v>
          </cell>
          <cell r="BE1113">
            <v>4.03</v>
          </cell>
          <cell r="BF1113">
            <v>0.16</v>
          </cell>
          <cell r="BG1113">
            <v>0.19</v>
          </cell>
          <cell r="BH1113">
            <v>0.32</v>
          </cell>
          <cell r="BI1113">
            <v>0.33</v>
          </cell>
          <cell r="BJ1113">
            <v>0.08</v>
          </cell>
          <cell r="BK1113">
            <v>0.42</v>
          </cell>
          <cell r="BL1113">
            <v>0.56999999999999995</v>
          </cell>
          <cell r="BM1113">
            <v>0.28999999999999998</v>
          </cell>
          <cell r="BN1113">
            <v>0.97</v>
          </cell>
          <cell r="BO1113">
            <v>0.35</v>
          </cell>
          <cell r="BP1113">
            <v>0.25</v>
          </cell>
          <cell r="BQ1113">
            <v>0.1</v>
          </cell>
          <cell r="BR1113">
            <v>5.66</v>
          </cell>
          <cell r="BS1113">
            <v>0.28999999999999998</v>
          </cell>
          <cell r="BT1113">
            <v>0.37</v>
          </cell>
          <cell r="BU1113">
            <v>1.1000000000000001</v>
          </cell>
          <cell r="BV1113">
            <v>1.67</v>
          </cell>
          <cell r="BW1113">
            <v>0.25</v>
          </cell>
          <cell r="BX1113">
            <v>-3.66</v>
          </cell>
          <cell r="BY1113">
            <v>0.98</v>
          </cell>
          <cell r="BZ1113">
            <v>0.75</v>
          </cell>
          <cell r="CA1113">
            <v>2.13</v>
          </cell>
          <cell r="CB1113">
            <v>0.79</v>
          </cell>
          <cell r="CC1113">
            <v>0.89</v>
          </cell>
          <cell r="CD1113">
            <v>0.09</v>
          </cell>
          <cell r="CE1113">
            <v>1.23</v>
          </cell>
          <cell r="CF1113">
            <v>0.11</v>
          </cell>
          <cell r="CG1113">
            <v>0.38</v>
          </cell>
          <cell r="CH1113">
            <v>0.78</v>
          </cell>
          <cell r="CI1113">
            <v>1.55</v>
          </cell>
          <cell r="CJ1113">
            <v>0.53</v>
          </cell>
          <cell r="CK1113">
            <v>-7.78</v>
          </cell>
          <cell r="CL1113">
            <v>1.1200000000000001</v>
          </cell>
          <cell r="CM1113">
            <v>0.59</v>
          </cell>
          <cell r="CN1113">
            <v>2.16</v>
          </cell>
          <cell r="CO1113">
            <v>0.73</v>
          </cell>
          <cell r="CP1113">
            <v>0.75</v>
          </cell>
          <cell r="CQ1113">
            <v>0.33</v>
          </cell>
          <cell r="CR1113">
            <v>-35.64</v>
          </cell>
          <cell r="CS1113">
            <v>0.25</v>
          </cell>
          <cell r="CT1113">
            <v>0.75</v>
          </cell>
          <cell r="CU1113">
            <v>1.71</v>
          </cell>
          <cell r="CV1113">
            <v>1.69</v>
          </cell>
          <cell r="CW1113">
            <v>-10.31</v>
          </cell>
          <cell r="CX1113">
            <v>-39.270000000000003</v>
          </cell>
          <cell r="CY1113">
            <v>2.09</v>
          </cell>
          <cell r="CZ1113">
            <v>1.47</v>
          </cell>
          <cell r="DA1113">
            <v>3.33</v>
          </cell>
          <cell r="DB1113">
            <v>1.43</v>
          </cell>
          <cell r="DC1113">
            <v>0.92</v>
          </cell>
          <cell r="DD1113">
            <v>0.28999999999999998</v>
          </cell>
          <cell r="DE1113">
            <v>-2.23</v>
          </cell>
          <cell r="DF1113">
            <v>0.44</v>
          </cell>
          <cell r="DG1113">
            <v>0.46</v>
          </cell>
          <cell r="DH1113">
            <v>1.3</v>
          </cell>
          <cell r="DI1113">
            <v>1.04</v>
          </cell>
          <cell r="DJ1113">
            <v>-4.51</v>
          </cell>
          <cell r="DK1113">
            <v>-6.6</v>
          </cell>
          <cell r="DL1113">
            <v>2.2200000000000002</v>
          </cell>
          <cell r="DM1113">
            <v>1.58</v>
          </cell>
          <cell r="DN1113">
            <v>2.98</v>
          </cell>
          <cell r="DO1113">
            <v>-2.41</v>
          </cell>
          <cell r="DP1113">
            <v>1.06</v>
          </cell>
          <cell r="DQ1113">
            <v>0.2</v>
          </cell>
          <cell r="DR1113">
            <v>2.94</v>
          </cell>
          <cell r="DS1113">
            <v>0.08</v>
          </cell>
          <cell r="DT1113">
            <v>0.05</v>
          </cell>
          <cell r="DU1113">
            <v>0.18</v>
          </cell>
          <cell r="DV1113">
            <v>0.22</v>
          </cell>
          <cell r="DW1113">
            <v>0.13</v>
          </cell>
          <cell r="DX1113">
            <v>0.61</v>
          </cell>
          <cell r="DY1113">
            <v>0.19</v>
          </cell>
          <cell r="DZ1113">
            <v>0.17</v>
          </cell>
          <cell r="EA1113">
            <v>0.6</v>
          </cell>
          <cell r="EB1113">
            <v>0.44</v>
          </cell>
          <cell r="EC1113">
            <v>0.22</v>
          </cell>
          <cell r="ED1113">
            <v>0.04</v>
          </cell>
        </row>
        <row r="1114">
          <cell r="F1114">
            <v>0</v>
          </cell>
          <cell r="G1114">
            <v>0</v>
          </cell>
          <cell r="H1114">
            <v>18.89</v>
          </cell>
          <cell r="I1114">
            <v>0</v>
          </cell>
          <cell r="J1114">
            <v>0</v>
          </cell>
          <cell r="K1114">
            <v>0</v>
          </cell>
          <cell r="L1114">
            <v>-4.0199999999999996</v>
          </cell>
          <cell r="M1114">
            <v>-8.27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-80.48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-29.74</v>
          </cell>
          <cell r="Z1114">
            <v>-42.06</v>
          </cell>
          <cell r="AA1114">
            <v>-8.68</v>
          </cell>
          <cell r="AB1114">
            <v>0</v>
          </cell>
          <cell r="AC1114">
            <v>0</v>
          </cell>
          <cell r="AD1114">
            <v>0</v>
          </cell>
          <cell r="AE1114">
            <v>-95.45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-0.03</v>
          </cell>
          <cell r="AL1114">
            <v>-37.64</v>
          </cell>
          <cell r="AM1114">
            <v>-41.45</v>
          </cell>
          <cell r="AN1114">
            <v>-16.329999999999998</v>
          </cell>
          <cell r="AO1114">
            <v>0</v>
          </cell>
          <cell r="AP1114">
            <v>0</v>
          </cell>
          <cell r="AQ1114">
            <v>0</v>
          </cell>
          <cell r="AR1114">
            <v>0.04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0.02</v>
          </cell>
          <cell r="AZ1114">
            <v>0.01</v>
          </cell>
          <cell r="BA1114">
            <v>0.01</v>
          </cell>
          <cell r="BB1114">
            <v>0</v>
          </cell>
          <cell r="BC1114">
            <v>0</v>
          </cell>
          <cell r="BD1114">
            <v>0</v>
          </cell>
          <cell r="BE1114">
            <v>0.19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0.06</v>
          </cell>
          <cell r="BM1114">
            <v>0.1</v>
          </cell>
          <cell r="BN1114">
            <v>0.02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-710.83</v>
          </cell>
          <cell r="G1115">
            <v>-832.24</v>
          </cell>
          <cell r="H1115">
            <v>-1038.3599999999999</v>
          </cell>
          <cell r="I1115">
            <v>-844.44</v>
          </cell>
          <cell r="J1115">
            <v>-915.36</v>
          </cell>
          <cell r="K1115">
            <v>-1517.45</v>
          </cell>
          <cell r="L1115">
            <v>892.31</v>
          </cell>
          <cell r="M1115">
            <v>-994.73</v>
          </cell>
          <cell r="N1115">
            <v>-1177.77</v>
          </cell>
          <cell r="O1115">
            <v>-1022.12</v>
          </cell>
          <cell r="P1115">
            <v>-824.02</v>
          </cell>
          <cell r="Q1115">
            <v>285.76</v>
          </cell>
          <cell r="R1115">
            <v>-7966.23</v>
          </cell>
          <cell r="S1115">
            <v>-459.97</v>
          </cell>
          <cell r="T1115">
            <v>-593.78</v>
          </cell>
          <cell r="U1115">
            <v>-953.06</v>
          </cell>
          <cell r="V1115">
            <v>-872.54</v>
          </cell>
          <cell r="W1115">
            <v>-524.46</v>
          </cell>
          <cell r="X1115">
            <v>-805.15</v>
          </cell>
          <cell r="Y1115">
            <v>-922.25</v>
          </cell>
          <cell r="Z1115">
            <v>-652.41</v>
          </cell>
          <cell r="AA1115">
            <v>-912.11</v>
          </cell>
          <cell r="AB1115">
            <v>-794.53</v>
          </cell>
          <cell r="AC1115">
            <v>-542.64</v>
          </cell>
          <cell r="AD1115">
            <v>66.66</v>
          </cell>
          <cell r="AE1115">
            <v>-7088.04</v>
          </cell>
          <cell r="AF1115">
            <v>-291.49</v>
          </cell>
          <cell r="AG1115">
            <v>-324.23</v>
          </cell>
          <cell r="AH1115">
            <v>-762.28</v>
          </cell>
          <cell r="AI1115">
            <v>-893.45</v>
          </cell>
          <cell r="AJ1115">
            <v>-520.34</v>
          </cell>
          <cell r="AK1115">
            <v>-822.01</v>
          </cell>
          <cell r="AL1115">
            <v>-879.48</v>
          </cell>
          <cell r="AM1115">
            <v>-646.41999999999996</v>
          </cell>
          <cell r="AN1115">
            <v>-893.1</v>
          </cell>
          <cell r="AO1115">
            <v>-711.54</v>
          </cell>
          <cell r="AP1115">
            <v>-381.52</v>
          </cell>
          <cell r="AQ1115">
            <v>37.83</v>
          </cell>
          <cell r="AR1115">
            <v>-23.73</v>
          </cell>
          <cell r="AS1115">
            <v>0.08</v>
          </cell>
          <cell r="AT1115">
            <v>0.11</v>
          </cell>
          <cell r="AU1115">
            <v>0.27</v>
          </cell>
          <cell r="AV1115">
            <v>0.48</v>
          </cell>
          <cell r="AW1115">
            <v>-8.67</v>
          </cell>
          <cell r="AX1115">
            <v>-17.75</v>
          </cell>
          <cell r="AY1115">
            <v>0.45</v>
          </cell>
          <cell r="AZ1115">
            <v>0.28000000000000003</v>
          </cell>
          <cell r="BA1115">
            <v>0.38</v>
          </cell>
          <cell r="BB1115">
            <v>0.39</v>
          </cell>
          <cell r="BC1115">
            <v>0.18</v>
          </cell>
          <cell r="BD1115">
            <v>7.0000000000000007E-2</v>
          </cell>
          <cell r="BE1115">
            <v>-1.59</v>
          </cell>
          <cell r="BF1115">
            <v>0.87</v>
          </cell>
          <cell r="BG1115">
            <v>1.52</v>
          </cell>
          <cell r="BH1115">
            <v>2.68</v>
          </cell>
          <cell r="BI1115">
            <v>3.55</v>
          </cell>
          <cell r="BJ1115">
            <v>-2.14</v>
          </cell>
          <cell r="BK1115">
            <v>-21.91</v>
          </cell>
          <cell r="BL1115">
            <v>3.51</v>
          </cell>
          <cell r="BM1115">
            <v>2.0099999999999998</v>
          </cell>
          <cell r="BN1115">
            <v>3.85</v>
          </cell>
          <cell r="BO1115">
            <v>2.1</v>
          </cell>
          <cell r="BP1115">
            <v>1.45</v>
          </cell>
          <cell r="BQ1115">
            <v>0.91</v>
          </cell>
          <cell r="BR1115">
            <v>19.95</v>
          </cell>
          <cell r="BS1115">
            <v>1.39</v>
          </cell>
          <cell r="BT1115">
            <v>2.23</v>
          </cell>
          <cell r="BU1115">
            <v>4.13</v>
          </cell>
          <cell r="BV1115">
            <v>6.57</v>
          </cell>
          <cell r="BW1115">
            <v>3.05</v>
          </cell>
          <cell r="BX1115">
            <v>-16.149999999999999</v>
          </cell>
          <cell r="BY1115">
            <v>4.42</v>
          </cell>
          <cell r="BZ1115">
            <v>2.58</v>
          </cell>
          <cell r="CA1115">
            <v>5.64</v>
          </cell>
          <cell r="CB1115">
            <v>3.45</v>
          </cell>
          <cell r="CC1115">
            <v>2.37</v>
          </cell>
          <cell r="CD1115">
            <v>0.26</v>
          </cell>
          <cell r="CE1115">
            <v>57.03</v>
          </cell>
          <cell r="CF1115">
            <v>0.35</v>
          </cell>
          <cell r="CG1115">
            <v>1.96</v>
          </cell>
          <cell r="CH1115">
            <v>4.68</v>
          </cell>
          <cell r="CI1115">
            <v>4.3899999999999997</v>
          </cell>
          <cell r="CJ1115">
            <v>12.87</v>
          </cell>
          <cell r="CK1115">
            <v>14.11</v>
          </cell>
          <cell r="CL1115">
            <v>3.61</v>
          </cell>
          <cell r="CM1115">
            <v>3.02</v>
          </cell>
          <cell r="CN1115">
            <v>5.55</v>
          </cell>
          <cell r="CO1115">
            <v>2.5299999999999998</v>
          </cell>
          <cell r="CP1115">
            <v>2.3199999999999998</v>
          </cell>
          <cell r="CQ1115">
            <v>1.64</v>
          </cell>
          <cell r="CR1115">
            <v>945.26</v>
          </cell>
          <cell r="CS1115">
            <v>1.31</v>
          </cell>
          <cell r="CT1115">
            <v>2.66</v>
          </cell>
          <cell r="CU1115">
            <v>8.02</v>
          </cell>
          <cell r="CV1115">
            <v>7.58</v>
          </cell>
          <cell r="CW1115">
            <v>490.49</v>
          </cell>
          <cell r="CX1115">
            <v>401.18</v>
          </cell>
          <cell r="CY1115">
            <v>6.83</v>
          </cell>
          <cell r="CZ1115">
            <v>5.72</v>
          </cell>
          <cell r="DA1115">
            <v>9.3000000000000007</v>
          </cell>
          <cell r="DB1115">
            <v>6.04</v>
          </cell>
          <cell r="DC1115">
            <v>3.76</v>
          </cell>
          <cell r="DD1115">
            <v>2.39</v>
          </cell>
          <cell r="DE1115">
            <v>125.69</v>
          </cell>
          <cell r="DF1115">
            <v>2.04</v>
          </cell>
          <cell r="DG1115">
            <v>4.28</v>
          </cell>
          <cell r="DH1115">
            <v>10.98</v>
          </cell>
          <cell r="DI1115">
            <v>9.3000000000000007</v>
          </cell>
          <cell r="DJ1115">
            <v>29.21</v>
          </cell>
          <cell r="DK1115">
            <v>45.23</v>
          </cell>
          <cell r="DL1115">
            <v>6.8</v>
          </cell>
          <cell r="DM1115">
            <v>5.58</v>
          </cell>
          <cell r="DN1115">
            <v>6.99</v>
          </cell>
          <cell r="DO1115">
            <v>1.28</v>
          </cell>
          <cell r="DP1115">
            <v>3.48</v>
          </cell>
          <cell r="DQ1115">
            <v>0.53</v>
          </cell>
          <cell r="DR1115">
            <v>6.55</v>
          </cell>
          <cell r="DS1115">
            <v>0.08</v>
          </cell>
          <cell r="DT1115">
            <v>0.05</v>
          </cell>
          <cell r="DU1115">
            <v>0.59</v>
          </cell>
          <cell r="DV1115">
            <v>0.73</v>
          </cell>
          <cell r="DW1115">
            <v>0.53</v>
          </cell>
          <cell r="DX1115">
            <v>1.42</v>
          </cell>
          <cell r="DY1115">
            <v>0.27</v>
          </cell>
          <cell r="DZ1115">
            <v>0.2</v>
          </cell>
          <cell r="EA1115">
            <v>1.46</v>
          </cell>
          <cell r="EB1115">
            <v>0.9</v>
          </cell>
          <cell r="EC1115">
            <v>0.28000000000000003</v>
          </cell>
          <cell r="ED1115">
            <v>0.04</v>
          </cell>
        </row>
        <row r="1116"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-1.78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19.95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57.03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945.26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125.69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6.55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-1.78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19.95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57.03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945.26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125.69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6.55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-307.39999999999998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-247.26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0.15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1.33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2.5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2.15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0.3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1.92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0.59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-307.39999999999998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-247.26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0.15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1.33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2.5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2.15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0.3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1.92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0.59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J70"/>
  <sheetViews>
    <sheetView tabSelected="1" view="pageBreakPreview" topLeftCell="A2" zoomScale="60" zoomScaleNormal="80" workbookViewId="0">
      <selection activeCell="E54" sqref="E54"/>
    </sheetView>
  </sheetViews>
  <sheetFormatPr defaultRowHeight="12.75"/>
  <cols>
    <col min="1" max="1" width="21.33203125" style="4" customWidth="1"/>
    <col min="2" max="2" width="10.83203125" style="4" customWidth="1"/>
    <col min="3" max="3" width="18.83203125" style="4" customWidth="1"/>
    <col min="4" max="4" width="6.5" style="4" customWidth="1"/>
    <col min="5" max="5" width="18.83203125" style="4" customWidth="1"/>
    <col min="6" max="6" width="3.5" style="4" bestFit="1" customWidth="1"/>
    <col min="7" max="7" width="27.83203125" style="4" customWidth="1"/>
    <col min="8" max="8" width="8.33203125" style="4" bestFit="1" customWidth="1"/>
    <col min="9" max="9" width="14.1640625" style="4" customWidth="1"/>
    <col min="10" max="10" width="14.5" customWidth="1"/>
    <col min="11" max="11" width="16.6640625" customWidth="1"/>
    <col min="12" max="12" width="19.1640625" customWidth="1"/>
    <col min="62" max="62" width="11" customWidth="1"/>
  </cols>
  <sheetData>
    <row r="1" spans="2:62" customFormat="1" ht="15.75" hidden="1">
      <c r="B1" s="1" t="s">
        <v>52</v>
      </c>
      <c r="C1" s="3"/>
      <c r="D1" s="3"/>
      <c r="E1" s="3"/>
      <c r="F1" s="3"/>
      <c r="G1" s="12"/>
      <c r="H1" s="50"/>
      <c r="I1" s="6"/>
    </row>
    <row r="2" spans="2:62" customFormat="1" ht="5.25" customHeight="1">
      <c r="B2" s="1"/>
      <c r="C2" s="3"/>
      <c r="D2" s="3"/>
      <c r="E2" s="3"/>
      <c r="F2" s="4"/>
      <c r="G2" s="12"/>
      <c r="H2" s="50"/>
      <c r="I2" s="6"/>
    </row>
    <row r="3" spans="2:62" customFormat="1" ht="15.75">
      <c r="B3" s="1" t="s">
        <v>24</v>
      </c>
      <c r="C3" s="3"/>
      <c r="D3" s="3"/>
      <c r="E3" s="3"/>
      <c r="F3" s="3"/>
      <c r="G3" s="12"/>
      <c r="H3" s="50"/>
      <c r="I3" s="6"/>
    </row>
    <row r="4" spans="2:62" customFormat="1" ht="15.75">
      <c r="B4" s="5" t="s">
        <v>21</v>
      </c>
      <c r="C4" s="5"/>
      <c r="D4" s="5"/>
      <c r="E4" s="5"/>
      <c r="F4" s="5"/>
      <c r="G4" s="1"/>
      <c r="H4" s="50"/>
      <c r="I4" s="6"/>
      <c r="P4" s="278" t="s">
        <v>87</v>
      </c>
    </row>
    <row r="5" spans="2:62" customFormat="1" ht="15.75">
      <c r="B5" s="5" t="str">
        <f ca="1">'Table 5'!M4&amp; " - "&amp;TEXT(Study_MW,"#.0")&amp;" MW and "&amp;TEXT(Study_CF,"#.0%")&amp;" CF"</f>
        <v>Utah Sch 37 Solar T - 10.0 MW and 31.1% CF</v>
      </c>
      <c r="C5" s="5"/>
      <c r="D5" s="5"/>
      <c r="E5" s="5"/>
      <c r="F5" s="5"/>
      <c r="G5" s="1"/>
      <c r="H5" s="50"/>
      <c r="I5" s="6"/>
      <c r="P5" s="279">
        <v>0.158</v>
      </c>
      <c r="Q5" s="279">
        <v>0.158</v>
      </c>
      <c r="R5" s="279">
        <v>0.158</v>
      </c>
      <c r="S5" s="280">
        <v>1</v>
      </c>
      <c r="T5" s="280">
        <v>1</v>
      </c>
      <c r="U5" s="280">
        <v>1</v>
      </c>
      <c r="V5" s="280">
        <v>1</v>
      </c>
      <c r="W5" s="280">
        <v>1</v>
      </c>
      <c r="X5" s="279">
        <v>0.53861399146353772</v>
      </c>
      <c r="Y5" s="279">
        <v>0.59672377662708742</v>
      </c>
    </row>
    <row r="6" spans="2:62" customFormat="1" ht="14.25" hidden="1">
      <c r="B6" s="24"/>
      <c r="C6" s="5"/>
      <c r="D6" s="5"/>
      <c r="E6" s="5"/>
      <c r="F6" s="5"/>
      <c r="G6" s="12"/>
      <c r="H6" s="50"/>
      <c r="I6" s="6"/>
    </row>
    <row r="7" spans="2:62" customFormat="1">
      <c r="B7" s="4"/>
      <c r="C7" s="8"/>
      <c r="D7" s="8"/>
      <c r="E7" s="4"/>
      <c r="F7" s="4"/>
      <c r="G7" s="4"/>
      <c r="H7" s="50"/>
      <c r="I7" s="65"/>
    </row>
    <row r="8" spans="2:62" customFormat="1">
      <c r="B8" s="4"/>
      <c r="C8" s="4"/>
      <c r="D8" s="4"/>
      <c r="E8" s="13"/>
      <c r="F8" s="53"/>
      <c r="G8" s="7" t="s">
        <v>17</v>
      </c>
      <c r="H8" s="50"/>
      <c r="I8" s="287"/>
      <c r="K8" s="180" t="s">
        <v>87</v>
      </c>
      <c r="L8" s="180"/>
      <c r="P8" s="276" t="s">
        <v>143</v>
      </c>
      <c r="AB8" s="276" t="s">
        <v>144</v>
      </c>
      <c r="AN8" s="276" t="s">
        <v>145</v>
      </c>
      <c r="AZ8" s="276" t="s">
        <v>146</v>
      </c>
    </row>
    <row r="9" spans="2:62" customFormat="1">
      <c r="B9" s="4"/>
      <c r="C9" s="7" t="s">
        <v>6</v>
      </c>
      <c r="D9" s="7"/>
      <c r="E9" s="13" t="s">
        <v>22</v>
      </c>
      <c r="F9" s="53"/>
      <c r="G9" s="68">
        <f ca="1">Study_CF</f>
        <v>0.31060683789954335</v>
      </c>
      <c r="H9" s="50"/>
      <c r="I9" s="65"/>
      <c r="K9" s="181" t="s">
        <v>88</v>
      </c>
      <c r="L9" s="181" t="s">
        <v>71</v>
      </c>
      <c r="M9" s="281" t="s">
        <v>147</v>
      </c>
      <c r="P9" t="s">
        <v>139</v>
      </c>
      <c r="Q9" t="s">
        <v>134</v>
      </c>
      <c r="R9" t="s">
        <v>135</v>
      </c>
      <c r="S9" t="s">
        <v>140</v>
      </c>
      <c r="T9" t="s">
        <v>141</v>
      </c>
      <c r="U9" t="s">
        <v>142</v>
      </c>
      <c r="V9" t="s">
        <v>131</v>
      </c>
      <c r="W9" t="s">
        <v>130</v>
      </c>
      <c r="X9" t="s">
        <v>137</v>
      </c>
      <c r="Y9" t="s">
        <v>138</v>
      </c>
      <c r="AB9" t="s">
        <v>139</v>
      </c>
      <c r="AC9" t="s">
        <v>134</v>
      </c>
      <c r="AD9" t="s">
        <v>135</v>
      </c>
      <c r="AE9" t="s">
        <v>140</v>
      </c>
      <c r="AF9" t="s">
        <v>141</v>
      </c>
      <c r="AG9" t="s">
        <v>142</v>
      </c>
      <c r="AH9" t="s">
        <v>131</v>
      </c>
      <c r="AI9" t="s">
        <v>130</v>
      </c>
      <c r="AJ9" t="s">
        <v>137</v>
      </c>
      <c r="AK9" t="s">
        <v>138</v>
      </c>
      <c r="AN9" t="s">
        <v>139</v>
      </c>
      <c r="AO9" t="s">
        <v>134</v>
      </c>
      <c r="AP9" t="s">
        <v>135</v>
      </c>
      <c r="AQ9" t="s">
        <v>140</v>
      </c>
      <c r="AR9" t="s">
        <v>141</v>
      </c>
      <c r="AS9" t="s">
        <v>142</v>
      </c>
      <c r="AT9" t="s">
        <v>131</v>
      </c>
      <c r="AU9" t="s">
        <v>130</v>
      </c>
      <c r="AV9" t="s">
        <v>137</v>
      </c>
      <c r="AW9" t="s">
        <v>138</v>
      </c>
      <c r="AZ9" t="s">
        <v>139</v>
      </c>
      <c r="BA9" t="s">
        <v>134</v>
      </c>
      <c r="BB9" t="s">
        <v>135</v>
      </c>
      <c r="BC9" t="s">
        <v>140</v>
      </c>
      <c r="BD9" t="s">
        <v>141</v>
      </c>
      <c r="BE9" t="s">
        <v>142</v>
      </c>
      <c r="BF9" t="s">
        <v>131</v>
      </c>
      <c r="BG9" t="s">
        <v>130</v>
      </c>
      <c r="BH9" t="s">
        <v>137</v>
      </c>
      <c r="BI9" t="s">
        <v>138</v>
      </c>
      <c r="BJ9" t="s">
        <v>148</v>
      </c>
    </row>
    <row r="10" spans="2:62" customFormat="1">
      <c r="B10" s="7" t="s">
        <v>0</v>
      </c>
      <c r="C10" s="7" t="str">
        <f>"Price"&amp;IF(I8&lt;&gt;1," ","")</f>
        <v xml:space="preserve">Price </v>
      </c>
      <c r="D10" s="7"/>
      <c r="E10" s="13" t="s">
        <v>23</v>
      </c>
      <c r="F10" s="53"/>
      <c r="G10" s="13" t="s">
        <v>18</v>
      </c>
      <c r="H10" s="50"/>
      <c r="I10" s="137"/>
      <c r="K10" s="182"/>
      <c r="L10" s="182"/>
      <c r="M10" s="282"/>
    </row>
    <row r="11" spans="2:62" customFormat="1" ht="13.5">
      <c r="B11" s="7"/>
      <c r="C11" s="7" t="s">
        <v>20</v>
      </c>
      <c r="D11" s="7"/>
      <c r="E11" s="108" t="s">
        <v>74</v>
      </c>
      <c r="F11" s="53"/>
      <c r="G11" s="13" t="s">
        <v>39</v>
      </c>
      <c r="H11" s="50"/>
      <c r="I11" s="137"/>
      <c r="K11" s="183" t="s">
        <v>89</v>
      </c>
      <c r="L11" s="184">
        <v>0.158</v>
      </c>
      <c r="M11" s="184">
        <v>0.11776428835036618</v>
      </c>
      <c r="P11" t="s">
        <v>41</v>
      </c>
      <c r="Q11" t="s">
        <v>41</v>
      </c>
      <c r="R11" t="s">
        <v>41</v>
      </c>
      <c r="S11" t="s">
        <v>41</v>
      </c>
      <c r="T11" t="s">
        <v>41</v>
      </c>
      <c r="U11" t="s">
        <v>41</v>
      </c>
      <c r="V11" t="s">
        <v>41</v>
      </c>
      <c r="W11" t="s">
        <v>41</v>
      </c>
      <c r="X11" t="s">
        <v>41</v>
      </c>
      <c r="Y11" t="s">
        <v>41</v>
      </c>
      <c r="AB11" t="s">
        <v>41</v>
      </c>
      <c r="AC11" t="s">
        <v>41</v>
      </c>
      <c r="AD11" t="s">
        <v>41</v>
      </c>
      <c r="AE11" t="s">
        <v>41</v>
      </c>
      <c r="AF11" t="s">
        <v>41</v>
      </c>
      <c r="AG11" t="s">
        <v>41</v>
      </c>
      <c r="AH11" t="s">
        <v>41</v>
      </c>
      <c r="AI11" t="s">
        <v>41</v>
      </c>
      <c r="AJ11" t="s">
        <v>41</v>
      </c>
      <c r="AK11" t="s">
        <v>41</v>
      </c>
      <c r="AN11" t="s">
        <v>149</v>
      </c>
      <c r="AO11" t="s">
        <v>149</v>
      </c>
      <c r="AP11" t="s">
        <v>149</v>
      </c>
      <c r="AQ11" t="s">
        <v>149</v>
      </c>
      <c r="AR11" t="s">
        <v>149</v>
      </c>
      <c r="AS11" t="s">
        <v>149</v>
      </c>
      <c r="AT11" t="s">
        <v>149</v>
      </c>
      <c r="AU11" t="s">
        <v>149</v>
      </c>
      <c r="AV11" t="s">
        <v>149</v>
      </c>
      <c r="AW11" t="s">
        <v>149</v>
      </c>
      <c r="AZ11" t="s">
        <v>150</v>
      </c>
      <c r="BA11" t="s">
        <v>150</v>
      </c>
      <c r="BB11" t="s">
        <v>150</v>
      </c>
      <c r="BC11" t="s">
        <v>150</v>
      </c>
      <c r="BD11" t="s">
        <v>150</v>
      </c>
      <c r="BE11" t="s">
        <v>150</v>
      </c>
      <c r="BF11" t="s">
        <v>150</v>
      </c>
      <c r="BG11" t="s">
        <v>150</v>
      </c>
      <c r="BH11" t="s">
        <v>150</v>
      </c>
      <c r="BI11" t="s">
        <v>150</v>
      </c>
      <c r="BJ11" t="s">
        <v>150</v>
      </c>
    </row>
    <row r="12" spans="2:62" customFormat="1">
      <c r="B12" s="277">
        <f>'Table 5'!J19</f>
        <v>2017</v>
      </c>
      <c r="C12" s="10">
        <f t="shared" ref="C12:C33" si="0">INDEX($BJ:$BJ,MATCH(B12,$O:$O,0),1)*1000/Study_MW</f>
        <v>0</v>
      </c>
      <c r="D12" s="13"/>
      <c r="E12" s="10">
        <f>SUMIF('Table 5'!$J$13:$J$271,B12,'Table 5'!$C$13:$C$271)/SUMIF('Table 5'!$J$13:$J$271,B12,'Table 5'!$F$13:$F$271)</f>
        <v>19.086370839738304</v>
      </c>
      <c r="F12" s="51"/>
      <c r="G12" s="10">
        <f>IFERROR(SUMIF('Table 5'!$J$13:$J$271,B12,'Table 5'!$E$13:$E$271)/SUMIF('Table 5'!$J$13:$J$271,B12,'Table 5'!$F$13:$F$271),0)</f>
        <v>19.086370839738304</v>
      </c>
      <c r="H12" s="50"/>
      <c r="I12" s="137"/>
      <c r="K12" s="183" t="s">
        <v>44</v>
      </c>
      <c r="L12" s="184">
        <v>0.37912293315598289</v>
      </c>
      <c r="M12" s="184">
        <v>0.53861399146353772</v>
      </c>
      <c r="O12">
        <v>2017</v>
      </c>
    </row>
    <row r="13" spans="2:62" customFormat="1">
      <c r="B13" s="277">
        <f>'Table 5'!J20</f>
        <v>2018</v>
      </c>
      <c r="C13" s="10">
        <f t="shared" si="0"/>
        <v>0</v>
      </c>
      <c r="D13" s="61" t="str">
        <f t="shared" ref="D13:D32" si="1">IF(OR(AND(B13=2029,_30_Geo_West&gt;0),AND(B13=2029,_200_SCCT_UtahN&gt;0),AND(B13=2030,_436_CCCT_WestMain&gt;0)),"(4)","")</f>
        <v/>
      </c>
      <c r="E13" s="10">
        <f>SUMIF('Table 5'!$J$20:$J$271,B13,'Table 5'!$C$20:$C$271)/SUMIF('Table 5'!$J$20:$J$271,B13,'Table 5'!$F$20:$F$271)</f>
        <v>19.641124819739378</v>
      </c>
      <c r="F13" s="51"/>
      <c r="G13" s="10">
        <f>IFERROR(SUMIF('Table 5'!$J$20:$J$271,B13,'Table 5'!$E$20:$E$271)/SUMIF('Table 5'!$J$20:$J$271,B13,'Table 5'!$F$20:$F$271),0)</f>
        <v>19.641124819739378</v>
      </c>
      <c r="H13" s="50"/>
      <c r="K13" s="183" t="s">
        <v>90</v>
      </c>
      <c r="L13" s="184">
        <v>0.59672377662708742</v>
      </c>
      <c r="M13" s="184">
        <v>0.64803174039612643</v>
      </c>
      <c r="O13">
        <f t="shared" ref="O13:O35" si="2">B13</f>
        <v>2018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AB13">
        <f>P13/P$5</f>
        <v>0</v>
      </c>
      <c r="AC13">
        <f t="shared" ref="AC13:AK35" si="3">Q13/Q$5</f>
        <v>0</v>
      </c>
      <c r="AD13">
        <f t="shared" si="3"/>
        <v>0</v>
      </c>
      <c r="AE13">
        <f t="shared" si="3"/>
        <v>0</v>
      </c>
      <c r="AF13">
        <f t="shared" si="3"/>
        <v>0</v>
      </c>
      <c r="AG13">
        <f t="shared" si="3"/>
        <v>0</v>
      </c>
      <c r="AH13">
        <f t="shared" si="3"/>
        <v>0</v>
      </c>
      <c r="AI13">
        <f t="shared" si="3"/>
        <v>0</v>
      </c>
      <c r="AJ13">
        <f t="shared" si="3"/>
        <v>0</v>
      </c>
      <c r="AK13">
        <f t="shared" si="3"/>
        <v>0</v>
      </c>
      <c r="AN13">
        <f>VLOOKUP($O13,'Table 3 WY Wind 2021'!$B$10:$J$36,9,FALSE)</f>
        <v>87.14</v>
      </c>
      <c r="AO13">
        <f>VLOOKUP($O13,'Table 3 DJ Wind 2031'!$B$10:$J$36,9,FALSE)</f>
        <v>169.96</v>
      </c>
      <c r="AP13">
        <f>VLOOKUP($O13,'Table 3 ID Wind 2036'!$B$10:$J$36,9,FALSE)</f>
        <v>172.89</v>
      </c>
      <c r="AQ13">
        <f>VLOOKUP($O13,'Table 3 30 MW Geoth 2029'!$B$10:$J$36,9,FALSE)</f>
        <v>638.48</v>
      </c>
      <c r="AR13">
        <f>VLOOKUP($O13,'Table 3 200 MW (UT N) 2029)'!$B$11:$H$41,7,FALSE)</f>
        <v>108.82</v>
      </c>
      <c r="AS13">
        <f>VLOOKUP($O13,'Table 3 436MW (West M) 2030'!$B$11:$I$41,7,FALSE)</f>
        <v>161.84</v>
      </c>
      <c r="AT13">
        <f>VLOOKUP($O13,'Table 3 477 MW (Wyo) 2033'!$B$11:$I$41,7,FALSE)</f>
        <v>165.76</v>
      </c>
      <c r="AU13">
        <f>VLOOKUP($O13,'Table 3 200 MW (Wyo) 2033'!$B$11:$I$41,7,FALSE)</f>
        <v>142.96</v>
      </c>
      <c r="AV13">
        <f>VLOOKUP($O13,'Table 3 Yakima Solar 2028'!$B$10:$K$36,9,FALSE)</f>
        <v>154.79</v>
      </c>
      <c r="AW13">
        <f>VLOOKUP($O13,'Table 3 UT Solar 2031'!$B$10:$K$36,9,FALSE)</f>
        <v>160.46</v>
      </c>
      <c r="AZ13">
        <f>SUM(AB$13:AB13)*AN13/1000</f>
        <v>0</v>
      </c>
      <c r="BA13">
        <f>SUM(AC$13:AC13)*AO13/1000</f>
        <v>0</v>
      </c>
      <c r="BB13">
        <f>SUM(AD$13:AD13)*AP13/1000</f>
        <v>0</v>
      </c>
      <c r="BC13">
        <f>SUM(AE$13:AE13)*AQ13/1000</f>
        <v>0</v>
      </c>
      <c r="BD13">
        <f>SUM(AF$13:AF13)*AR13/1000</f>
        <v>0</v>
      </c>
      <c r="BE13">
        <f>SUM(AG$13:AG13)*AS13/1000</f>
        <v>0</v>
      </c>
      <c r="BF13">
        <f>SUM(AH$13:AH13)*AT13/1000</f>
        <v>0</v>
      </c>
      <c r="BG13">
        <f>SUM(AI$13:AI13)*AU13/1000</f>
        <v>0</v>
      </c>
      <c r="BH13">
        <f>SUM(AJ$13:AJ13)*AV13/1000</f>
        <v>0</v>
      </c>
      <c r="BI13">
        <f>SUM(AK$13:AK13)*AW13/1000</f>
        <v>0</v>
      </c>
      <c r="BJ13">
        <f t="shared" ref="BJ13:BJ14" si="4">SUM(AZ13:BI13)</f>
        <v>0</v>
      </c>
    </row>
    <row r="14" spans="2:62" customFormat="1">
      <c r="B14" s="277">
        <f t="shared" ref="B14:B33" si="5">B13+1</f>
        <v>2019</v>
      </c>
      <c r="C14" s="10">
        <f t="shared" si="0"/>
        <v>0</v>
      </c>
      <c r="D14" s="61" t="str">
        <f t="shared" si="1"/>
        <v/>
      </c>
      <c r="E14" s="10">
        <f>SUMIF('Table 5'!$J$20:$J$271,B14,'Table 5'!$C$20:$C$271)/SUMIF('Table 5'!$J$20:$J$271,B14,'Table 5'!$F$20:$F$271)</f>
        <v>19.491567526564396</v>
      </c>
      <c r="F14" s="51"/>
      <c r="G14" s="10">
        <f>IFERROR(SUMIF('Table 5'!$J$20:$J$271,B14,'Table 5'!$E$20:$E$271)/SUMIF('Table 5'!$J$20:$J$271,B14,'Table 5'!$F$20:$F$271),0)</f>
        <v>19.491567526564396</v>
      </c>
      <c r="H14" s="50"/>
      <c r="K14" s="183" t="s">
        <v>91</v>
      </c>
      <c r="L14" s="184">
        <v>1</v>
      </c>
      <c r="M14" s="184">
        <v>1</v>
      </c>
      <c r="O14">
        <f t="shared" si="2"/>
        <v>2019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AB14">
        <f t="shared" ref="AB14:AB35" si="6">P14/P$5</f>
        <v>0</v>
      </c>
      <c r="AC14">
        <f t="shared" si="3"/>
        <v>0</v>
      </c>
      <c r="AD14">
        <f t="shared" si="3"/>
        <v>0</v>
      </c>
      <c r="AE14">
        <f t="shared" si="3"/>
        <v>0</v>
      </c>
      <c r="AF14">
        <f t="shared" si="3"/>
        <v>0</v>
      </c>
      <c r="AG14">
        <f t="shared" si="3"/>
        <v>0</v>
      </c>
      <c r="AH14">
        <f t="shared" si="3"/>
        <v>0</v>
      </c>
      <c r="AI14">
        <f t="shared" si="3"/>
        <v>0</v>
      </c>
      <c r="AJ14">
        <f t="shared" si="3"/>
        <v>0</v>
      </c>
      <c r="AK14">
        <f t="shared" si="3"/>
        <v>0</v>
      </c>
      <c r="AN14">
        <f>VLOOKUP($O14,'Table 3 WY Wind 2021'!$B$10:$J$36,9,FALSE)</f>
        <v>88.87</v>
      </c>
      <c r="AO14">
        <f>VLOOKUP($O14,'Table 3 DJ Wind 2031'!$B$10:$J$36,9,FALSE)</f>
        <v>173.36</v>
      </c>
      <c r="AP14">
        <f>VLOOKUP($O14,'Table 3 ID Wind 2036'!$B$10:$J$36,9,FALSE)</f>
        <v>176.36</v>
      </c>
      <c r="AQ14">
        <f>VLOOKUP($O14,'Table 3 30 MW Geoth 2029'!$B$10:$J$36,9,FALSE)</f>
        <v>651.29</v>
      </c>
      <c r="AR14">
        <f>VLOOKUP($O14,'Table 3 200 MW (UT N) 2029)'!$B$11:$H$41,7,FALSE)</f>
        <v>111</v>
      </c>
      <c r="AS14">
        <f>VLOOKUP($O14,'Table 3 436MW (West M) 2030'!$B$11:$I$41,7,FALSE)</f>
        <v>165.07</v>
      </c>
      <c r="AT14">
        <f>VLOOKUP($O14,'Table 3 477 MW (Wyo) 2033'!$B$11:$I$41,7,FALSE)</f>
        <v>169.11</v>
      </c>
      <c r="AU14">
        <f>VLOOKUP($O14,'Table 3 200 MW (Wyo) 2033'!$B$11:$I$41,7,FALSE)</f>
        <v>145.83000000000001</v>
      </c>
      <c r="AV14">
        <f>VLOOKUP($O14,'Table 3 Yakima Solar 2028'!$B$10:$K$36,9,FALSE)</f>
        <v>157.88999999999999</v>
      </c>
      <c r="AW14">
        <f>VLOOKUP($O14,'Table 3 UT Solar 2031'!$B$10:$K$36,9,FALSE)</f>
        <v>163.68</v>
      </c>
      <c r="AZ14">
        <f>SUM(AB$13:AB14)*AN14/1000</f>
        <v>0</v>
      </c>
      <c r="BA14">
        <f>SUM(AC$13:AC14)*AO14/1000</f>
        <v>0</v>
      </c>
      <c r="BB14">
        <f>SUM(AD$13:AD14)*AP14/1000</f>
        <v>0</v>
      </c>
      <c r="BC14">
        <f>SUM(AE$13:AE14)*AQ14/1000</f>
        <v>0</v>
      </c>
      <c r="BD14">
        <f>SUM(AF$13:AF14)*AR14/1000</f>
        <v>0</v>
      </c>
      <c r="BE14">
        <f>SUM(AG$13:AG14)*AS14/1000</f>
        <v>0</v>
      </c>
      <c r="BF14">
        <f>SUM(AH$13:AH14)*AT14/1000</f>
        <v>0</v>
      </c>
      <c r="BG14">
        <f>SUM(AI$13:AI14)*AU14/1000</f>
        <v>0</v>
      </c>
      <c r="BH14">
        <f>SUM(AJ$13:AJ14)*AV14/1000</f>
        <v>0</v>
      </c>
      <c r="BI14">
        <f>SUM(AK$13:AK14)*AW14/1000</f>
        <v>0</v>
      </c>
      <c r="BJ14">
        <f t="shared" si="4"/>
        <v>0</v>
      </c>
    </row>
    <row r="15" spans="2:62" customFormat="1">
      <c r="B15" s="277">
        <f t="shared" si="5"/>
        <v>2020</v>
      </c>
      <c r="C15" s="10">
        <f t="shared" si="0"/>
        <v>0</v>
      </c>
      <c r="D15" s="61" t="str">
        <f t="shared" si="1"/>
        <v/>
      </c>
      <c r="E15" s="10">
        <f>SUMIF('Table 5'!$J$20:$J$271,B15,'Table 5'!$C$20:$C$271)/SUMIF('Table 5'!$J$20:$J$271,B15,'Table 5'!$F$20:$F$271)</f>
        <v>18.870565897657762</v>
      </c>
      <c r="F15" s="51"/>
      <c r="G15" s="10">
        <f>IFERROR(SUMIF('Table 5'!$J$20:$J$271,B15,'Table 5'!$E$20:$E$271)/SUMIF('Table 5'!$J$20:$J$271,B15,'Table 5'!$F$20:$F$271),0)</f>
        <v>18.870565897657762</v>
      </c>
      <c r="H15" s="50"/>
      <c r="K15" s="183" t="s">
        <v>92</v>
      </c>
      <c r="L15" s="184">
        <v>1</v>
      </c>
      <c r="M15" s="184">
        <v>1</v>
      </c>
      <c r="O15">
        <f t="shared" si="2"/>
        <v>2020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AB15">
        <f t="shared" si="6"/>
        <v>0</v>
      </c>
      <c r="AC15">
        <f t="shared" si="3"/>
        <v>0</v>
      </c>
      <c r="AD15">
        <f t="shared" si="3"/>
        <v>0</v>
      </c>
      <c r="AE15">
        <f t="shared" si="3"/>
        <v>0</v>
      </c>
      <c r="AF15">
        <f t="shared" si="3"/>
        <v>0</v>
      </c>
      <c r="AG15">
        <f t="shared" si="3"/>
        <v>0</v>
      </c>
      <c r="AH15">
        <f t="shared" si="3"/>
        <v>0</v>
      </c>
      <c r="AI15">
        <f t="shared" si="3"/>
        <v>0</v>
      </c>
      <c r="AJ15">
        <f t="shared" si="3"/>
        <v>0</v>
      </c>
      <c r="AK15">
        <f t="shared" si="3"/>
        <v>0</v>
      </c>
      <c r="AN15">
        <f>VLOOKUP($O15,'Table 3 WY Wind 2021'!$B$10:$J$36,9,FALSE)</f>
        <v>90.74</v>
      </c>
      <c r="AO15">
        <f>VLOOKUP($O15,'Table 3 DJ Wind 2031'!$B$10:$J$36,9,FALSE)</f>
        <v>177.06</v>
      </c>
      <c r="AP15">
        <f>VLOOKUP($O15,'Table 3 ID Wind 2036'!$B$10:$J$36,9,FALSE)</f>
        <v>180.14</v>
      </c>
      <c r="AQ15">
        <f>VLOOKUP($O15,'Table 3 30 MW Geoth 2029'!$B$10:$J$36,9,FALSE)</f>
        <v>665.2</v>
      </c>
      <c r="AR15">
        <f>VLOOKUP($O15,'Table 3 200 MW (UT N) 2029)'!$B$11:$H$41,7,FALSE)</f>
        <v>113.37</v>
      </c>
      <c r="AS15">
        <f>VLOOKUP($O15,'Table 3 436MW (West M) 2030'!$B$11:$I$41,7,FALSE)</f>
        <v>168.64</v>
      </c>
      <c r="AT15">
        <f>VLOOKUP($O15,'Table 3 477 MW (Wyo) 2033'!$B$11:$I$41,7,FALSE)</f>
        <v>172.72</v>
      </c>
      <c r="AU15">
        <f>VLOOKUP($O15,'Table 3 200 MW (Wyo) 2033'!$B$11:$I$41,7,FALSE)</f>
        <v>148.94999999999999</v>
      </c>
      <c r="AV15">
        <f>VLOOKUP($O15,'Table 3 Yakima Solar 2028'!$B$10:$K$36,9,FALSE)</f>
        <v>161.27000000000001</v>
      </c>
      <c r="AW15">
        <f>VLOOKUP($O15,'Table 3 UT Solar 2031'!$B$10:$K$36,9,FALSE)</f>
        <v>167.17</v>
      </c>
      <c r="AZ15">
        <f>SUM(AB$13:AB15)*AN15/1000</f>
        <v>0</v>
      </c>
      <c r="BA15">
        <f>SUM(AC$13:AC15)*AO15/1000</f>
        <v>0</v>
      </c>
      <c r="BB15">
        <f>SUM(AD$13:AD15)*AP15/1000</f>
        <v>0</v>
      </c>
      <c r="BC15">
        <f>SUM(AE$13:AE15)*AQ15/1000</f>
        <v>0</v>
      </c>
      <c r="BD15">
        <f>SUM(AF$13:AF15)*AR15/1000</f>
        <v>0</v>
      </c>
      <c r="BE15">
        <f>SUM(AG$13:AG15)*AS15/1000</f>
        <v>0</v>
      </c>
      <c r="BF15">
        <f>SUM(AH$13:AH15)*AT15/1000</f>
        <v>0</v>
      </c>
      <c r="BG15">
        <f>SUM(AI$13:AI15)*AU15/1000</f>
        <v>0</v>
      </c>
      <c r="BH15">
        <f>SUM(AJ$13:AJ15)*AV15/1000</f>
        <v>0</v>
      </c>
      <c r="BI15">
        <f>SUM(AK$13:AK15)*AW15/1000</f>
        <v>0</v>
      </c>
      <c r="BJ15">
        <f>SUM(AZ15:BI15)</f>
        <v>0</v>
      </c>
    </row>
    <row r="16" spans="2:62" customFormat="1">
      <c r="B16" s="277">
        <f t="shared" si="5"/>
        <v>2021</v>
      </c>
      <c r="C16" s="10">
        <f t="shared" si="0"/>
        <v>0</v>
      </c>
      <c r="D16" s="61" t="str">
        <f t="shared" si="1"/>
        <v/>
      </c>
      <c r="E16" s="10">
        <f>SUMIF('Table 5'!$J$20:$J$271,B16,'Table 5'!$C$20:$C$271)/SUMIF('Table 5'!$J$20:$J$271,B16,'Table 5'!$F$20:$F$271)</f>
        <v>18.234978736752048</v>
      </c>
      <c r="F16" s="51"/>
      <c r="G16" s="10">
        <f>IFERROR(SUMIF('Table 5'!$J$20:$J$271,B16,'Table 5'!$E$20:$E$271)/SUMIF('Table 5'!$J$20:$J$271,B16,'Table 5'!$F$20:$F$271),0)</f>
        <v>18.234978736752048</v>
      </c>
      <c r="H16" s="50"/>
      <c r="M16" s="197"/>
      <c r="O16">
        <f t="shared" si="2"/>
        <v>2021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AB16">
        <f t="shared" si="6"/>
        <v>0</v>
      </c>
      <c r="AC16">
        <f t="shared" si="3"/>
        <v>0</v>
      </c>
      <c r="AD16">
        <f t="shared" si="3"/>
        <v>0</v>
      </c>
      <c r="AE16">
        <f t="shared" si="3"/>
        <v>0</v>
      </c>
      <c r="AF16">
        <f t="shared" si="3"/>
        <v>0</v>
      </c>
      <c r="AG16">
        <f t="shared" si="3"/>
        <v>0</v>
      </c>
      <c r="AH16">
        <f t="shared" si="3"/>
        <v>0</v>
      </c>
      <c r="AI16">
        <f t="shared" si="3"/>
        <v>0</v>
      </c>
      <c r="AJ16">
        <f t="shared" si="3"/>
        <v>0</v>
      </c>
      <c r="AK16">
        <f t="shared" si="3"/>
        <v>0</v>
      </c>
      <c r="AN16">
        <f>VLOOKUP($O16,'Table 3 WY Wind 2021'!$B$10:$J$36,9,FALSE)</f>
        <v>92.8</v>
      </c>
      <c r="AO16">
        <f>VLOOKUP($O16,'Table 3 DJ Wind 2031'!$B$10:$J$36,9,FALSE)</f>
        <v>181.05</v>
      </c>
      <c r="AP16">
        <f>VLOOKUP($O16,'Table 3 ID Wind 2036'!$B$10:$J$36,9,FALSE)</f>
        <v>184.19</v>
      </c>
      <c r="AQ16">
        <f>VLOOKUP($O16,'Table 3 30 MW Geoth 2029'!$B$10:$J$36,9,FALSE)</f>
        <v>680.14</v>
      </c>
      <c r="AR16">
        <f>VLOOKUP($O16,'Table 3 200 MW (UT N) 2029)'!$B$11:$H$41,7,FALSE)</f>
        <v>115.9</v>
      </c>
      <c r="AS16">
        <f>VLOOKUP($O16,'Table 3 436MW (West M) 2030'!$B$11:$I$41,7,FALSE)</f>
        <v>172.43</v>
      </c>
      <c r="AT16">
        <f>VLOOKUP($O16,'Table 3 477 MW (Wyo) 2033'!$B$11:$I$41,7,FALSE)</f>
        <v>176.57</v>
      </c>
      <c r="AU16">
        <f>VLOOKUP($O16,'Table 3 200 MW (Wyo) 2033'!$B$11:$I$41,7,FALSE)</f>
        <v>152.28</v>
      </c>
      <c r="AV16">
        <f>VLOOKUP($O16,'Table 3 Yakima Solar 2028'!$B$10:$K$36,9,FALSE)</f>
        <v>164.89</v>
      </c>
      <c r="AW16">
        <f>VLOOKUP($O16,'Table 3 UT Solar 2031'!$B$10:$K$36,9,FALSE)</f>
        <v>170.92</v>
      </c>
      <c r="AZ16">
        <f>SUM(AB$13:AB16)*AN16/1000</f>
        <v>0</v>
      </c>
      <c r="BA16">
        <f>SUM(AC$13:AC16)*AO16/1000</f>
        <v>0</v>
      </c>
      <c r="BB16">
        <f>SUM(AD$13:AD16)*AP16/1000</f>
        <v>0</v>
      </c>
      <c r="BC16">
        <f>SUM(AE$13:AE16)*AQ16/1000</f>
        <v>0</v>
      </c>
      <c r="BD16">
        <f>SUM(AF$13:AF16)*AR16/1000</f>
        <v>0</v>
      </c>
      <c r="BE16">
        <f>SUM(AG$13:AG16)*AS16/1000</f>
        <v>0</v>
      </c>
      <c r="BF16">
        <f>SUM(AH$13:AH16)*AT16/1000</f>
        <v>0</v>
      </c>
      <c r="BG16">
        <f>SUM(AI$13:AI16)*AU16/1000</f>
        <v>0</v>
      </c>
      <c r="BH16">
        <f>SUM(AJ$13:AJ16)*AV16/1000</f>
        <v>0</v>
      </c>
      <c r="BI16">
        <f>SUM(AK$13:AK16)*AW16/1000</f>
        <v>0</v>
      </c>
      <c r="BJ16">
        <f t="shared" ref="BJ16:BJ35" si="7">SUM(AZ16:BI16)</f>
        <v>0</v>
      </c>
    </row>
    <row r="17" spans="2:62">
      <c r="B17" s="277">
        <f t="shared" si="5"/>
        <v>2022</v>
      </c>
      <c r="C17" s="10">
        <f t="shared" si="0"/>
        <v>0</v>
      </c>
      <c r="D17" s="61" t="str">
        <f t="shared" si="1"/>
        <v/>
      </c>
      <c r="E17" s="10">
        <f>SUMIF('Table 5'!$J$20:$J$271,B17,'Table 5'!$C$20:$C$271)/SUMIF('Table 5'!$J$20:$J$271,B17,'Table 5'!$F$20:$F$271)</f>
        <v>18.771175527240747</v>
      </c>
      <c r="F17" s="51"/>
      <c r="G17" s="10">
        <f>IFERROR(SUMIF('Table 5'!$J$20:$J$271,B17,'Table 5'!$E$20:$E$271)/SUMIF('Table 5'!$J$20:$J$271,B17,'Table 5'!$F$20:$F$271),0)</f>
        <v>18.771175527240747</v>
      </c>
      <c r="H17" s="50"/>
      <c r="I17"/>
      <c r="M17" s="198"/>
      <c r="O17">
        <f t="shared" si="2"/>
        <v>2022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AB17">
        <f t="shared" si="6"/>
        <v>0</v>
      </c>
      <c r="AC17">
        <f t="shared" si="3"/>
        <v>0</v>
      </c>
      <c r="AD17">
        <f t="shared" si="3"/>
        <v>0</v>
      </c>
      <c r="AE17">
        <f t="shared" si="3"/>
        <v>0</v>
      </c>
      <c r="AF17">
        <f t="shared" si="3"/>
        <v>0</v>
      </c>
      <c r="AG17">
        <f t="shared" si="3"/>
        <v>0</v>
      </c>
      <c r="AH17">
        <f t="shared" si="3"/>
        <v>0</v>
      </c>
      <c r="AI17">
        <f t="shared" si="3"/>
        <v>0</v>
      </c>
      <c r="AJ17">
        <f t="shared" si="3"/>
        <v>0</v>
      </c>
      <c r="AK17">
        <f t="shared" si="3"/>
        <v>0</v>
      </c>
      <c r="AN17">
        <f>VLOOKUP($O17,'Table 3 WY Wind 2021'!$B$10:$J$36,9,FALSE)</f>
        <v>94.9</v>
      </c>
      <c r="AO17">
        <f>VLOOKUP($O17,'Table 3 DJ Wind 2031'!$B$10:$J$36,9,FALSE)</f>
        <v>185.15</v>
      </c>
      <c r="AP17">
        <f>VLOOKUP($O17,'Table 3 ID Wind 2036'!$B$10:$J$36,9,FALSE)</f>
        <v>188.34</v>
      </c>
      <c r="AQ17">
        <f>VLOOKUP($O17,'Table 3 30 MW Geoth 2029'!$B$10:$J$36,9,FALSE)</f>
        <v>695.48</v>
      </c>
      <c r="AR17">
        <f>VLOOKUP($O17,'Table 3 200 MW (UT N) 2029)'!$B$11:$H$41,7,FALSE)</f>
        <v>118.52</v>
      </c>
      <c r="AS17">
        <f>VLOOKUP($O17,'Table 3 436MW (West M) 2030'!$B$11:$I$41,7,FALSE)</f>
        <v>176.32</v>
      </c>
      <c r="AT17">
        <f>VLOOKUP($O17,'Table 3 477 MW (Wyo) 2033'!$B$11:$I$41,7,FALSE)</f>
        <v>180.58</v>
      </c>
      <c r="AU17">
        <f>VLOOKUP($O17,'Table 3 200 MW (Wyo) 2033'!$B$11:$I$41,7,FALSE)</f>
        <v>155.72</v>
      </c>
      <c r="AV17">
        <f>VLOOKUP($O17,'Table 3 Yakima Solar 2028'!$B$10:$K$36,9,FALSE)</f>
        <v>168.62</v>
      </c>
      <c r="AW17">
        <f>VLOOKUP($O17,'Table 3 UT Solar 2031'!$B$10:$K$36,9,FALSE)</f>
        <v>174.78</v>
      </c>
      <c r="AZ17">
        <f>SUM(AB$13:AB17)*AN17/1000</f>
        <v>0</v>
      </c>
      <c r="BA17">
        <f>SUM(AC$13:AC17)*AO17/1000</f>
        <v>0</v>
      </c>
      <c r="BB17">
        <f>SUM(AD$13:AD17)*AP17/1000</f>
        <v>0</v>
      </c>
      <c r="BC17">
        <f>SUM(AE$13:AE17)*AQ17/1000</f>
        <v>0</v>
      </c>
      <c r="BD17">
        <f>SUM(AF$13:AF17)*AR17/1000</f>
        <v>0</v>
      </c>
      <c r="BE17">
        <f>SUM(AG$13:AG17)*AS17/1000</f>
        <v>0</v>
      </c>
      <c r="BF17">
        <f>SUM(AH$13:AH17)*AT17/1000</f>
        <v>0</v>
      </c>
      <c r="BG17">
        <f>SUM(AI$13:AI17)*AU17/1000</f>
        <v>0</v>
      </c>
      <c r="BH17">
        <f>SUM(AJ$13:AJ17)*AV17/1000</f>
        <v>0</v>
      </c>
      <c r="BI17">
        <f>SUM(AK$13:AK17)*AW17/1000</f>
        <v>0</v>
      </c>
      <c r="BJ17">
        <f t="shared" si="7"/>
        <v>0</v>
      </c>
    </row>
    <row r="18" spans="2:62">
      <c r="B18" s="277">
        <f t="shared" si="5"/>
        <v>2023</v>
      </c>
      <c r="C18" s="10">
        <f t="shared" si="0"/>
        <v>0</v>
      </c>
      <c r="D18" s="61" t="str">
        <f t="shared" si="1"/>
        <v/>
      </c>
      <c r="E18" s="10">
        <f>SUMIF('Table 5'!$J$20:$J$271,B18,'Table 5'!$C$20:$C$271)/SUMIF('Table 5'!$J$20:$J$271,B18,'Table 5'!$F$20:$F$271)</f>
        <v>21.693048067207219</v>
      </c>
      <c r="F18" s="51"/>
      <c r="G18" s="10">
        <f>IFERROR(SUMIF('Table 5'!$J$20:$J$271,B18,'Table 5'!$E$20:$E$271)/SUMIF('Table 5'!$J$20:$J$271,B18,'Table 5'!$F$20:$F$271),0)</f>
        <v>21.693048067207219</v>
      </c>
      <c r="H18" s="50"/>
      <c r="I18"/>
      <c r="M18" s="198"/>
      <c r="O18">
        <f t="shared" si="2"/>
        <v>2023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AB18">
        <f t="shared" si="6"/>
        <v>0</v>
      </c>
      <c r="AC18">
        <f t="shared" si="3"/>
        <v>0</v>
      </c>
      <c r="AD18">
        <f t="shared" si="3"/>
        <v>0</v>
      </c>
      <c r="AE18">
        <f t="shared" si="3"/>
        <v>0</v>
      </c>
      <c r="AF18">
        <f t="shared" si="3"/>
        <v>0</v>
      </c>
      <c r="AG18">
        <f t="shared" si="3"/>
        <v>0</v>
      </c>
      <c r="AH18">
        <f t="shared" si="3"/>
        <v>0</v>
      </c>
      <c r="AI18">
        <f t="shared" si="3"/>
        <v>0</v>
      </c>
      <c r="AJ18">
        <f t="shared" si="3"/>
        <v>0</v>
      </c>
      <c r="AK18">
        <f t="shared" si="3"/>
        <v>0</v>
      </c>
      <c r="AN18">
        <f>VLOOKUP($O18,'Table 3 WY Wind 2021'!$B$10:$J$36,9,FALSE)</f>
        <v>97.11</v>
      </c>
      <c r="AO18">
        <f>VLOOKUP($O18,'Table 3 DJ Wind 2031'!$B$10:$J$36,9,FALSE)</f>
        <v>189.43</v>
      </c>
      <c r="AP18">
        <f>VLOOKUP($O18,'Table 3 ID Wind 2036'!$B$10:$J$36,9,FALSE)</f>
        <v>192.67</v>
      </c>
      <c r="AQ18">
        <f>VLOOKUP($O18,'Table 3 30 MW Geoth 2029'!$B$10:$J$36,9,FALSE)</f>
        <v>711.53</v>
      </c>
      <c r="AR18">
        <f>VLOOKUP($O18,'Table 3 200 MW (UT N) 2029)'!$B$11:$H$41,7,FALSE)</f>
        <v>121.26</v>
      </c>
      <c r="AS18">
        <f>VLOOKUP($O18,'Table 3 436MW (West M) 2030'!$B$11:$I$41,7,FALSE)</f>
        <v>180.37</v>
      </c>
      <c r="AT18">
        <f>VLOOKUP($O18,'Table 3 477 MW (Wyo) 2033'!$B$11:$I$41,7,FALSE)</f>
        <v>184.75</v>
      </c>
      <c r="AU18">
        <f>VLOOKUP($O18,'Table 3 200 MW (Wyo) 2033'!$B$11:$I$41,7,FALSE)</f>
        <v>159.32</v>
      </c>
      <c r="AV18">
        <f>VLOOKUP($O18,'Table 3 Yakima Solar 2028'!$B$10:$K$36,9,FALSE)</f>
        <v>172.5</v>
      </c>
      <c r="AW18">
        <f>VLOOKUP($O18,'Table 3 UT Solar 2031'!$B$10:$K$36,9,FALSE)</f>
        <v>178.81</v>
      </c>
      <c r="AZ18">
        <f>SUM(AB$13:AB18)*AN18/1000</f>
        <v>0</v>
      </c>
      <c r="BA18">
        <f>SUM(AC$13:AC18)*AO18/1000</f>
        <v>0</v>
      </c>
      <c r="BB18">
        <f>SUM(AD$13:AD18)*AP18/1000</f>
        <v>0</v>
      </c>
      <c r="BC18">
        <f>SUM(AE$13:AE18)*AQ18/1000</f>
        <v>0</v>
      </c>
      <c r="BD18">
        <f>SUM(AF$13:AF18)*AR18/1000</f>
        <v>0</v>
      </c>
      <c r="BE18">
        <f>SUM(AG$13:AG18)*AS18/1000</f>
        <v>0</v>
      </c>
      <c r="BF18">
        <f>SUM(AH$13:AH18)*AT18/1000</f>
        <v>0</v>
      </c>
      <c r="BG18">
        <f>SUM(AI$13:AI18)*AU18/1000</f>
        <v>0</v>
      </c>
      <c r="BH18">
        <f>SUM(AJ$13:AJ18)*AV18/1000</f>
        <v>0</v>
      </c>
      <c r="BI18">
        <f>SUM(AK$13:AK18)*AW18/1000</f>
        <v>0</v>
      </c>
      <c r="BJ18">
        <f t="shared" si="7"/>
        <v>0</v>
      </c>
    </row>
    <row r="19" spans="2:62">
      <c r="B19" s="277">
        <f t="shared" si="5"/>
        <v>2024</v>
      </c>
      <c r="C19" s="10">
        <f t="shared" si="0"/>
        <v>0</v>
      </c>
      <c r="D19" s="61" t="str">
        <f t="shared" si="1"/>
        <v/>
      </c>
      <c r="E19" s="10">
        <f>SUMIF('Table 5'!$J$20:$J$271,B19,'Table 5'!$C$20:$C$271)/SUMIF('Table 5'!$J$20:$J$271,B19,'Table 5'!$F$20:$F$271)</f>
        <v>26.684056714268888</v>
      </c>
      <c r="F19" s="51"/>
      <c r="G19" s="10">
        <f>IFERROR(SUMIF('Table 5'!$J$20:$J$271,B19,'Table 5'!$E$20:$E$271)/SUMIF('Table 5'!$J$20:$J$271,B19,'Table 5'!$F$20:$F$271),0)</f>
        <v>26.684056714268888</v>
      </c>
      <c r="H19" s="50"/>
      <c r="I19"/>
      <c r="M19" s="198"/>
      <c r="O19">
        <f t="shared" si="2"/>
        <v>2024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AB19">
        <f t="shared" si="6"/>
        <v>0</v>
      </c>
      <c r="AC19">
        <f t="shared" si="3"/>
        <v>0</v>
      </c>
      <c r="AD19">
        <f t="shared" si="3"/>
        <v>0</v>
      </c>
      <c r="AE19">
        <f t="shared" si="3"/>
        <v>0</v>
      </c>
      <c r="AF19">
        <f t="shared" si="3"/>
        <v>0</v>
      </c>
      <c r="AG19">
        <f t="shared" si="3"/>
        <v>0</v>
      </c>
      <c r="AH19">
        <f t="shared" si="3"/>
        <v>0</v>
      </c>
      <c r="AI19">
        <f t="shared" si="3"/>
        <v>0</v>
      </c>
      <c r="AJ19">
        <f t="shared" si="3"/>
        <v>0</v>
      </c>
      <c r="AK19">
        <f t="shared" si="3"/>
        <v>0</v>
      </c>
      <c r="AN19">
        <f>VLOOKUP($O19,'Table 3 WY Wind 2021'!$B$10:$J$36,9,FALSE)</f>
        <v>99.35</v>
      </c>
      <c r="AO19">
        <f>VLOOKUP($O19,'Table 3 DJ Wind 2031'!$B$10:$J$36,9,FALSE)</f>
        <v>193.82</v>
      </c>
      <c r="AP19">
        <f>VLOOKUP($O19,'Table 3 ID Wind 2036'!$B$10:$J$36,9,FALSE)</f>
        <v>197.13</v>
      </c>
      <c r="AQ19">
        <f>VLOOKUP($O19,'Table 3 30 MW Geoth 2029'!$B$10:$J$36,9,FALSE)</f>
        <v>727.98</v>
      </c>
      <c r="AR19">
        <f>VLOOKUP($O19,'Table 3 200 MW (UT N) 2029)'!$B$11:$H$41,7,FALSE)</f>
        <v>124.06</v>
      </c>
      <c r="AS19">
        <f>VLOOKUP($O19,'Table 3 436MW (West M) 2030'!$B$11:$I$41,7,FALSE)</f>
        <v>184.52</v>
      </c>
      <c r="AT19">
        <f>VLOOKUP($O19,'Table 3 477 MW (Wyo) 2033'!$B$11:$I$41,7,FALSE)</f>
        <v>189.03</v>
      </c>
      <c r="AU19">
        <f>VLOOKUP($O19,'Table 3 200 MW (Wyo) 2033'!$B$11:$I$41,7,FALSE)</f>
        <v>163</v>
      </c>
      <c r="AV19">
        <f>VLOOKUP($O19,'Table 3 Yakima Solar 2028'!$B$10:$K$36,9,FALSE)</f>
        <v>176.48</v>
      </c>
      <c r="AW19">
        <f>VLOOKUP($O19,'Table 3 UT Solar 2031'!$B$10:$K$36,9,FALSE)</f>
        <v>182.94</v>
      </c>
      <c r="AZ19">
        <f>SUM(AB$13:AB19)*AN19/1000</f>
        <v>0</v>
      </c>
      <c r="BA19">
        <f>SUM(AC$13:AC19)*AO19/1000</f>
        <v>0</v>
      </c>
      <c r="BB19">
        <f>SUM(AD$13:AD19)*AP19/1000</f>
        <v>0</v>
      </c>
      <c r="BC19">
        <f>SUM(AE$13:AE19)*AQ19/1000</f>
        <v>0</v>
      </c>
      <c r="BD19">
        <f>SUM(AF$13:AF19)*AR19/1000</f>
        <v>0</v>
      </c>
      <c r="BE19">
        <f>SUM(AG$13:AG19)*AS19/1000</f>
        <v>0</v>
      </c>
      <c r="BF19">
        <f>SUM(AH$13:AH19)*AT19/1000</f>
        <v>0</v>
      </c>
      <c r="BG19">
        <f>SUM(AI$13:AI19)*AU19/1000</f>
        <v>0</v>
      </c>
      <c r="BH19">
        <f>SUM(AJ$13:AJ19)*AV19/1000</f>
        <v>0</v>
      </c>
      <c r="BI19">
        <f>SUM(AK$13:AK19)*AW19/1000</f>
        <v>0</v>
      </c>
      <c r="BJ19">
        <f t="shared" si="7"/>
        <v>0</v>
      </c>
    </row>
    <row r="20" spans="2:62">
      <c r="B20" s="277">
        <f t="shared" si="5"/>
        <v>2025</v>
      </c>
      <c r="C20" s="10">
        <f t="shared" si="0"/>
        <v>0</v>
      </c>
      <c r="D20" s="61" t="str">
        <f t="shared" si="1"/>
        <v/>
      </c>
      <c r="E20" s="10">
        <f>SUMIF('Table 5'!$J$20:$J$271,B20,'Table 5'!$C$20:$C$271)/SUMIF('Table 5'!$J$20:$J$271,B20,'Table 5'!$F$20:$F$271)</f>
        <v>25.93754002308329</v>
      </c>
      <c r="F20" s="51"/>
      <c r="G20" s="10">
        <f>IFERROR(SUMIF('Table 5'!$J$20:$J$271,B20,'Table 5'!$E$20:$E$271)/SUMIF('Table 5'!$J$20:$J$271,B20,'Table 5'!$F$20:$F$271),0)</f>
        <v>25.93754002308329</v>
      </c>
      <c r="H20" s="50"/>
      <c r="I20"/>
      <c r="M20" s="198"/>
      <c r="O20">
        <f t="shared" si="2"/>
        <v>2025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AB20">
        <f t="shared" si="6"/>
        <v>0</v>
      </c>
      <c r="AC20">
        <f t="shared" si="3"/>
        <v>0</v>
      </c>
      <c r="AD20">
        <f t="shared" si="3"/>
        <v>0</v>
      </c>
      <c r="AE20">
        <f t="shared" si="3"/>
        <v>0</v>
      </c>
      <c r="AF20">
        <f t="shared" si="3"/>
        <v>0</v>
      </c>
      <c r="AG20">
        <f t="shared" si="3"/>
        <v>0</v>
      </c>
      <c r="AH20">
        <f t="shared" si="3"/>
        <v>0</v>
      </c>
      <c r="AI20">
        <f t="shared" si="3"/>
        <v>0</v>
      </c>
      <c r="AJ20">
        <f t="shared" si="3"/>
        <v>0</v>
      </c>
      <c r="AK20">
        <f t="shared" si="3"/>
        <v>0</v>
      </c>
      <c r="AN20">
        <f>VLOOKUP($O20,'Table 3 WY Wind 2021'!$B$10:$J$36,9,FALSE)</f>
        <v>101.67</v>
      </c>
      <c r="AO20">
        <f>VLOOKUP($O20,'Table 3 DJ Wind 2031'!$B$10:$J$36,9,FALSE)</f>
        <v>198.33</v>
      </c>
      <c r="AP20">
        <f>VLOOKUP($O20,'Table 3 ID Wind 2036'!$B$10:$J$36,9,FALSE)</f>
        <v>201.7</v>
      </c>
      <c r="AQ20">
        <f>VLOOKUP($O20,'Table 3 30 MW Geoth 2029'!$B$10:$J$36,9,FALSE)</f>
        <v>744.81</v>
      </c>
      <c r="AR20">
        <f>VLOOKUP($O20,'Table 3 200 MW (UT N) 2029)'!$B$11:$H$41,7,FALSE)</f>
        <v>126.95</v>
      </c>
      <c r="AS20">
        <f>VLOOKUP($O20,'Table 3 436MW (West M) 2030'!$B$11:$I$41,7,FALSE)</f>
        <v>188.83</v>
      </c>
      <c r="AT20">
        <f>VLOOKUP($O20,'Table 3 477 MW (Wyo) 2033'!$B$11:$I$41,7,FALSE)</f>
        <v>193.4</v>
      </c>
      <c r="AU20">
        <f>VLOOKUP($O20,'Table 3 200 MW (Wyo) 2033'!$B$11:$I$41,7,FALSE)</f>
        <v>166.79</v>
      </c>
      <c r="AV20">
        <f>VLOOKUP($O20,'Table 3 Yakima Solar 2028'!$B$10:$K$36,9,FALSE)</f>
        <v>180.58</v>
      </c>
      <c r="AW20">
        <f>VLOOKUP($O20,'Table 3 UT Solar 2031'!$B$10:$K$36,9,FALSE)</f>
        <v>187.17</v>
      </c>
      <c r="AZ20">
        <f>SUM(AB$13:AB20)*AN20/1000</f>
        <v>0</v>
      </c>
      <c r="BA20">
        <f>SUM(AC$13:AC20)*AO20/1000</f>
        <v>0</v>
      </c>
      <c r="BB20">
        <f>SUM(AD$13:AD20)*AP20/1000</f>
        <v>0</v>
      </c>
      <c r="BC20">
        <f>SUM(AE$13:AE20)*AQ20/1000</f>
        <v>0</v>
      </c>
      <c r="BD20">
        <f>SUM(AF$13:AF20)*AR20/1000</f>
        <v>0</v>
      </c>
      <c r="BE20">
        <f>SUM(AG$13:AG20)*AS20/1000</f>
        <v>0</v>
      </c>
      <c r="BF20">
        <f>SUM(AH$13:AH20)*AT20/1000</f>
        <v>0</v>
      </c>
      <c r="BG20">
        <f>SUM(AI$13:AI20)*AU20/1000</f>
        <v>0</v>
      </c>
      <c r="BH20">
        <f>SUM(AJ$13:AJ20)*AV20/1000</f>
        <v>0</v>
      </c>
      <c r="BI20">
        <f>SUM(AK$13:AK20)*AW20/1000</f>
        <v>0</v>
      </c>
      <c r="BJ20">
        <f t="shared" si="7"/>
        <v>0</v>
      </c>
    </row>
    <row r="21" spans="2:62">
      <c r="B21" s="277">
        <f t="shared" si="5"/>
        <v>2026</v>
      </c>
      <c r="C21" s="10">
        <f t="shared" si="0"/>
        <v>0</v>
      </c>
      <c r="D21" s="61" t="str">
        <f t="shared" si="1"/>
        <v/>
      </c>
      <c r="E21" s="10">
        <f>SUMIF('Table 5'!$J$20:$J$271,B21,'Table 5'!$C$20:$C$271)/SUMIF('Table 5'!$J$20:$J$271,B21,'Table 5'!$F$20:$F$271)</f>
        <v>26.780698970883527</v>
      </c>
      <c r="F21" s="51"/>
      <c r="G21" s="10">
        <f>IFERROR(SUMIF('Table 5'!$J$20:$J$271,B21,'Table 5'!$E$20:$E$271)/SUMIF('Table 5'!$J$20:$J$271,B21,'Table 5'!$F$20:$F$271),0)</f>
        <v>26.780698970883527</v>
      </c>
      <c r="H21" s="50"/>
      <c r="I21"/>
      <c r="M21" s="198"/>
      <c r="O21">
        <f t="shared" si="2"/>
        <v>2026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AB21">
        <f t="shared" si="6"/>
        <v>0</v>
      </c>
      <c r="AC21">
        <f t="shared" si="3"/>
        <v>0</v>
      </c>
      <c r="AD21">
        <f t="shared" si="3"/>
        <v>0</v>
      </c>
      <c r="AE21">
        <f t="shared" si="3"/>
        <v>0</v>
      </c>
      <c r="AF21">
        <f t="shared" si="3"/>
        <v>0</v>
      </c>
      <c r="AG21">
        <f t="shared" si="3"/>
        <v>0</v>
      </c>
      <c r="AH21">
        <f t="shared" si="3"/>
        <v>0</v>
      </c>
      <c r="AI21">
        <f t="shared" si="3"/>
        <v>0</v>
      </c>
      <c r="AJ21">
        <f t="shared" si="3"/>
        <v>0</v>
      </c>
      <c r="AK21">
        <f t="shared" si="3"/>
        <v>0</v>
      </c>
      <c r="AN21">
        <f>VLOOKUP($O21,'Table 3 WY Wind 2021'!$B$10:$J$36,9,FALSE)</f>
        <v>104</v>
      </c>
      <c r="AO21">
        <f>VLOOKUP($O21,'Table 3 DJ Wind 2031'!$B$10:$J$36,9,FALSE)</f>
        <v>202.88</v>
      </c>
      <c r="AP21">
        <f>VLOOKUP($O21,'Table 3 ID Wind 2036'!$B$10:$J$36,9,FALSE)</f>
        <v>206.33</v>
      </c>
      <c r="AQ21">
        <f>VLOOKUP($O21,'Table 3 30 MW Geoth 2029'!$B$10:$J$36,9,FALSE)</f>
        <v>761.89</v>
      </c>
      <c r="AR21">
        <f>VLOOKUP($O21,'Table 3 200 MW (UT N) 2029)'!$B$11:$H$41,7,FALSE)</f>
        <v>129.86000000000001</v>
      </c>
      <c r="AS21">
        <f>VLOOKUP($O21,'Table 3 436MW (West M) 2030'!$B$11:$I$41,7,FALSE)</f>
        <v>193.18</v>
      </c>
      <c r="AT21">
        <f>VLOOKUP($O21,'Table 3 477 MW (Wyo) 2033'!$B$11:$I$41,7,FALSE)</f>
        <v>197.83</v>
      </c>
      <c r="AU21">
        <f>VLOOKUP($O21,'Table 3 200 MW (Wyo) 2033'!$B$11:$I$41,7,FALSE)</f>
        <v>170.6</v>
      </c>
      <c r="AV21">
        <f>VLOOKUP($O21,'Table 3 Yakima Solar 2028'!$B$10:$K$36,9,FALSE)</f>
        <v>184.72</v>
      </c>
      <c r="AW21">
        <f>VLOOKUP($O21,'Table 3 UT Solar 2031'!$B$10:$K$36,9,FALSE)</f>
        <v>191.46</v>
      </c>
      <c r="AZ21">
        <f>SUM(AB$13:AB21)*AN21/1000</f>
        <v>0</v>
      </c>
      <c r="BA21">
        <f>SUM(AC$13:AC21)*AO21/1000</f>
        <v>0</v>
      </c>
      <c r="BB21">
        <f>SUM(AD$13:AD21)*AP21/1000</f>
        <v>0</v>
      </c>
      <c r="BC21">
        <f>SUM(AE$13:AE21)*AQ21/1000</f>
        <v>0</v>
      </c>
      <c r="BD21">
        <f>SUM(AF$13:AF21)*AR21/1000</f>
        <v>0</v>
      </c>
      <c r="BE21">
        <f>SUM(AG$13:AG21)*AS21/1000</f>
        <v>0</v>
      </c>
      <c r="BF21">
        <f>SUM(AH$13:AH21)*AT21/1000</f>
        <v>0</v>
      </c>
      <c r="BG21">
        <f>SUM(AI$13:AI21)*AU21/1000</f>
        <v>0</v>
      </c>
      <c r="BH21">
        <f>SUM(AJ$13:AJ21)*AV21/1000</f>
        <v>0</v>
      </c>
      <c r="BI21">
        <f>SUM(AK$13:AK21)*AW21/1000</f>
        <v>0</v>
      </c>
      <c r="BJ21">
        <f t="shared" si="7"/>
        <v>0</v>
      </c>
    </row>
    <row r="22" spans="2:62">
      <c r="B22" s="277">
        <f t="shared" si="5"/>
        <v>2027</v>
      </c>
      <c r="C22" s="10">
        <f t="shared" si="0"/>
        <v>0</v>
      </c>
      <c r="D22" s="61" t="str">
        <f t="shared" si="1"/>
        <v/>
      </c>
      <c r="E22" s="10">
        <f>SUMIF('Table 5'!$J$20:$J$271,B22,'Table 5'!$C$20:$C$271)/SUMIF('Table 5'!$J$20:$J$271,B22,'Table 5'!$F$20:$F$271)</f>
        <v>28.248048966992471</v>
      </c>
      <c r="F22" s="51"/>
      <c r="G22" s="10">
        <f>IFERROR(SUMIF('Table 5'!$J$20:$J$271,B22,'Table 5'!$E$20:$E$271)/SUMIF('Table 5'!$J$20:$J$271,B22,'Table 5'!$F$20:$F$271),0)</f>
        <v>28.248048966992471</v>
      </c>
      <c r="H22" s="50"/>
      <c r="I22"/>
      <c r="M22" s="198"/>
      <c r="O22">
        <f t="shared" si="2"/>
        <v>2027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AB22">
        <f t="shared" si="6"/>
        <v>0</v>
      </c>
      <c r="AC22">
        <f t="shared" si="3"/>
        <v>0</v>
      </c>
      <c r="AD22">
        <f t="shared" si="3"/>
        <v>0</v>
      </c>
      <c r="AE22">
        <f t="shared" si="3"/>
        <v>0</v>
      </c>
      <c r="AF22">
        <f t="shared" si="3"/>
        <v>0</v>
      </c>
      <c r="AG22">
        <f t="shared" si="3"/>
        <v>0</v>
      </c>
      <c r="AH22">
        <f t="shared" si="3"/>
        <v>0</v>
      </c>
      <c r="AI22">
        <f t="shared" si="3"/>
        <v>0</v>
      </c>
      <c r="AJ22">
        <f t="shared" si="3"/>
        <v>0</v>
      </c>
      <c r="AK22">
        <f t="shared" si="3"/>
        <v>0</v>
      </c>
      <c r="AN22">
        <f>VLOOKUP($O22,'Table 3 WY Wind 2021'!$B$10:$J$36,9,FALSE)</f>
        <v>106.4</v>
      </c>
      <c r="AO22">
        <f>VLOOKUP($O22,'Table 3 DJ Wind 2031'!$B$10:$J$36,9,FALSE)</f>
        <v>207.58</v>
      </c>
      <c r="AP22">
        <f>VLOOKUP($O22,'Table 3 ID Wind 2036'!$B$10:$J$36,9,FALSE)</f>
        <v>211.1</v>
      </c>
      <c r="AQ22">
        <f>VLOOKUP($O22,'Table 3 30 MW Geoth 2029'!$B$10:$J$36,9,FALSE)</f>
        <v>779.52</v>
      </c>
      <c r="AR22">
        <f>VLOOKUP($O22,'Table 3 200 MW (UT N) 2029)'!$B$11:$H$41,7,FALSE)</f>
        <v>132.88</v>
      </c>
      <c r="AS22">
        <f>VLOOKUP($O22,'Table 3 436MW (West M) 2030'!$B$11:$I$41,7,FALSE)</f>
        <v>197.66</v>
      </c>
      <c r="AT22">
        <f>VLOOKUP($O22,'Table 3 477 MW (Wyo) 2033'!$B$11:$I$41,7,FALSE)</f>
        <v>202.38</v>
      </c>
      <c r="AU22">
        <f>VLOOKUP($O22,'Table 3 200 MW (Wyo) 2033'!$B$11:$I$41,7,FALSE)</f>
        <v>174.56</v>
      </c>
      <c r="AV22">
        <f>VLOOKUP($O22,'Table 3 Yakima Solar 2028'!$B$10:$K$36,9,FALSE)</f>
        <v>188.99</v>
      </c>
      <c r="AW22">
        <f>VLOOKUP($O22,'Table 3 UT Solar 2031'!$B$10:$K$36,9,FALSE)</f>
        <v>195.9</v>
      </c>
      <c r="AZ22">
        <f>SUM(AB$13:AB22)*AN22/1000</f>
        <v>0</v>
      </c>
      <c r="BA22">
        <f>SUM(AC$13:AC22)*AO22/1000</f>
        <v>0</v>
      </c>
      <c r="BB22">
        <f>SUM(AD$13:AD22)*AP22/1000</f>
        <v>0</v>
      </c>
      <c r="BC22">
        <f>SUM(AE$13:AE22)*AQ22/1000</f>
        <v>0</v>
      </c>
      <c r="BD22">
        <f>SUM(AF$13:AF22)*AR22/1000</f>
        <v>0</v>
      </c>
      <c r="BE22">
        <f>SUM(AG$13:AG22)*AS22/1000</f>
        <v>0</v>
      </c>
      <c r="BF22">
        <f>SUM(AH$13:AH22)*AT22/1000</f>
        <v>0</v>
      </c>
      <c r="BG22">
        <f>SUM(AI$13:AI22)*AU22/1000</f>
        <v>0</v>
      </c>
      <c r="BH22">
        <f>SUM(AJ$13:AJ22)*AV22/1000</f>
        <v>0</v>
      </c>
      <c r="BI22">
        <f>SUM(AK$13:AK22)*AW22/1000</f>
        <v>0</v>
      </c>
      <c r="BJ22">
        <f t="shared" si="7"/>
        <v>0</v>
      </c>
    </row>
    <row r="23" spans="2:62">
      <c r="B23" s="277">
        <f t="shared" si="5"/>
        <v>2028</v>
      </c>
      <c r="C23" s="10">
        <f t="shared" si="0"/>
        <v>0</v>
      </c>
      <c r="D23" s="61" t="str">
        <f t="shared" si="1"/>
        <v/>
      </c>
      <c r="E23" s="10">
        <f>SUMIF('Table 5'!$J$20:$J$271,B23,'Table 5'!$C$20:$C$271)/SUMIF('Table 5'!$J$20:$J$271,B23,'Table 5'!$F$20:$F$271)</f>
        <v>36.451629487131996</v>
      </c>
      <c r="F23" s="51"/>
      <c r="G23" s="10">
        <f>IFERROR(SUMIF('Table 5'!$J$20:$J$271,B23,'Table 5'!$E$20:$E$271)/SUMIF('Table 5'!$J$20:$J$271,B23,'Table 5'!$F$20:$F$271),0)</f>
        <v>36.451629487131996</v>
      </c>
      <c r="H23" s="50"/>
      <c r="I23"/>
      <c r="M23" s="198"/>
      <c r="O23">
        <f t="shared" si="2"/>
        <v>2028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AB23">
        <f t="shared" si="6"/>
        <v>0</v>
      </c>
      <c r="AC23">
        <f t="shared" si="3"/>
        <v>0</v>
      </c>
      <c r="AD23">
        <f t="shared" si="3"/>
        <v>0</v>
      </c>
      <c r="AE23">
        <f t="shared" si="3"/>
        <v>0</v>
      </c>
      <c r="AF23">
        <f t="shared" si="3"/>
        <v>0</v>
      </c>
      <c r="AG23">
        <f t="shared" si="3"/>
        <v>0</v>
      </c>
      <c r="AH23">
        <f t="shared" si="3"/>
        <v>0</v>
      </c>
      <c r="AI23">
        <f t="shared" si="3"/>
        <v>0</v>
      </c>
      <c r="AJ23">
        <f t="shared" si="3"/>
        <v>0</v>
      </c>
      <c r="AK23">
        <f t="shared" si="3"/>
        <v>0</v>
      </c>
      <c r="AN23">
        <f>VLOOKUP($O23,'Table 3 WY Wind 2021'!$B$10:$J$36,9,FALSE)</f>
        <v>108.88</v>
      </c>
      <c r="AO23">
        <f>VLOOKUP($O23,'Table 3 DJ Wind 2031'!$B$10:$J$36,9,FALSE)</f>
        <v>212.4</v>
      </c>
      <c r="AP23">
        <f>VLOOKUP($O23,'Table 3 ID Wind 2036'!$B$10:$J$36,9,FALSE)</f>
        <v>216.01</v>
      </c>
      <c r="AQ23">
        <f>VLOOKUP($O23,'Table 3 30 MW Geoth 2029'!$B$10:$J$36,9,FALSE)</f>
        <v>797.63</v>
      </c>
      <c r="AR23">
        <f>VLOOKUP($O23,'Table 3 200 MW (UT N) 2029)'!$B$11:$H$41,7,FALSE)</f>
        <v>135.97</v>
      </c>
      <c r="AS23">
        <f>VLOOKUP($O23,'Table 3 436MW (West M) 2030'!$B$11:$I$41,7,FALSE)</f>
        <v>202.26</v>
      </c>
      <c r="AT23">
        <f>VLOOKUP($O23,'Table 3 477 MW (Wyo) 2033'!$B$11:$I$41,7,FALSE)</f>
        <v>207.11</v>
      </c>
      <c r="AU23">
        <f>VLOOKUP($O23,'Table 3 200 MW (Wyo) 2033'!$B$11:$I$41,7,FALSE)</f>
        <v>178.62</v>
      </c>
      <c r="AV23">
        <f>VLOOKUP($O23,'Table 3 Yakima Solar 2028'!$B$10:$K$36,9,FALSE)</f>
        <v>193.38</v>
      </c>
      <c r="AW23">
        <f>VLOOKUP($O23,'Table 3 UT Solar 2031'!$B$10:$K$36,9,FALSE)</f>
        <v>200.46</v>
      </c>
      <c r="AZ23">
        <f>SUM(AB$13:AB23)*AN23/1000</f>
        <v>0</v>
      </c>
      <c r="BA23">
        <f>SUM(AC$13:AC23)*AO23/1000</f>
        <v>0</v>
      </c>
      <c r="BB23">
        <f>SUM(AD$13:AD23)*AP23/1000</f>
        <v>0</v>
      </c>
      <c r="BC23">
        <f>SUM(AE$13:AE23)*AQ23/1000</f>
        <v>0</v>
      </c>
      <c r="BD23">
        <f>SUM(AF$13:AF23)*AR23/1000</f>
        <v>0</v>
      </c>
      <c r="BE23">
        <f>SUM(AG$13:AG23)*AS23/1000</f>
        <v>0</v>
      </c>
      <c r="BF23">
        <f>SUM(AH$13:AH23)*AT23/1000</f>
        <v>0</v>
      </c>
      <c r="BG23">
        <f>SUM(AI$13:AI23)*AU23/1000</f>
        <v>0</v>
      </c>
      <c r="BH23">
        <f>SUM(AJ$13:AJ23)*AV23/1000</f>
        <v>0</v>
      </c>
      <c r="BI23">
        <f>SUM(AK$13:AK23)*AW23/1000</f>
        <v>0</v>
      </c>
      <c r="BJ23">
        <f t="shared" si="7"/>
        <v>0</v>
      </c>
    </row>
    <row r="24" spans="2:62">
      <c r="B24" s="277">
        <f t="shared" si="5"/>
        <v>2029</v>
      </c>
      <c r="C24" s="10">
        <f t="shared" si="0"/>
        <v>0</v>
      </c>
      <c r="D24" s="61" t="str">
        <f t="shared" si="1"/>
        <v/>
      </c>
      <c r="E24" s="10">
        <f>SUMIF('Table 5'!$J$20:$J$271,B24,'Table 5'!$C$20:$C$271)/SUMIF('Table 5'!$J$20:$J$271,B24,'Table 5'!$F$20:$F$271)</f>
        <v>38.838310473772033</v>
      </c>
      <c r="F24" s="51"/>
      <c r="G24" s="10">
        <f>IFERROR(SUMIF('Table 5'!$J$20:$J$271,B24,'Table 5'!$E$20:$E$271)/SUMIF('Table 5'!$J$20:$J$271,B24,'Table 5'!$F$20:$F$271),0)</f>
        <v>38.838310473772033</v>
      </c>
      <c r="H24" s="50"/>
      <c r="I24"/>
      <c r="M24" s="198"/>
      <c r="O24">
        <f t="shared" si="2"/>
        <v>2029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AB24">
        <f t="shared" si="6"/>
        <v>0</v>
      </c>
      <c r="AC24">
        <f t="shared" si="3"/>
        <v>0</v>
      </c>
      <c r="AD24">
        <f t="shared" si="3"/>
        <v>0</v>
      </c>
      <c r="AE24">
        <f t="shared" si="3"/>
        <v>0</v>
      </c>
      <c r="AF24">
        <f t="shared" si="3"/>
        <v>0</v>
      </c>
      <c r="AG24">
        <f t="shared" si="3"/>
        <v>0</v>
      </c>
      <c r="AH24">
        <f t="shared" si="3"/>
        <v>0</v>
      </c>
      <c r="AI24">
        <f t="shared" si="3"/>
        <v>0</v>
      </c>
      <c r="AJ24">
        <f t="shared" si="3"/>
        <v>0</v>
      </c>
      <c r="AK24">
        <f t="shared" si="3"/>
        <v>0</v>
      </c>
      <c r="AN24">
        <f>VLOOKUP($O24,'Table 3 WY Wind 2021'!$B$10:$J$36,9,FALSE)</f>
        <v>111.45</v>
      </c>
      <c r="AO24">
        <f>VLOOKUP($O24,'Table 3 DJ Wind 2031'!$B$10:$J$36,9,FALSE)</f>
        <v>217.43</v>
      </c>
      <c r="AP24">
        <f>VLOOKUP($O24,'Table 3 ID Wind 2036'!$B$10:$J$36,9,FALSE)</f>
        <v>221.12</v>
      </c>
      <c r="AQ24">
        <f>VLOOKUP($O24,'Table 3 30 MW Geoth 2029'!$B$10:$J$36,9,FALSE)</f>
        <v>816.52</v>
      </c>
      <c r="AR24">
        <f>VLOOKUP($O24,'Table 3 200 MW (UT N) 2029)'!$B$11:$H$41,7,FALSE)</f>
        <v>139.18</v>
      </c>
      <c r="AS24">
        <f>VLOOKUP($O24,'Table 3 436MW (West M) 2030'!$B$11:$I$41,7,FALSE)</f>
        <v>207.03</v>
      </c>
      <c r="AT24">
        <f>VLOOKUP($O24,'Table 3 477 MW (Wyo) 2033'!$B$11:$I$41,7,FALSE)</f>
        <v>212.02</v>
      </c>
      <c r="AU24">
        <f>VLOOKUP($O24,'Table 3 200 MW (Wyo) 2033'!$B$11:$I$41,7,FALSE)</f>
        <v>182.83</v>
      </c>
      <c r="AV24">
        <f>VLOOKUP($O24,'Table 3 Yakima Solar 2028'!$B$10:$K$36,9,FALSE)</f>
        <v>197.96</v>
      </c>
      <c r="AW24">
        <f>VLOOKUP($O24,'Table 3 UT Solar 2031'!$B$10:$K$36,9,FALSE)</f>
        <v>205.19</v>
      </c>
      <c r="AZ24">
        <f>SUM(AB$13:AB24)*AN24/1000</f>
        <v>0</v>
      </c>
      <c r="BA24">
        <f>SUM(AC$13:AC24)*AO24/1000</f>
        <v>0</v>
      </c>
      <c r="BB24">
        <f>SUM(AD$13:AD24)*AP24/1000</f>
        <v>0</v>
      </c>
      <c r="BC24">
        <f>SUM(AE$13:AE24)*AQ24/1000</f>
        <v>0</v>
      </c>
      <c r="BD24">
        <f>SUM(AF$13:AF24)*AR24/1000</f>
        <v>0</v>
      </c>
      <c r="BE24">
        <f>SUM(AG$13:AG24)*AS24/1000</f>
        <v>0</v>
      </c>
      <c r="BF24">
        <f>SUM(AH$13:AH24)*AT24/1000</f>
        <v>0</v>
      </c>
      <c r="BG24">
        <f>SUM(AI$13:AI24)*AU24/1000</f>
        <v>0</v>
      </c>
      <c r="BH24">
        <f>SUM(AJ$13:AJ24)*AV24/1000</f>
        <v>0</v>
      </c>
      <c r="BI24">
        <f>SUM(AK$13:AK24)*AW24/1000</f>
        <v>0</v>
      </c>
      <c r="BJ24">
        <f t="shared" si="7"/>
        <v>0</v>
      </c>
    </row>
    <row r="25" spans="2:62">
      <c r="B25" s="277">
        <f t="shared" si="5"/>
        <v>2030</v>
      </c>
      <c r="C25" s="10">
        <f t="shared" si="0"/>
        <v>0</v>
      </c>
      <c r="D25" s="61" t="str">
        <f t="shared" si="1"/>
        <v/>
      </c>
      <c r="E25" s="10">
        <f>SUMIF('Table 5'!$J$20:$J$271,B25,'Table 5'!$C$20:$C$271)/SUMIF('Table 5'!$J$20:$J$271,B25,'Table 5'!$F$20:$F$271)</f>
        <v>41.344371157270942</v>
      </c>
      <c r="F25" s="51"/>
      <c r="G25" s="10">
        <f>IFERROR(SUMIF('Table 5'!$J$20:$J$271,B25,'Table 5'!$E$20:$E$271)/SUMIF('Table 5'!$J$20:$J$271,B25,'Table 5'!$F$20:$F$271),0)</f>
        <v>41.344371157270942</v>
      </c>
      <c r="H25" s="50"/>
      <c r="I25"/>
      <c r="M25" s="198"/>
      <c r="O25">
        <f t="shared" si="2"/>
        <v>2030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AB25">
        <f t="shared" si="6"/>
        <v>0</v>
      </c>
      <c r="AC25">
        <f t="shared" si="3"/>
        <v>0</v>
      </c>
      <c r="AD25">
        <f t="shared" si="3"/>
        <v>0</v>
      </c>
      <c r="AE25">
        <f t="shared" si="3"/>
        <v>0</v>
      </c>
      <c r="AF25">
        <f t="shared" si="3"/>
        <v>0</v>
      </c>
      <c r="AG25">
        <f t="shared" si="3"/>
        <v>0</v>
      </c>
      <c r="AH25">
        <f t="shared" si="3"/>
        <v>0</v>
      </c>
      <c r="AI25">
        <f t="shared" si="3"/>
        <v>0</v>
      </c>
      <c r="AJ25">
        <f t="shared" si="3"/>
        <v>0</v>
      </c>
      <c r="AK25">
        <f t="shared" si="3"/>
        <v>0</v>
      </c>
      <c r="AN25">
        <f>VLOOKUP($O25,'Table 3 WY Wind 2021'!$B$10:$J$36,9,FALSE)</f>
        <v>114.08</v>
      </c>
      <c r="AO25">
        <f>VLOOKUP($O25,'Table 3 DJ Wind 2031'!$B$10:$J$36,9,FALSE)</f>
        <v>222.59</v>
      </c>
      <c r="AP25">
        <f>VLOOKUP($O25,'Table 3 ID Wind 2036'!$B$10:$J$36,9,FALSE)</f>
        <v>226.38</v>
      </c>
      <c r="AQ25">
        <f>VLOOKUP($O25,'Table 3 30 MW Geoth 2029'!$B$10:$J$36,9,FALSE)</f>
        <v>835.97</v>
      </c>
      <c r="AR25">
        <f>VLOOKUP($O25,'Table 3 200 MW (UT N) 2029)'!$B$11:$H$41,7,FALSE)</f>
        <v>142.51</v>
      </c>
      <c r="AS25">
        <f>VLOOKUP($O25,'Table 3 436MW (West M) 2030'!$B$11:$I$41,7,FALSE)</f>
        <v>211.93</v>
      </c>
      <c r="AT25">
        <f>VLOOKUP($O25,'Table 3 477 MW (Wyo) 2033'!$B$11:$I$41,7,FALSE)</f>
        <v>217.05</v>
      </c>
      <c r="AU25">
        <f>VLOOKUP($O25,'Table 3 200 MW (Wyo) 2033'!$B$11:$I$41,7,FALSE)</f>
        <v>187.19</v>
      </c>
      <c r="AV25">
        <f>VLOOKUP($O25,'Table 3 Yakima Solar 2028'!$B$10:$K$36,9,FALSE)</f>
        <v>202.69</v>
      </c>
      <c r="AW25">
        <f>VLOOKUP($O25,'Table 3 UT Solar 2031'!$B$10:$K$36,9,FALSE)</f>
        <v>210.07</v>
      </c>
      <c r="AZ25">
        <f>SUM(AB$13:AB25)*AN25/1000</f>
        <v>0</v>
      </c>
      <c r="BA25">
        <f>SUM(AC$13:AC25)*AO25/1000</f>
        <v>0</v>
      </c>
      <c r="BB25">
        <f>SUM(AD$13:AD25)*AP25/1000</f>
        <v>0</v>
      </c>
      <c r="BC25">
        <f>SUM(AE$13:AE25)*AQ25/1000</f>
        <v>0</v>
      </c>
      <c r="BD25">
        <f>SUM(AF$13:AF25)*AR25/1000</f>
        <v>0</v>
      </c>
      <c r="BE25">
        <f>SUM(AG$13:AG25)*AS25/1000</f>
        <v>0</v>
      </c>
      <c r="BF25">
        <f>SUM(AH$13:AH25)*AT25/1000</f>
        <v>0</v>
      </c>
      <c r="BG25">
        <f>SUM(AI$13:AI25)*AU25/1000</f>
        <v>0</v>
      </c>
      <c r="BH25">
        <f>SUM(AJ$13:AJ25)*AV25/1000</f>
        <v>0</v>
      </c>
      <c r="BI25">
        <f>SUM(AK$13:AK25)*AW25/1000</f>
        <v>0</v>
      </c>
      <c r="BJ25">
        <f t="shared" si="7"/>
        <v>0</v>
      </c>
    </row>
    <row r="26" spans="2:62">
      <c r="B26" s="277">
        <f t="shared" si="5"/>
        <v>2031</v>
      </c>
      <c r="C26" s="10">
        <f t="shared" si="0"/>
        <v>201.6517592680074</v>
      </c>
      <c r="D26" s="61" t="str">
        <f t="shared" si="1"/>
        <v/>
      </c>
      <c r="E26" s="10">
        <f>SUMIF('Table 5'!$J$20:$J$271,B26,'Table 5'!$C$20:$C$271)/SUMIF('Table 5'!$J$20:$J$271,B26,'Table 5'!$F$20:$F$271)</f>
        <v>-0.56766770037063541</v>
      </c>
      <c r="F26" s="51"/>
      <c r="G26" s="10">
        <f>IFERROR(SUMIF('Table 5'!$J$20:$J$271,B26,'Table 5'!$E$20:$E$271)/SUMIF('Table 5'!$J$20:$J$271,B26,'Table 5'!$F$20:$F$271),0)</f>
        <v>78.534185282324714</v>
      </c>
      <c r="H26" s="50"/>
      <c r="I26"/>
      <c r="M26" s="198"/>
      <c r="O26">
        <f t="shared" si="2"/>
        <v>2031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5.5933807164924296</v>
      </c>
      <c r="AB26">
        <f t="shared" si="6"/>
        <v>0</v>
      </c>
      <c r="AC26">
        <f t="shared" si="3"/>
        <v>0</v>
      </c>
      <c r="AD26">
        <f t="shared" si="3"/>
        <v>0</v>
      </c>
      <c r="AE26">
        <f t="shared" si="3"/>
        <v>0</v>
      </c>
      <c r="AF26">
        <f t="shared" si="3"/>
        <v>0</v>
      </c>
      <c r="AG26">
        <f t="shared" si="3"/>
        <v>0</v>
      </c>
      <c r="AH26">
        <f t="shared" si="3"/>
        <v>0</v>
      </c>
      <c r="AI26">
        <f t="shared" si="3"/>
        <v>0</v>
      </c>
      <c r="AJ26">
        <f t="shared" si="3"/>
        <v>0</v>
      </c>
      <c r="AK26">
        <f t="shared" si="3"/>
        <v>9.3734839059176949</v>
      </c>
      <c r="AN26">
        <f>VLOOKUP($O26,'Table 3 WY Wind 2021'!$B$10:$J$36,9,FALSE)</f>
        <v>116.8</v>
      </c>
      <c r="AO26">
        <f>VLOOKUP($O26,'Table 3 DJ Wind 2031'!$B$10:$J$36,9,FALSE)</f>
        <v>227.93</v>
      </c>
      <c r="AP26">
        <f>VLOOKUP($O26,'Table 3 ID Wind 2036'!$B$10:$J$36,9,FALSE)</f>
        <v>231.81</v>
      </c>
      <c r="AQ26">
        <f>VLOOKUP($O26,'Table 3 30 MW Geoth 2029'!$B$10:$J$36,9,FALSE)</f>
        <v>856.05</v>
      </c>
      <c r="AR26">
        <f>VLOOKUP($O26,'Table 3 200 MW (UT N) 2029)'!$B$11:$H$41,7,FALSE)</f>
        <v>145.94</v>
      </c>
      <c r="AS26">
        <f>VLOOKUP($O26,'Table 3 436MW (West M) 2030'!$B$11:$I$41,7,FALSE)</f>
        <v>217.05</v>
      </c>
      <c r="AT26">
        <f>VLOOKUP($O26,'Table 3 477 MW (Wyo) 2033'!$B$11:$I$41,7,FALSE)</f>
        <v>222.25</v>
      </c>
      <c r="AU26">
        <f>VLOOKUP($O26,'Table 3 200 MW (Wyo) 2033'!$B$11:$I$41,7,FALSE)</f>
        <v>191.69</v>
      </c>
      <c r="AV26">
        <f>VLOOKUP($O26,'Table 3 Yakima Solar 2028'!$B$10:$K$36,9,FALSE)</f>
        <v>207.55</v>
      </c>
      <c r="AW26">
        <f>VLOOKUP($O26,'Table 3 UT Solar 2031'!$B$10:$K$36,9,FALSE)</f>
        <v>215.13</v>
      </c>
      <c r="AZ26">
        <f>SUM(AB$13:AB26)*AN26/1000</f>
        <v>0</v>
      </c>
      <c r="BA26">
        <f>SUM(AC$13:AC26)*AO26/1000</f>
        <v>0</v>
      </c>
      <c r="BB26">
        <f>SUM(AD$13:AD26)*AP26/1000</f>
        <v>0</v>
      </c>
      <c r="BC26">
        <f>SUM(AE$13:AE26)*AQ26/1000</f>
        <v>0</v>
      </c>
      <c r="BD26">
        <f>SUM(AF$13:AF26)*AR26/1000</f>
        <v>0</v>
      </c>
      <c r="BE26">
        <f>SUM(AG$13:AG26)*AS26/1000</f>
        <v>0</v>
      </c>
      <c r="BF26">
        <f>SUM(AH$13:AH26)*AT26/1000</f>
        <v>0</v>
      </c>
      <c r="BG26">
        <f>SUM(AI$13:AI26)*AU26/1000</f>
        <v>0</v>
      </c>
      <c r="BH26">
        <f>SUM(AJ$13:AJ26)*AV26/1000</f>
        <v>0</v>
      </c>
      <c r="BI26">
        <f>SUM(AK$13:AK26)*AW26/1000</f>
        <v>2.0165175926800738</v>
      </c>
      <c r="BJ26">
        <f t="shared" si="7"/>
        <v>2.0165175926800738</v>
      </c>
    </row>
    <row r="27" spans="2:62">
      <c r="B27" s="277">
        <f t="shared" si="5"/>
        <v>2032</v>
      </c>
      <c r="C27" s="10">
        <f t="shared" si="0"/>
        <v>206.50722393127276</v>
      </c>
      <c r="D27" s="61" t="str">
        <f t="shared" si="1"/>
        <v/>
      </c>
      <c r="E27" s="10">
        <f>SUMIF('Table 5'!$J$20:$J$271,B27,'Table 5'!$C$20:$C$271)/SUMIF('Table 5'!$J$20:$J$271,B27,'Table 5'!$F$20:$F$271)</f>
        <v>-0.70765636253573583</v>
      </c>
      <c r="F27" s="51"/>
      <c r="G27" s="10">
        <f>IFERROR(SUMIF('Table 5'!$J$20:$J$271,B27,'Table 5'!$E$20:$E$271)/SUMIF('Table 5'!$J$20:$J$271,B27,'Table 5'!$F$20:$F$271),0)</f>
        <v>80.548688810556783</v>
      </c>
      <c r="H27" s="50"/>
      <c r="I27"/>
      <c r="M27" s="198"/>
      <c r="O27">
        <f t="shared" si="2"/>
        <v>2032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AB27">
        <f t="shared" si="6"/>
        <v>0</v>
      </c>
      <c r="AC27">
        <f t="shared" si="3"/>
        <v>0</v>
      </c>
      <c r="AD27">
        <f t="shared" si="3"/>
        <v>0</v>
      </c>
      <c r="AE27">
        <f t="shared" si="3"/>
        <v>0</v>
      </c>
      <c r="AF27">
        <f t="shared" si="3"/>
        <v>0</v>
      </c>
      <c r="AG27">
        <f t="shared" si="3"/>
        <v>0</v>
      </c>
      <c r="AH27">
        <f t="shared" si="3"/>
        <v>0</v>
      </c>
      <c r="AI27">
        <f t="shared" si="3"/>
        <v>0</v>
      </c>
      <c r="AJ27">
        <f t="shared" si="3"/>
        <v>0</v>
      </c>
      <c r="AK27">
        <f t="shared" si="3"/>
        <v>0</v>
      </c>
      <c r="AN27">
        <f>VLOOKUP($O27,'Table 3 WY Wind 2021'!$B$10:$J$36,9,FALSE)</f>
        <v>119.62</v>
      </c>
      <c r="AO27">
        <f>VLOOKUP($O27,'Table 3 DJ Wind 2031'!$B$10:$J$36,9,FALSE)</f>
        <v>233.41</v>
      </c>
      <c r="AP27">
        <f>VLOOKUP($O27,'Table 3 ID Wind 2036'!$B$10:$J$36,9,FALSE)</f>
        <v>237.39</v>
      </c>
      <c r="AQ27">
        <f>VLOOKUP($O27,'Table 3 30 MW Geoth 2029'!$B$10:$J$36,9,FALSE)</f>
        <v>876.69</v>
      </c>
      <c r="AR27">
        <f>VLOOKUP($O27,'Table 3 200 MW (UT N) 2029)'!$B$11:$H$41,7,FALSE)</f>
        <v>149.43</v>
      </c>
      <c r="AS27">
        <f>VLOOKUP($O27,'Table 3 436MW (West M) 2030'!$B$11:$I$41,7,FALSE)</f>
        <v>222.28</v>
      </c>
      <c r="AT27">
        <f>VLOOKUP($O27,'Table 3 477 MW (Wyo) 2033'!$B$11:$I$41,7,FALSE)</f>
        <v>227.56</v>
      </c>
      <c r="AU27">
        <f>VLOOKUP($O27,'Table 3 200 MW (Wyo) 2033'!$B$11:$I$41,7,FALSE)</f>
        <v>196.29</v>
      </c>
      <c r="AV27">
        <f>VLOOKUP($O27,'Table 3 Yakima Solar 2028'!$B$10:$K$36,9,FALSE)</f>
        <v>212.54</v>
      </c>
      <c r="AW27">
        <f>VLOOKUP($O27,'Table 3 UT Solar 2031'!$B$10:$K$36,9,FALSE)</f>
        <v>220.31</v>
      </c>
      <c r="AZ27">
        <f>SUM(AB$13:AB27)*AN27/1000</f>
        <v>0</v>
      </c>
      <c r="BA27">
        <f>SUM(AC$13:AC27)*AO27/1000</f>
        <v>0</v>
      </c>
      <c r="BB27">
        <f>SUM(AD$13:AD27)*AP27/1000</f>
        <v>0</v>
      </c>
      <c r="BC27">
        <f>SUM(AE$13:AE27)*AQ27/1000</f>
        <v>0</v>
      </c>
      <c r="BD27">
        <f>SUM(AF$13:AF27)*AR27/1000</f>
        <v>0</v>
      </c>
      <c r="BE27">
        <f>SUM(AG$13:AG27)*AS27/1000</f>
        <v>0</v>
      </c>
      <c r="BF27">
        <f>SUM(AH$13:AH27)*AT27/1000</f>
        <v>0</v>
      </c>
      <c r="BG27">
        <f>SUM(AI$13:AI27)*AU27/1000</f>
        <v>0</v>
      </c>
      <c r="BH27">
        <f>SUM(AJ$13:AJ27)*AV27/1000</f>
        <v>0</v>
      </c>
      <c r="BI27">
        <f>SUM(AK$13:AK27)*AW27/1000</f>
        <v>2.0650722393127277</v>
      </c>
      <c r="BJ27">
        <f t="shared" si="7"/>
        <v>2.0650722393127277</v>
      </c>
    </row>
    <row r="28" spans="2:62">
      <c r="B28" s="277">
        <f t="shared" si="5"/>
        <v>2033</v>
      </c>
      <c r="C28" s="10">
        <f t="shared" si="0"/>
        <v>211.51266433703282</v>
      </c>
      <c r="D28" s="61" t="str">
        <f t="shared" si="1"/>
        <v/>
      </c>
      <c r="E28" s="10">
        <f>SUMIF('Table 5'!$J$20:$J$271,B28,'Table 5'!$C$20:$C$271)/SUMIF('Table 5'!$J$20:$J$271,B28,'Table 5'!$F$20:$F$271)</f>
        <v>-0.76567464171821631</v>
      </c>
      <c r="F28" s="51"/>
      <c r="G28" s="10">
        <f>IFERROR(SUMIF('Table 5'!$J$20:$J$271,B28,'Table 5'!$E$20:$E$271)/SUMIF('Table 5'!$J$20:$J$271,B28,'Table 5'!$F$20:$F$271),0)</f>
        <v>83.040254626204884</v>
      </c>
      <c r="H28" s="50"/>
      <c r="I28"/>
      <c r="M28" s="198"/>
      <c r="O28">
        <f t="shared" si="2"/>
        <v>2033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AB28">
        <f t="shared" si="6"/>
        <v>0</v>
      </c>
      <c r="AC28">
        <f t="shared" si="3"/>
        <v>0</v>
      </c>
      <c r="AD28">
        <f t="shared" si="3"/>
        <v>0</v>
      </c>
      <c r="AE28">
        <f t="shared" si="3"/>
        <v>0</v>
      </c>
      <c r="AF28">
        <f t="shared" si="3"/>
        <v>0</v>
      </c>
      <c r="AG28">
        <f t="shared" si="3"/>
        <v>0</v>
      </c>
      <c r="AH28">
        <f t="shared" si="3"/>
        <v>0</v>
      </c>
      <c r="AI28">
        <f t="shared" si="3"/>
        <v>0</v>
      </c>
      <c r="AJ28">
        <f t="shared" si="3"/>
        <v>0</v>
      </c>
      <c r="AK28">
        <f t="shared" si="3"/>
        <v>0</v>
      </c>
      <c r="AN28">
        <f>VLOOKUP($O28,'Table 3 WY Wind 2021'!$B$10:$J$36,9,FALSE)</f>
        <v>122.51</v>
      </c>
      <c r="AO28">
        <f>VLOOKUP($O28,'Table 3 DJ Wind 2031'!$B$10:$J$36,9,FALSE)</f>
        <v>239.05</v>
      </c>
      <c r="AP28">
        <f>VLOOKUP($O28,'Table 3 ID Wind 2036'!$B$10:$J$36,9,FALSE)</f>
        <v>243.13</v>
      </c>
      <c r="AQ28">
        <f>VLOOKUP($O28,'Table 3 30 MW Geoth 2029'!$B$10:$J$36,9,FALSE)</f>
        <v>897.87</v>
      </c>
      <c r="AR28">
        <f>VLOOKUP($O28,'Table 3 200 MW (UT N) 2029)'!$B$11:$H$41,7,FALSE)</f>
        <v>153.04</v>
      </c>
      <c r="AS28">
        <f>VLOOKUP($O28,'Table 3 436MW (West M) 2030'!$B$11:$I$41,7,FALSE)</f>
        <v>227.66</v>
      </c>
      <c r="AT28">
        <f>VLOOKUP($O28,'Table 3 477 MW (Wyo) 2033'!$B$11:$I$41,7,FALSE)</f>
        <v>233.09</v>
      </c>
      <c r="AU28">
        <f>VLOOKUP($O28,'Table 3 200 MW (Wyo) 2033'!$B$11:$I$41,7,FALSE)</f>
        <v>201.04</v>
      </c>
      <c r="AV28">
        <f>VLOOKUP($O28,'Table 3 Yakima Solar 2028'!$B$10:$K$36,9,FALSE)</f>
        <v>217.69</v>
      </c>
      <c r="AW28">
        <f>VLOOKUP($O28,'Table 3 UT Solar 2031'!$B$10:$K$36,9,FALSE)</f>
        <v>225.65</v>
      </c>
      <c r="AZ28">
        <f>SUM(AB$13:AB28)*AN28/1000</f>
        <v>0</v>
      </c>
      <c r="BA28">
        <f>SUM(AC$13:AC28)*AO28/1000</f>
        <v>0</v>
      </c>
      <c r="BB28">
        <f>SUM(AD$13:AD28)*AP28/1000</f>
        <v>0</v>
      </c>
      <c r="BC28">
        <f>SUM(AE$13:AE28)*AQ28/1000</f>
        <v>0</v>
      </c>
      <c r="BD28">
        <f>SUM(AF$13:AF28)*AR28/1000</f>
        <v>0</v>
      </c>
      <c r="BE28">
        <f>SUM(AG$13:AG28)*AS28/1000</f>
        <v>0</v>
      </c>
      <c r="BF28">
        <f>SUM(AH$13:AH28)*AT28/1000</f>
        <v>0</v>
      </c>
      <c r="BG28">
        <f>SUM(AI$13:AI28)*AU28/1000</f>
        <v>0</v>
      </c>
      <c r="BH28">
        <f>SUM(AJ$13:AJ28)*AV28/1000</f>
        <v>0</v>
      </c>
      <c r="BI28">
        <f>SUM(AK$13:AK28)*AW28/1000</f>
        <v>2.1151266433703282</v>
      </c>
      <c r="BJ28">
        <f t="shared" si="7"/>
        <v>2.1151266433703282</v>
      </c>
    </row>
    <row r="29" spans="2:62">
      <c r="B29" s="277">
        <f t="shared" si="5"/>
        <v>2034</v>
      </c>
      <c r="C29" s="10">
        <f t="shared" si="0"/>
        <v>216.6212130657579</v>
      </c>
      <c r="D29" s="61" t="str">
        <f t="shared" si="1"/>
        <v/>
      </c>
      <c r="E29" s="10">
        <f>SUMIF('Table 5'!$J$20:$J$271,B29,'Table 5'!$C$20:$C$271)/SUMIF('Table 5'!$J$20:$J$271,B29,'Table 5'!$F$20:$F$271)</f>
        <v>-0.62999040662962069</v>
      </c>
      <c r="F29" s="51"/>
      <c r="G29" s="10">
        <f>IFERROR(SUMIF('Table 5'!$J$20:$J$271,B29,'Table 5'!$E$20:$E$271)/SUMIF('Table 5'!$J$20:$J$271,B29,'Table 5'!$F$20:$F$271),0)</f>
        <v>85.631491308108551</v>
      </c>
      <c r="H29" s="50"/>
      <c r="I29"/>
      <c r="M29" s="198"/>
      <c r="O29">
        <f t="shared" si="2"/>
        <v>2034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AB29">
        <f t="shared" si="6"/>
        <v>0</v>
      </c>
      <c r="AC29">
        <f t="shared" si="3"/>
        <v>0</v>
      </c>
      <c r="AD29">
        <f t="shared" si="3"/>
        <v>0</v>
      </c>
      <c r="AE29">
        <f t="shared" si="3"/>
        <v>0</v>
      </c>
      <c r="AF29">
        <f t="shared" si="3"/>
        <v>0</v>
      </c>
      <c r="AG29">
        <f t="shared" si="3"/>
        <v>0</v>
      </c>
      <c r="AH29">
        <f t="shared" si="3"/>
        <v>0</v>
      </c>
      <c r="AI29">
        <f t="shared" si="3"/>
        <v>0</v>
      </c>
      <c r="AJ29">
        <f t="shared" si="3"/>
        <v>0</v>
      </c>
      <c r="AK29">
        <f t="shared" si="3"/>
        <v>0</v>
      </c>
      <c r="AN29">
        <f>VLOOKUP($O29,'Table 3 WY Wind 2021'!$B$10:$J$36,9,FALSE)</f>
        <v>125.47</v>
      </c>
      <c r="AO29">
        <f>VLOOKUP($O29,'Table 3 DJ Wind 2031'!$B$10:$J$36,9,FALSE)</f>
        <v>244.83</v>
      </c>
      <c r="AP29">
        <f>VLOOKUP($O29,'Table 3 ID Wind 2036'!$B$10:$J$36,9,FALSE)</f>
        <v>249.02</v>
      </c>
      <c r="AQ29">
        <f>VLOOKUP($O29,'Table 3 30 MW Geoth 2029'!$B$10:$J$36,9,FALSE)</f>
        <v>919.61</v>
      </c>
      <c r="AR29">
        <f>VLOOKUP($O29,'Table 3 200 MW (UT N) 2029)'!$B$11:$H$41,7,FALSE)</f>
        <v>156.75</v>
      </c>
      <c r="AS29">
        <f>VLOOKUP($O29,'Table 3 436MW (West M) 2030'!$B$11:$I$41,7,FALSE)</f>
        <v>233.17</v>
      </c>
      <c r="AT29">
        <f>VLOOKUP($O29,'Table 3 477 MW (Wyo) 2033'!$B$11:$I$41,7,FALSE)</f>
        <v>238.74</v>
      </c>
      <c r="AU29">
        <f>VLOOKUP($O29,'Table 3 200 MW (Wyo) 2033'!$B$11:$I$41,7,FALSE)</f>
        <v>205.91</v>
      </c>
      <c r="AV29">
        <f>VLOOKUP($O29,'Table 3 Yakima Solar 2028'!$B$10:$K$36,9,FALSE)</f>
        <v>222.95</v>
      </c>
      <c r="AW29">
        <f>VLOOKUP($O29,'Table 3 UT Solar 2031'!$B$10:$K$36,9,FALSE)</f>
        <v>231.1</v>
      </c>
      <c r="AZ29">
        <f>SUM(AB$13:AB29)*AN29/1000</f>
        <v>0</v>
      </c>
      <c r="BA29">
        <f>SUM(AC$13:AC29)*AO29/1000</f>
        <v>0</v>
      </c>
      <c r="BB29">
        <f>SUM(AD$13:AD29)*AP29/1000</f>
        <v>0</v>
      </c>
      <c r="BC29">
        <f>SUM(AE$13:AE29)*AQ29/1000</f>
        <v>0</v>
      </c>
      <c r="BD29">
        <f>SUM(AF$13:AF29)*AR29/1000</f>
        <v>0</v>
      </c>
      <c r="BE29">
        <f>SUM(AG$13:AG29)*AS29/1000</f>
        <v>0</v>
      </c>
      <c r="BF29">
        <f>SUM(AH$13:AH29)*AT29/1000</f>
        <v>0</v>
      </c>
      <c r="BG29">
        <f>SUM(AI$13:AI29)*AU29/1000</f>
        <v>0</v>
      </c>
      <c r="BH29">
        <f>SUM(AJ$13:AJ29)*AV29/1000</f>
        <v>0</v>
      </c>
      <c r="BI29">
        <f>SUM(AK$13:AK29)*AW29/1000</f>
        <v>2.1662121306575792</v>
      </c>
      <c r="BJ29">
        <f t="shared" si="7"/>
        <v>2.1662121306575792</v>
      </c>
    </row>
    <row r="30" spans="2:62">
      <c r="B30" s="277">
        <f t="shared" si="5"/>
        <v>2035</v>
      </c>
      <c r="C30" s="10">
        <f t="shared" si="0"/>
        <v>221.86099056916592</v>
      </c>
      <c r="D30" s="61" t="str">
        <f t="shared" si="1"/>
        <v/>
      </c>
      <c r="E30" s="10">
        <f>SUMIF('Table 5'!$J$20:$J$271,B30,'Table 5'!$C$20:$C$271)/SUMIF('Table 5'!$J$20:$J$271,B30,'Table 5'!$F$20:$F$271)</f>
        <v>-0.30629230721017114</v>
      </c>
      <c r="F30" s="51"/>
      <c r="G30" s="10">
        <f>IFERROR(SUMIF('Table 5'!$J$20:$J$271,B30,'Table 5'!$E$20:$E$271)/SUMIF('Table 5'!$J$20:$J$271,B30,'Table 5'!$F$20:$F$271),0)</f>
        <v>88.485667997752387</v>
      </c>
      <c r="H30" s="50"/>
      <c r="I30"/>
      <c r="M30" s="198"/>
      <c r="O30">
        <f t="shared" si="2"/>
        <v>2035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AB30">
        <f t="shared" si="6"/>
        <v>0</v>
      </c>
      <c r="AC30">
        <f t="shared" si="3"/>
        <v>0</v>
      </c>
      <c r="AD30">
        <f t="shared" si="3"/>
        <v>0</v>
      </c>
      <c r="AE30">
        <f t="shared" si="3"/>
        <v>0</v>
      </c>
      <c r="AF30">
        <f t="shared" si="3"/>
        <v>0</v>
      </c>
      <c r="AG30">
        <f t="shared" si="3"/>
        <v>0</v>
      </c>
      <c r="AH30">
        <f t="shared" si="3"/>
        <v>0</v>
      </c>
      <c r="AI30">
        <f t="shared" si="3"/>
        <v>0</v>
      </c>
      <c r="AJ30">
        <f t="shared" si="3"/>
        <v>0</v>
      </c>
      <c r="AK30">
        <f t="shared" si="3"/>
        <v>0</v>
      </c>
      <c r="AN30">
        <f>VLOOKUP($O30,'Table 3 WY Wind 2021'!$B$10:$J$36,9,FALSE)</f>
        <v>128.49</v>
      </c>
      <c r="AO30">
        <f>VLOOKUP($O30,'Table 3 DJ Wind 2031'!$B$10:$J$36,9,FALSE)</f>
        <v>250.74</v>
      </c>
      <c r="AP30">
        <f>VLOOKUP($O30,'Table 3 ID Wind 2036'!$B$10:$J$36,9,FALSE)</f>
        <v>255.04</v>
      </c>
      <c r="AQ30">
        <f>VLOOKUP($O30,'Table 3 30 MW Geoth 2029'!$B$10:$J$36,9,FALSE)</f>
        <v>941.83</v>
      </c>
      <c r="AR30">
        <f>VLOOKUP($O30,'Table 3 200 MW (UT N) 2029)'!$B$11:$H$41,7,FALSE)</f>
        <v>160.53</v>
      </c>
      <c r="AS30">
        <f>VLOOKUP($O30,'Table 3 436MW (West M) 2030'!$B$11:$I$41,7,FALSE)</f>
        <v>238.79</v>
      </c>
      <c r="AT30">
        <f>VLOOKUP($O30,'Table 3 477 MW (Wyo) 2033'!$B$11:$I$41,7,FALSE)</f>
        <v>244.5</v>
      </c>
      <c r="AU30">
        <f>VLOOKUP($O30,'Table 3 200 MW (Wyo) 2033'!$B$11:$I$41,7,FALSE)</f>
        <v>210.88</v>
      </c>
      <c r="AV30">
        <f>VLOOKUP($O30,'Table 3 Yakima Solar 2028'!$B$10:$K$36,9,FALSE)</f>
        <v>228.33</v>
      </c>
      <c r="AW30">
        <f>VLOOKUP($O30,'Table 3 UT Solar 2031'!$B$10:$K$36,9,FALSE)</f>
        <v>236.69</v>
      </c>
      <c r="AZ30">
        <f>SUM(AB$13:AB30)*AN30/1000</f>
        <v>0</v>
      </c>
      <c r="BA30">
        <f>SUM(AC$13:AC30)*AO30/1000</f>
        <v>0</v>
      </c>
      <c r="BB30">
        <f>SUM(AD$13:AD30)*AP30/1000</f>
        <v>0</v>
      </c>
      <c r="BC30">
        <f>SUM(AE$13:AE30)*AQ30/1000</f>
        <v>0</v>
      </c>
      <c r="BD30">
        <f>SUM(AF$13:AF30)*AR30/1000</f>
        <v>0</v>
      </c>
      <c r="BE30">
        <f>SUM(AG$13:AG30)*AS30/1000</f>
        <v>0</v>
      </c>
      <c r="BF30">
        <f>SUM(AH$13:AH30)*AT30/1000</f>
        <v>0</v>
      </c>
      <c r="BG30">
        <f>SUM(AI$13:AI30)*AU30/1000</f>
        <v>0</v>
      </c>
      <c r="BH30">
        <f>SUM(AJ$13:AJ30)*AV30/1000</f>
        <v>0</v>
      </c>
      <c r="BI30">
        <f>SUM(AK$13:AK30)*AW30/1000</f>
        <v>2.2186099056916593</v>
      </c>
      <c r="BJ30">
        <f t="shared" si="7"/>
        <v>2.2186099056916593</v>
      </c>
    </row>
    <row r="31" spans="2:62">
      <c r="B31" s="277">
        <f t="shared" si="5"/>
        <v>2036</v>
      </c>
      <c r="C31" s="10">
        <f t="shared" si="0"/>
        <v>227.26011729897451</v>
      </c>
      <c r="D31" s="61" t="str">
        <f t="shared" si="1"/>
        <v/>
      </c>
      <c r="E31" s="10">
        <f>SUMIF('Table 5'!$J$20:$J$271,B31,'Table 5'!$C$20:$C$271)/SUMIF('Table 5'!$J$20:$J$271,B31,'Table 5'!$F$20:$F$271)</f>
        <v>-1.0787326188508028</v>
      </c>
      <c r="F31" s="51"/>
      <c r="G31" s="10">
        <f>IFERROR(SUMIF('Table 5'!$J$20:$J$271,B31,'Table 5'!$E$20:$E$271)/SUMIF('Table 5'!$J$20:$J$271,B31,'Table 5'!$F$20:$F$271),0)</f>
        <v>90.155099056773523</v>
      </c>
      <c r="H31" s="50"/>
      <c r="I31"/>
      <c r="M31" s="198"/>
      <c r="O31">
        <f t="shared" si="2"/>
        <v>2036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AB31">
        <f t="shared" si="6"/>
        <v>0</v>
      </c>
      <c r="AC31">
        <f t="shared" si="3"/>
        <v>0</v>
      </c>
      <c r="AD31">
        <f t="shared" si="3"/>
        <v>0</v>
      </c>
      <c r="AE31">
        <f t="shared" si="3"/>
        <v>0</v>
      </c>
      <c r="AF31">
        <f t="shared" si="3"/>
        <v>0</v>
      </c>
      <c r="AG31">
        <f t="shared" si="3"/>
        <v>0</v>
      </c>
      <c r="AH31">
        <f t="shared" si="3"/>
        <v>0</v>
      </c>
      <c r="AI31">
        <f t="shared" si="3"/>
        <v>0</v>
      </c>
      <c r="AJ31">
        <f t="shared" si="3"/>
        <v>0</v>
      </c>
      <c r="AK31">
        <f t="shared" si="3"/>
        <v>0</v>
      </c>
      <c r="AN31">
        <f>VLOOKUP($O31,'Table 3 WY Wind 2021'!$B$10:$J$36,9,FALSE)</f>
        <v>131.6</v>
      </c>
      <c r="AO31">
        <f>VLOOKUP($O31,'Table 3 DJ Wind 2031'!$B$10:$J$36,9,FALSE)</f>
        <v>256.82</v>
      </c>
      <c r="AP31">
        <f>VLOOKUP($O31,'Table 3 ID Wind 2036'!$B$10:$J$36,9,FALSE)</f>
        <v>261.24</v>
      </c>
      <c r="AQ31">
        <f>VLOOKUP($O31,'Table 3 30 MW Geoth 2029'!$B$10:$J$36,9,FALSE)</f>
        <v>964.76</v>
      </c>
      <c r="AR31">
        <f>VLOOKUP($O31,'Table 3 200 MW (UT N) 2029)'!$B$11:$H$41,7,FALSE)</f>
        <v>164.43</v>
      </c>
      <c r="AS31">
        <f>VLOOKUP($O31,'Table 3 436MW (West M) 2030'!$B$11:$I$41,7,FALSE)</f>
        <v>244.62</v>
      </c>
      <c r="AT31">
        <f>VLOOKUP($O31,'Table 3 477 MW (Wyo) 2033'!$B$11:$I$41,7,FALSE)</f>
        <v>250.43</v>
      </c>
      <c r="AU31">
        <f>VLOOKUP($O31,'Table 3 200 MW (Wyo) 2033'!$B$11:$I$41,7,FALSE)</f>
        <v>216.01</v>
      </c>
      <c r="AV31">
        <f>VLOOKUP($O31,'Table 3 Yakima Solar 2028'!$B$10:$K$36,9,FALSE)</f>
        <v>233.88</v>
      </c>
      <c r="AW31">
        <f>VLOOKUP($O31,'Table 3 UT Solar 2031'!$B$10:$K$36,9,FALSE)</f>
        <v>242.45</v>
      </c>
      <c r="AZ31">
        <f>SUM(AB$13:AB31)*AN31/1000</f>
        <v>0</v>
      </c>
      <c r="BA31">
        <f>SUM(AC$13:AC31)*AO31/1000</f>
        <v>0</v>
      </c>
      <c r="BB31">
        <f>SUM(AD$13:AD31)*AP31/1000</f>
        <v>0</v>
      </c>
      <c r="BC31">
        <f>SUM(AE$13:AE31)*AQ31/1000</f>
        <v>0</v>
      </c>
      <c r="BD31">
        <f>SUM(AF$13:AF31)*AR31/1000</f>
        <v>0</v>
      </c>
      <c r="BE31">
        <f>SUM(AG$13:AG31)*AS31/1000</f>
        <v>0</v>
      </c>
      <c r="BF31">
        <f>SUM(AH$13:AH31)*AT31/1000</f>
        <v>0</v>
      </c>
      <c r="BG31">
        <f>SUM(AI$13:AI31)*AU31/1000</f>
        <v>0</v>
      </c>
      <c r="BH31">
        <f>SUM(AJ$13:AJ31)*AV31/1000</f>
        <v>0</v>
      </c>
      <c r="BI31">
        <f>SUM(AK$13:AK31)*AW31/1000</f>
        <v>2.2726011729897451</v>
      </c>
      <c r="BJ31">
        <f t="shared" si="7"/>
        <v>2.2726011729897451</v>
      </c>
    </row>
    <row r="32" spans="2:62">
      <c r="B32" s="277">
        <f t="shared" si="5"/>
        <v>2037</v>
      </c>
      <c r="C32" s="10">
        <f t="shared" si="0"/>
        <v>232.79047280346595</v>
      </c>
      <c r="D32" s="61" t="str">
        <f t="shared" si="1"/>
        <v/>
      </c>
      <c r="E32" s="10">
        <f>SUMIF('Table 5'!$J$20:$J$271,B32,'Table 5'!$C$20:$C$271)/SUMIF('Table 5'!$J$20:$J$271,B32,'Table 5'!$F$20:$F$271)</f>
        <v>-1.1126192100285563</v>
      </c>
      <c r="F32" s="51"/>
      <c r="G32" s="10">
        <f>IFERROR(SUMIF('Table 5'!$J$20:$J$271,B32,'Table 5'!$E$20:$E$271)/SUMIF('Table 5'!$J$20:$J$271,B32,'Table 5'!$F$20:$F$271),0)</f>
        <v>92.992456156938019</v>
      </c>
      <c r="H32" s="50"/>
      <c r="I32"/>
      <c r="M32" s="198"/>
      <c r="O32">
        <f t="shared" si="2"/>
        <v>2037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AB32">
        <f t="shared" si="6"/>
        <v>0</v>
      </c>
      <c r="AC32">
        <f t="shared" si="3"/>
        <v>0</v>
      </c>
      <c r="AD32">
        <f t="shared" si="3"/>
        <v>0</v>
      </c>
      <c r="AE32">
        <f t="shared" si="3"/>
        <v>0</v>
      </c>
      <c r="AF32">
        <f t="shared" si="3"/>
        <v>0</v>
      </c>
      <c r="AG32">
        <f t="shared" si="3"/>
        <v>0</v>
      </c>
      <c r="AH32">
        <f t="shared" si="3"/>
        <v>0</v>
      </c>
      <c r="AI32">
        <f t="shared" si="3"/>
        <v>0</v>
      </c>
      <c r="AJ32">
        <f t="shared" si="3"/>
        <v>0</v>
      </c>
      <c r="AK32">
        <f t="shared" si="3"/>
        <v>0</v>
      </c>
      <c r="AN32">
        <f>VLOOKUP($O32,'Table 3 WY Wind 2021'!$B$10:$J$36,9,FALSE)</f>
        <v>134.76</v>
      </c>
      <c r="AO32">
        <f>VLOOKUP($O32,'Table 3 DJ Wind 2031'!$B$10:$J$36,9,FALSE)</f>
        <v>263.04000000000002</v>
      </c>
      <c r="AP32">
        <f>VLOOKUP($O32,'Table 3 ID Wind 2036'!$B$10:$J$36,9,FALSE)</f>
        <v>267.58</v>
      </c>
      <c r="AQ32">
        <f>VLOOKUP($O32,'Table 3 30 MW Geoth 2029'!$B$10:$J$36,9,FALSE)</f>
        <v>988.16</v>
      </c>
      <c r="AR32">
        <f>VLOOKUP($O32,'Table 3 200 MW (UT N) 2029)'!$B$11:$H$41,7,FALSE)</f>
        <v>168.43</v>
      </c>
      <c r="AS32">
        <f>VLOOKUP($O32,'Table 3 436MW (West M) 2030'!$B$11:$I$41,7,FALSE)</f>
        <v>250.59</v>
      </c>
      <c r="AT32">
        <f>VLOOKUP($O32,'Table 3 477 MW (Wyo) 2033'!$B$11:$I$41,7,FALSE)</f>
        <v>256.47000000000003</v>
      </c>
      <c r="AU32">
        <f>VLOOKUP($O32,'Table 3 200 MW (Wyo) 2033'!$B$11:$I$41,7,FALSE)</f>
        <v>221.26</v>
      </c>
      <c r="AV32">
        <f>VLOOKUP($O32,'Table 3 Yakima Solar 2028'!$B$10:$K$36,9,FALSE)</f>
        <v>239.57</v>
      </c>
      <c r="AW32">
        <f>VLOOKUP($O32,'Table 3 UT Solar 2031'!$B$10:$K$36,9,FALSE)</f>
        <v>248.35</v>
      </c>
      <c r="AZ32">
        <f>SUM(AB$13:AB32)*AN32/1000</f>
        <v>0</v>
      </c>
      <c r="BA32">
        <f>SUM(AC$13:AC32)*AO32/1000</f>
        <v>0</v>
      </c>
      <c r="BB32">
        <f>SUM(AD$13:AD32)*AP32/1000</f>
        <v>0</v>
      </c>
      <c r="BC32">
        <f>SUM(AE$13:AE32)*AQ32/1000</f>
        <v>0</v>
      </c>
      <c r="BD32">
        <f>SUM(AF$13:AF32)*AR32/1000</f>
        <v>0</v>
      </c>
      <c r="BE32">
        <f>SUM(AG$13:AG32)*AS32/1000</f>
        <v>0</v>
      </c>
      <c r="BF32">
        <f>SUM(AH$13:AH32)*AT32/1000</f>
        <v>0</v>
      </c>
      <c r="BG32">
        <f>SUM(AI$13:AI32)*AU32/1000</f>
        <v>0</v>
      </c>
      <c r="BH32">
        <f>SUM(AJ$13:AJ32)*AV32/1000</f>
        <v>0</v>
      </c>
      <c r="BI32">
        <f>SUM(AK$13:AK32)*AW32/1000</f>
        <v>2.3279047280346594</v>
      </c>
      <c r="BJ32" s="285">
        <f t="shared" si="7"/>
        <v>2.3279047280346594</v>
      </c>
    </row>
    <row r="33" spans="1:62" hidden="1">
      <c r="B33" s="16">
        <f t="shared" si="5"/>
        <v>2038</v>
      </c>
      <c r="C33" s="10">
        <f t="shared" si="0"/>
        <v>238.47080405045207</v>
      </c>
      <c r="D33" s="61" t="str">
        <f t="shared" ref="D33" si="8">IF(OR(AND(B33=2029,_30_Geo_West&gt;0),AND(B33=2029,_200_SCCT_UtahN&gt;0),AND(B33=2030,_436_CCCT_WestMain&gt;0)),"(4)","")</f>
        <v/>
      </c>
      <c r="E33" s="10" t="e">
        <f>SUMIF('Table 5'!$J$20:$J$271,B33,'Table 5'!$C$20:$C$271)/SUMIF('Table 5'!$J$20:$J$271,B33,'Table 5'!$F$20:$F$271)</f>
        <v>#DIV/0!</v>
      </c>
      <c r="F33" s="51"/>
      <c r="G33" s="15">
        <f>IFERROR(SUMIF('Table 5'!$J$20:$J$271,B33,'Table 5'!$E$20:$E$271)/SUMIF('Table 5'!$J$20:$J$271,B33,'Table 5'!$F$20:$F$271),0)</f>
        <v>0</v>
      </c>
      <c r="H33" s="50"/>
      <c r="I33"/>
      <c r="M33" s="198"/>
      <c r="O33">
        <f t="shared" ref="O33" si="9">B33</f>
        <v>2038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AB33">
        <f t="shared" ref="AB33" si="10">P33/P$5</f>
        <v>0</v>
      </c>
      <c r="AC33">
        <f t="shared" ref="AC33" si="11">Q33/Q$5</f>
        <v>0</v>
      </c>
      <c r="AD33">
        <f t="shared" ref="AD33" si="12">R33/R$5</f>
        <v>0</v>
      </c>
      <c r="AE33">
        <f t="shared" ref="AE33" si="13">S33/S$5</f>
        <v>0</v>
      </c>
      <c r="AF33">
        <f t="shared" ref="AF33" si="14">T33/T$5</f>
        <v>0</v>
      </c>
      <c r="AG33">
        <f t="shared" ref="AG33" si="15">U33/U$5</f>
        <v>0</v>
      </c>
      <c r="AH33">
        <f t="shared" ref="AH33" si="16">V33/V$5</f>
        <v>0</v>
      </c>
      <c r="AI33">
        <f t="shared" ref="AI33" si="17">W33/W$5</f>
        <v>0</v>
      </c>
      <c r="AJ33">
        <f t="shared" ref="AJ33" si="18">X33/X$5</f>
        <v>0</v>
      </c>
      <c r="AK33">
        <f t="shared" ref="AK33" si="19">Y33/Y$5</f>
        <v>0</v>
      </c>
      <c r="AN33">
        <f>VLOOKUP($O33,'Table 3 WY Wind 2021'!$B$10:$J$36,9,FALSE)</f>
        <v>138.07</v>
      </c>
      <c r="AO33">
        <f>VLOOKUP($O33,'Table 3 DJ Wind 2031'!$B$10:$J$36,9,FALSE)</f>
        <v>269.48</v>
      </c>
      <c r="AP33">
        <f>VLOOKUP($O33,'Table 3 ID Wind 2036'!$B$10:$J$36,9,FALSE)</f>
        <v>274.11</v>
      </c>
      <c r="AQ33">
        <f>VLOOKUP($O33,'Table 3 30 MW Geoth 2029'!$B$10:$J$36,9,FALSE)</f>
        <v>1012.27</v>
      </c>
      <c r="AR33">
        <f>VLOOKUP($O33,'Table 3 200 MW (UT N) 2029)'!$B$11:$H$41,7,FALSE)</f>
        <v>172.55</v>
      </c>
      <c r="AS33">
        <f>VLOOKUP($O33,'Table 3 436MW (West M) 2030'!$B$11:$I$41,7,FALSE)</f>
        <v>256.70999999999998</v>
      </c>
      <c r="AT33">
        <f>VLOOKUP($O33,'Table 3 477 MW (Wyo) 2033'!$B$11:$I$41,7,FALSE)</f>
        <v>262.75</v>
      </c>
      <c r="AU33">
        <f>VLOOKUP($O33,'Table 3 200 MW (Wyo) 2033'!$B$11:$I$41,7,FALSE)</f>
        <v>226.67</v>
      </c>
      <c r="AV33">
        <f>VLOOKUP($O33,'Table 3 Yakima Solar 2028'!$B$10:$K$36,9,FALSE)</f>
        <v>245.41</v>
      </c>
      <c r="AW33">
        <f>VLOOKUP($O33,'Table 3 UT Solar 2031'!$B$10:$K$36,9,FALSE)</f>
        <v>254.41</v>
      </c>
      <c r="AZ33">
        <f>SUM(AB$13:AB33)*AN33/1000</f>
        <v>0</v>
      </c>
      <c r="BA33">
        <f>SUM(AC$13:AC33)*AO33/1000</f>
        <v>0</v>
      </c>
      <c r="BB33">
        <f>SUM(AD$13:AD33)*AP33/1000</f>
        <v>0</v>
      </c>
      <c r="BC33">
        <f>SUM(AE$13:AE33)*AQ33/1000</f>
        <v>0</v>
      </c>
      <c r="BD33">
        <f>SUM(AF$13:AF33)*AR33/1000</f>
        <v>0</v>
      </c>
      <c r="BE33">
        <f>SUM(AG$13:AG33)*AS33/1000</f>
        <v>0</v>
      </c>
      <c r="BF33">
        <f>SUM(AH$13:AH33)*AT33/1000</f>
        <v>0</v>
      </c>
      <c r="BG33">
        <f>SUM(AI$13:AI33)*AU33/1000</f>
        <v>0</v>
      </c>
      <c r="BH33">
        <f>SUM(AJ$13:AJ33)*AV33/1000</f>
        <v>0</v>
      </c>
      <c r="BI33">
        <f>SUM(AK$13:AK33)*AW33/1000</f>
        <v>2.3847080405045209</v>
      </c>
      <c r="BJ33" s="285">
        <f t="shared" ref="BJ33" si="20">SUM(AZ33:BI33)</f>
        <v>2.3847080405045209</v>
      </c>
    </row>
    <row r="34" spans="1:62" hidden="1">
      <c r="B34" s="277"/>
      <c r="C34" s="10"/>
      <c r="D34" s="61"/>
      <c r="E34" s="10"/>
      <c r="F34" s="51"/>
      <c r="G34" s="10"/>
      <c r="H34" s="50"/>
      <c r="I34"/>
      <c r="M34" s="198"/>
      <c r="O34">
        <f t="shared" si="2"/>
        <v>0</v>
      </c>
      <c r="P34" t="e">
        <v>#N/A</v>
      </c>
      <c r="Q34" t="e">
        <v>#N/A</v>
      </c>
      <c r="R34" t="e">
        <v>#N/A</v>
      </c>
      <c r="S34" t="e">
        <v>#N/A</v>
      </c>
      <c r="T34" t="e">
        <v>#N/A</v>
      </c>
      <c r="U34" t="e">
        <v>#N/A</v>
      </c>
      <c r="V34" t="e">
        <v>#N/A</v>
      </c>
      <c r="W34" t="e">
        <v>#N/A</v>
      </c>
      <c r="X34" t="e">
        <v>#N/A</v>
      </c>
      <c r="Y34" t="e">
        <v>#N/A</v>
      </c>
      <c r="AB34" t="e">
        <f t="shared" si="6"/>
        <v>#N/A</v>
      </c>
      <c r="AC34" t="e">
        <f t="shared" si="3"/>
        <v>#N/A</v>
      </c>
      <c r="AD34" t="e">
        <f t="shared" si="3"/>
        <v>#N/A</v>
      </c>
      <c r="AE34" t="e">
        <f t="shared" si="3"/>
        <v>#N/A</v>
      </c>
      <c r="AF34" t="e">
        <f t="shared" si="3"/>
        <v>#N/A</v>
      </c>
      <c r="AG34" t="e">
        <f t="shared" si="3"/>
        <v>#N/A</v>
      </c>
      <c r="AH34" t="e">
        <f t="shared" si="3"/>
        <v>#N/A</v>
      </c>
      <c r="AI34" t="e">
        <f t="shared" si="3"/>
        <v>#N/A</v>
      </c>
      <c r="AJ34" t="e">
        <f t="shared" si="3"/>
        <v>#N/A</v>
      </c>
      <c r="AK34" t="e">
        <f t="shared" si="3"/>
        <v>#N/A</v>
      </c>
      <c r="AN34" t="e">
        <f>VLOOKUP($O34,'Table 3 WY Wind 2021'!$B$10:$J$36,9,FALSE)</f>
        <v>#N/A</v>
      </c>
      <c r="AO34" t="e">
        <f>VLOOKUP($O34,'Table 3 DJ Wind 2031'!$B$10:$J$36,9,FALSE)</f>
        <v>#N/A</v>
      </c>
      <c r="AP34" t="e">
        <f>VLOOKUP($O34,'Table 3 ID Wind 2036'!$B$10:$J$36,9,FALSE)</f>
        <v>#N/A</v>
      </c>
      <c r="AQ34" t="e">
        <f>VLOOKUP($O34,'Table 3 30 MW Geoth 2029'!$B$10:$J$36,9,FALSE)</f>
        <v>#N/A</v>
      </c>
      <c r="AR34" t="e">
        <f>VLOOKUP($O34,'Table 3 200 MW (UT N) 2029)'!$B$11:$H$41,7,FALSE)</f>
        <v>#N/A</v>
      </c>
      <c r="AS34" t="e">
        <f>VLOOKUP($O34,'Table 3 436MW (West M) 2030'!$B$11:$I$41,7,FALSE)</f>
        <v>#N/A</v>
      </c>
      <c r="AT34" t="e">
        <f>VLOOKUP($O34,'Table 3 477 MW (Wyo) 2033'!$B$11:$I$41,7,FALSE)</f>
        <v>#N/A</v>
      </c>
      <c r="AU34" t="e">
        <f>VLOOKUP($O34,'Table 3 200 MW (Wyo) 2033'!$B$11:$I$41,7,FALSE)</f>
        <v>#N/A</v>
      </c>
      <c r="AV34" t="e">
        <f>VLOOKUP($O34,'Table 3 Yakima Solar 2028'!$B$10:$K$36,9,FALSE)</f>
        <v>#N/A</v>
      </c>
      <c r="AW34" t="e">
        <f>VLOOKUP($O34,'Table 3 UT Solar 2031'!$B$10:$K$36,9,FALSE)</f>
        <v>#N/A</v>
      </c>
      <c r="AZ34" t="e">
        <f>SUM(AB$13:AB34)*AN34/1000</f>
        <v>#N/A</v>
      </c>
      <c r="BA34" t="e">
        <f>SUM(AC$13:AC34)*AO34/1000</f>
        <v>#N/A</v>
      </c>
      <c r="BB34" t="e">
        <f>SUM(AD$13:AD34)*AP34/1000</f>
        <v>#N/A</v>
      </c>
      <c r="BC34" t="e">
        <f>SUM(AE$13:AE34)*AQ34/1000</f>
        <v>#N/A</v>
      </c>
      <c r="BD34" t="e">
        <f>SUM(AF$13:AF34)*AR34/1000</f>
        <v>#N/A</v>
      </c>
      <c r="BE34" t="e">
        <f>SUM(AG$13:AG34)*AS34/1000</f>
        <v>#N/A</v>
      </c>
      <c r="BF34" t="e">
        <f>SUM(AH$13:AH34)*AT34/1000</f>
        <v>#N/A</v>
      </c>
      <c r="BG34" t="e">
        <f>SUM(AI$13:AI34)*AU34/1000</f>
        <v>#N/A</v>
      </c>
      <c r="BH34" t="e">
        <f>SUM(AJ$13:AJ34)*AV34/1000</f>
        <v>#N/A</v>
      </c>
      <c r="BI34" t="e">
        <f>SUM(AK$13:AK34)*AW34/1000</f>
        <v>#N/A</v>
      </c>
      <c r="BJ34" t="e">
        <f t="shared" si="7"/>
        <v>#N/A</v>
      </c>
    </row>
    <row r="35" spans="1:62" hidden="1">
      <c r="B35" s="277"/>
      <c r="C35" s="10"/>
      <c r="D35" s="61"/>
      <c r="E35" s="10"/>
      <c r="F35" s="51"/>
      <c r="G35" s="10"/>
      <c r="H35" s="50"/>
      <c r="I35"/>
      <c r="M35" s="198"/>
      <c r="O35">
        <f t="shared" si="2"/>
        <v>0</v>
      </c>
      <c r="P35" t="e">
        <v>#N/A</v>
      </c>
      <c r="Q35" t="e">
        <v>#N/A</v>
      </c>
      <c r="R35" t="e">
        <v>#N/A</v>
      </c>
      <c r="S35" t="e">
        <v>#N/A</v>
      </c>
      <c r="T35" t="e">
        <v>#N/A</v>
      </c>
      <c r="U35" t="e">
        <v>#N/A</v>
      </c>
      <c r="V35" t="e">
        <v>#N/A</v>
      </c>
      <c r="W35" t="e">
        <v>#N/A</v>
      </c>
      <c r="X35" t="e">
        <v>#N/A</v>
      </c>
      <c r="Y35" t="e">
        <v>#N/A</v>
      </c>
      <c r="AB35" t="e">
        <f t="shared" si="6"/>
        <v>#N/A</v>
      </c>
      <c r="AC35" t="e">
        <f t="shared" si="3"/>
        <v>#N/A</v>
      </c>
      <c r="AD35" t="e">
        <f t="shared" si="3"/>
        <v>#N/A</v>
      </c>
      <c r="AE35" t="e">
        <f t="shared" si="3"/>
        <v>#N/A</v>
      </c>
      <c r="AF35" t="e">
        <f t="shared" si="3"/>
        <v>#N/A</v>
      </c>
      <c r="AG35" t="e">
        <f t="shared" si="3"/>
        <v>#N/A</v>
      </c>
      <c r="AH35" t="e">
        <f t="shared" si="3"/>
        <v>#N/A</v>
      </c>
      <c r="AI35" t="e">
        <f t="shared" si="3"/>
        <v>#N/A</v>
      </c>
      <c r="AJ35" t="e">
        <f t="shared" si="3"/>
        <v>#N/A</v>
      </c>
      <c r="AK35" t="e">
        <f t="shared" si="3"/>
        <v>#N/A</v>
      </c>
      <c r="AN35" t="e">
        <f>VLOOKUP($O35,'Table 3 WY Wind 2021'!$B$10:$J$36,9,FALSE)</f>
        <v>#N/A</v>
      </c>
      <c r="AO35" t="e">
        <f>VLOOKUP($O35,'Table 3 DJ Wind 2031'!$B$10:$J$36,9,FALSE)</f>
        <v>#N/A</v>
      </c>
      <c r="AP35" t="e">
        <f>VLOOKUP($O35,'Table 3 ID Wind 2036'!$B$10:$J$36,9,FALSE)</f>
        <v>#N/A</v>
      </c>
      <c r="AQ35" t="e">
        <f>VLOOKUP($O35,'Table 3 30 MW Geoth 2029'!$B$10:$J$36,9,FALSE)</f>
        <v>#N/A</v>
      </c>
      <c r="AR35" t="e">
        <f>VLOOKUP($O35,'Table 3 200 MW (UT N) 2029)'!$B$11:$H$41,7,FALSE)</f>
        <v>#N/A</v>
      </c>
      <c r="AS35" t="e">
        <f>VLOOKUP($O35,'Table 3 436MW (West M) 2030'!$B$11:$I$41,7,FALSE)</f>
        <v>#N/A</v>
      </c>
      <c r="AT35" t="e">
        <f>VLOOKUP($O35,'Table 3 477 MW (Wyo) 2033'!$B$11:$I$41,7,FALSE)</f>
        <v>#N/A</v>
      </c>
      <c r="AU35" t="e">
        <f>VLOOKUP($O35,'Table 3 200 MW (Wyo) 2033'!$B$11:$I$41,7,FALSE)</f>
        <v>#N/A</v>
      </c>
      <c r="AV35" t="e">
        <f>VLOOKUP($O35,'Table 3 Yakima Solar 2028'!$B$10:$K$36,9,FALSE)</f>
        <v>#N/A</v>
      </c>
      <c r="AW35" t="e">
        <f>VLOOKUP($O35,'Table 3 UT Solar 2031'!$B$10:$K$36,9,FALSE)</f>
        <v>#N/A</v>
      </c>
      <c r="AZ35" t="e">
        <f>SUM(AB$13:AB35)*AN35/1000</f>
        <v>#N/A</v>
      </c>
      <c r="BA35" t="e">
        <f>SUM(AC$13:AC35)*AO35/1000</f>
        <v>#N/A</v>
      </c>
      <c r="BB35" t="e">
        <f>SUM(AD$13:AD35)*AP35/1000</f>
        <v>#N/A</v>
      </c>
      <c r="BC35" t="e">
        <f>SUM(AE$13:AE35)*AQ35/1000</f>
        <v>#N/A</v>
      </c>
      <c r="BD35" t="e">
        <f>SUM(AF$13:AF35)*AR35/1000</f>
        <v>#N/A</v>
      </c>
      <c r="BE35" t="e">
        <f>SUM(AG$13:AG35)*AS35/1000</f>
        <v>#N/A</v>
      </c>
      <c r="BF35" t="e">
        <f>SUM(AH$13:AH35)*AT35/1000</f>
        <v>#N/A</v>
      </c>
      <c r="BG35" t="e">
        <f>SUM(AI$13:AI35)*AU35/1000</f>
        <v>#N/A</v>
      </c>
      <c r="BH35" t="e">
        <f>SUM(AJ$13:AJ35)*AV35/1000</f>
        <v>#N/A</v>
      </c>
      <c r="BI35" t="e">
        <f>SUM(AK$13:AK35)*AW35/1000</f>
        <v>#N/A</v>
      </c>
      <c r="BJ35" t="e">
        <f t="shared" si="7"/>
        <v>#N/A</v>
      </c>
    </row>
    <row r="36" spans="1:62" hidden="1">
      <c r="B36" s="277"/>
      <c r="C36" s="10"/>
      <c r="D36" s="61"/>
      <c r="E36" s="10"/>
      <c r="F36" s="51"/>
      <c r="G36" s="10"/>
      <c r="H36" s="50"/>
      <c r="I36"/>
      <c r="M36" s="198"/>
    </row>
    <row r="37" spans="1:62" hidden="1">
      <c r="B37" s="277"/>
      <c r="C37" s="10"/>
      <c r="D37" s="61"/>
      <c r="E37" s="10"/>
      <c r="F37" s="51"/>
      <c r="G37" s="10"/>
      <c r="H37" s="50"/>
      <c r="I37"/>
      <c r="M37" s="198"/>
    </row>
    <row r="38" spans="1:62" hidden="1">
      <c r="B38" s="277"/>
      <c r="C38" s="10"/>
      <c r="D38" s="61"/>
      <c r="E38" s="10"/>
      <c r="F38" s="51"/>
      <c r="G38" s="10"/>
      <c r="H38" s="50"/>
      <c r="I38"/>
    </row>
    <row r="39" spans="1:62">
      <c r="B39" s="277"/>
      <c r="C39" s="10"/>
      <c r="D39" s="61"/>
      <c r="E39" s="10"/>
      <c r="F39" s="51"/>
      <c r="G39" s="10"/>
      <c r="H39" s="50"/>
      <c r="I39"/>
    </row>
    <row r="40" spans="1:62">
      <c r="D40" s="10"/>
      <c r="F40" s="51"/>
      <c r="H40" s="50"/>
      <c r="I40"/>
    </row>
    <row r="41" spans="1:62">
      <c r="B41" s="71" t="str">
        <f>"Levelized Prices (Nominal) @ "&amp;TEXT(I42,"0.00%")&amp;" Discount Rate (1) (3) "</f>
        <v xml:space="preserve">Levelized Prices (Nominal) @ 6.57% Discount Rate (1) (3) </v>
      </c>
      <c r="E41" s="6"/>
      <c r="I41" s="65" t="s">
        <v>96</v>
      </c>
    </row>
    <row r="42" spans="1:62">
      <c r="B42" s="63"/>
      <c r="C42" s="10"/>
      <c r="D42" s="10"/>
      <c r="H42" s="50"/>
      <c r="I42" s="175">
        <v>6.5699999999999995E-2</v>
      </c>
    </row>
    <row r="43" spans="1:62">
      <c r="B43" s="64"/>
      <c r="E43" s="10"/>
      <c r="G43" s="174"/>
      <c r="H43" s="50"/>
    </row>
    <row r="44" spans="1:62">
      <c r="B44" s="64"/>
      <c r="E44" s="10"/>
      <c r="G44" s="174"/>
      <c r="H44" s="50"/>
    </row>
    <row r="45" spans="1:62">
      <c r="A45" s="4" t="s">
        <v>154</v>
      </c>
      <c r="B45" s="63" t="s">
        <v>8</v>
      </c>
      <c r="C45" s="10">
        <f ca="1">'Table 5'!$D$10*(Study_CF*8.76)/'Table 5'!$F$10</f>
        <v>17.82646128228555</v>
      </c>
      <c r="D45" s="10"/>
      <c r="H45" s="50"/>
    </row>
    <row r="46" spans="1:62">
      <c r="A46" s="4" t="s">
        <v>154</v>
      </c>
      <c r="B46" s="64" t="s">
        <v>39</v>
      </c>
      <c r="E46" s="10">
        <f>'Table 5'!$C$10/'Table 5'!$F$10</f>
        <v>22.412396622519207</v>
      </c>
      <c r="G46" s="174">
        <f>'Table 5'!$G$10</f>
        <v>28.964036561954877</v>
      </c>
      <c r="H46" s="50"/>
    </row>
    <row r="47" spans="1:62">
      <c r="F47" s="52"/>
      <c r="H47" s="50"/>
    </row>
    <row r="48" spans="1:62">
      <c r="A48" s="4" t="s">
        <v>155</v>
      </c>
      <c r="B48" s="63" t="s">
        <v>8</v>
      </c>
      <c r="C48" s="10">
        <f ca="1">'Table 5'!$D$7*(Study_CF*8.76)/'Table 5'!$F$7</f>
        <v>39.334192863208806</v>
      </c>
      <c r="D48" s="10"/>
      <c r="H48" s="50"/>
    </row>
    <row r="49" spans="1:13">
      <c r="A49" s="4" t="s">
        <v>155</v>
      </c>
      <c r="B49" s="64" t="s">
        <v>39</v>
      </c>
      <c r="E49" s="10">
        <f>'Table 5'!$C$7/'Table 5'!$F$7</f>
        <v>21.175007813684839</v>
      </c>
      <c r="G49" s="174">
        <f>'Table 5'!$G$7</f>
        <v>35.631240313634144</v>
      </c>
      <c r="H49" s="50"/>
    </row>
    <row r="50" spans="1:13">
      <c r="F50" s="52"/>
      <c r="H50" s="50"/>
    </row>
    <row r="51" spans="1:13">
      <c r="F51" s="52"/>
      <c r="H51" s="50"/>
    </row>
    <row r="52" spans="1:13">
      <c r="F52" s="52"/>
      <c r="H52" s="50"/>
    </row>
    <row r="53" spans="1:13">
      <c r="B53" s="4" t="s">
        <v>19</v>
      </c>
      <c r="E53" s="52"/>
      <c r="G53" s="52"/>
      <c r="H53" s="50"/>
      <c r="I53" s="174"/>
    </row>
    <row r="54" spans="1:13">
      <c r="B54" s="66" t="str">
        <f>"(1)   "&amp;I41</f>
        <v>(1)   Discount Rate - 2017 IRP</v>
      </c>
      <c r="E54" s="50"/>
      <c r="F54" s="52"/>
      <c r="G54" s="50"/>
      <c r="H54" s="50"/>
      <c r="I54" s="174"/>
    </row>
    <row r="55" spans="1:13">
      <c r="B55" s="4" t="s">
        <v>25</v>
      </c>
      <c r="F55" s="52"/>
      <c r="H55" s="50"/>
      <c r="I55" s="174"/>
    </row>
    <row r="56" spans="1:13">
      <c r="G56" s="201"/>
    </row>
    <row r="57" spans="1:13">
      <c r="B57" s="4" t="str">
        <f>IF(Study_Cap_Adj&gt;0,"(4)  The capacity payment is derived from:","")</f>
        <v/>
      </c>
    </row>
    <row r="58" spans="1:13" hidden="1">
      <c r="B58" s="159" t="str">
        <f>IF(AND(Study_Cap_Adj&gt;0,_30_Geo_West&lt;&gt;0),"       2028 - "&amp;'Table 3 477 MW (Wyo) 2033'!$B$12&amp;"   ("&amp;TEXT(_30_Geo_West," 0.0%")&amp;")","")</f>
        <v/>
      </c>
    </row>
    <row r="59" spans="1:13" ht="12.75" customHeight="1">
      <c r="B59" s="159"/>
    </row>
    <row r="60" spans="1:13" ht="12.75" customHeight="1">
      <c r="B60" s="159"/>
    </row>
    <row r="61" spans="1:13">
      <c r="B61" s="11"/>
      <c r="C61" s="8"/>
      <c r="D61" s="8"/>
      <c r="E61" s="8"/>
      <c r="G61" s="8"/>
    </row>
    <row r="62" spans="1:13">
      <c r="B62"/>
      <c r="I62" t="s">
        <v>86</v>
      </c>
    </row>
    <row r="63" spans="1:13" s="69" customFormat="1">
      <c r="A63" s="70"/>
      <c r="B63" s="11"/>
      <c r="C63" s="70"/>
      <c r="D63" s="70"/>
      <c r="E63" s="70"/>
      <c r="F63" s="70"/>
      <c r="G63" s="70"/>
      <c r="I63" t="str">
        <f>"       Avoided Costs calculated annually are  "&amp;TEXT(PMT(Discount_Rate,COUNT($G$13:$G$27),-NPV(Discount_Rate,$G$13:$G$27)),"$0.00")&amp;"/MWH"</f>
        <v xml:space="preserve">       Avoided Costs calculated annually are  $29.28/MWH</v>
      </c>
      <c r="J63"/>
      <c r="K63"/>
      <c r="L63"/>
      <c r="M63"/>
    </row>
    <row r="64" spans="1:13" s="69" customFormat="1">
      <c r="A64" s="70"/>
      <c r="B64" s="11"/>
      <c r="C64" s="70"/>
      <c r="D64" s="70"/>
      <c r="E64" s="70"/>
      <c r="F64" s="70"/>
      <c r="G64" s="70"/>
      <c r="I64" s="11" t="str">
        <f>"       Avoided Costs calculated monthly are  "&amp;TEXT($I$53,"$0.00")&amp;"/MWH"</f>
        <v xml:space="preserve">       Avoided Costs calculated monthly are  $0.00/MWH</v>
      </c>
      <c r="J64"/>
      <c r="K64"/>
    </row>
    <row r="65" spans="2:13">
      <c r="B65" s="67"/>
      <c r="I65" s="69"/>
      <c r="L65" s="69"/>
      <c r="M65" s="69"/>
    </row>
    <row r="66" spans="2:13">
      <c r="F66" s="8"/>
    </row>
    <row r="69" spans="2:13">
      <c r="J69" s="69"/>
      <c r="K69" s="69"/>
    </row>
    <row r="70" spans="2:13">
      <c r="J70" s="69"/>
      <c r="K70" s="69"/>
    </row>
  </sheetData>
  <phoneticPr fontId="6" type="noConversion"/>
  <printOptions horizontalCentered="1"/>
  <pageMargins left="0.25" right="0.25" top="0.75" bottom="0.75" header="0.3" footer="0.3"/>
  <pageSetup scale="97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C11" sqref="C11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14.1640625" style="110" customWidth="1"/>
    <col min="4" max="4" width="12.33203125" style="110" customWidth="1"/>
    <col min="5" max="5" width="9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15.75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85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183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UT N - 200 MW - SCCT Frame "F" x1 - East Side Resource (5,050')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UT N - 200 MW - SCCT Frame "F" x1 - East Side Resource (5,050')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702</v>
      </c>
      <c r="D14" s="115">
        <f>ROUND(C14*$C$76,2)</f>
        <v>51.76</v>
      </c>
      <c r="E14" s="116">
        <f>$I$60</f>
        <v>30.66</v>
      </c>
      <c r="F14" s="116">
        <f>$J$65</f>
        <v>7.53</v>
      </c>
      <c r="G14" s="117">
        <f t="shared" ref="G14:G24" si="0">ROUND(F14*(8.76*$G$65)+E14,2)</f>
        <v>52.43</v>
      </c>
      <c r="H14" s="117">
        <f t="shared" ref="H14:H24" si="1">ROUND(D14+G14,2)</f>
        <v>104.19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 t="shared" ref="D15:F17" si="3">ROUND(D14*(1+$D83),2)</f>
        <v>52.9</v>
      </c>
      <c r="E15" s="115">
        <f t="shared" si="3"/>
        <v>31.34</v>
      </c>
      <c r="F15" s="115">
        <f t="shared" si="3"/>
        <v>7.7</v>
      </c>
      <c r="G15" s="119">
        <f t="shared" si="0"/>
        <v>53.6</v>
      </c>
      <c r="H15" s="119">
        <f t="shared" si="1"/>
        <v>106.5</v>
      </c>
      <c r="I15" s="117"/>
      <c r="J15" s="117"/>
      <c r="K15" s="117"/>
      <c r="M15" s="57"/>
    </row>
    <row r="16" spans="2:14">
      <c r="B16" s="113">
        <f t="shared" si="2"/>
        <v>2018</v>
      </c>
      <c r="C16" s="118"/>
      <c r="D16" s="115">
        <f t="shared" si="3"/>
        <v>54.05</v>
      </c>
      <c r="E16" s="115">
        <f t="shared" si="3"/>
        <v>32.020000000000003</v>
      </c>
      <c r="F16" s="115">
        <f t="shared" si="3"/>
        <v>7.87</v>
      </c>
      <c r="G16" s="117">
        <f t="shared" si="0"/>
        <v>54.77</v>
      </c>
      <c r="H16" s="117">
        <f t="shared" si="1"/>
        <v>108.82</v>
      </c>
      <c r="I16" s="117"/>
      <c r="J16" s="117"/>
      <c r="K16" s="117"/>
      <c r="M16" s="57"/>
    </row>
    <row r="17" spans="2:13">
      <c r="B17" s="113">
        <f t="shared" si="2"/>
        <v>2019</v>
      </c>
      <c r="C17" s="118"/>
      <c r="D17" s="115">
        <f t="shared" si="3"/>
        <v>55.13</v>
      </c>
      <c r="E17" s="115">
        <f t="shared" si="3"/>
        <v>32.659999999999997</v>
      </c>
      <c r="F17" s="115">
        <f t="shared" si="3"/>
        <v>8.0299999999999994</v>
      </c>
      <c r="G17" s="117">
        <f t="shared" si="0"/>
        <v>55.87</v>
      </c>
      <c r="H17" s="117">
        <f t="shared" si="1"/>
        <v>111</v>
      </c>
      <c r="I17" s="117"/>
      <c r="J17" s="117"/>
      <c r="K17" s="117"/>
      <c r="M17" s="57"/>
    </row>
    <row r="18" spans="2:13">
      <c r="B18" s="113">
        <f t="shared" si="2"/>
        <v>2020</v>
      </c>
      <c r="C18" s="118"/>
      <c r="D18" s="115">
        <f t="shared" ref="D18:F18" si="4">ROUND(D17*(1+$D86),2)</f>
        <v>56.31</v>
      </c>
      <c r="E18" s="115">
        <f t="shared" si="4"/>
        <v>33.36</v>
      </c>
      <c r="F18" s="115">
        <f t="shared" si="4"/>
        <v>8.1999999999999993</v>
      </c>
      <c r="G18" s="117">
        <f t="shared" ref="G18:G23" si="5">ROUND(F18*(8.76*$G$65)+E18,2)</f>
        <v>57.06</v>
      </c>
      <c r="H18" s="117">
        <f t="shared" ref="H18:H23" si="6">ROUND(D18+G18,2)</f>
        <v>113.37</v>
      </c>
      <c r="I18" s="117"/>
      <c r="J18" s="117"/>
      <c r="K18" s="117"/>
      <c r="M18" s="57"/>
    </row>
    <row r="19" spans="2:13">
      <c r="B19" s="113">
        <f t="shared" si="2"/>
        <v>2021</v>
      </c>
      <c r="C19" s="118"/>
      <c r="D19" s="115">
        <f t="shared" ref="D19:F19" si="7">ROUND(D18*(1+$D87),2)</f>
        <v>57.57</v>
      </c>
      <c r="E19" s="115">
        <f t="shared" si="7"/>
        <v>34.11</v>
      </c>
      <c r="F19" s="115">
        <f t="shared" si="7"/>
        <v>8.3800000000000008</v>
      </c>
      <c r="G19" s="117">
        <f t="shared" si="5"/>
        <v>58.33</v>
      </c>
      <c r="H19" s="117">
        <f t="shared" si="6"/>
        <v>115.9</v>
      </c>
      <c r="I19" s="117"/>
      <c r="J19" s="117"/>
      <c r="K19" s="117"/>
      <c r="M19" s="57"/>
    </row>
    <row r="20" spans="2:13">
      <c r="B20" s="113">
        <f t="shared" si="2"/>
        <v>2022</v>
      </c>
      <c r="C20" s="118"/>
      <c r="D20" s="115">
        <f t="shared" ref="D20:F20" si="8">ROUND(D19*(1+$D88),2)</f>
        <v>58.87</v>
      </c>
      <c r="E20" s="115">
        <f t="shared" si="8"/>
        <v>34.880000000000003</v>
      </c>
      <c r="F20" s="115">
        <f t="shared" si="8"/>
        <v>8.57</v>
      </c>
      <c r="G20" s="117">
        <f t="shared" si="5"/>
        <v>59.65</v>
      </c>
      <c r="H20" s="117">
        <f t="shared" si="6"/>
        <v>118.52</v>
      </c>
      <c r="I20" s="117"/>
      <c r="J20" s="117"/>
      <c r="K20" s="117"/>
      <c r="M20" s="57"/>
    </row>
    <row r="21" spans="2:13">
      <c r="B21" s="113">
        <f t="shared" si="2"/>
        <v>2023</v>
      </c>
      <c r="C21" s="118"/>
      <c r="D21" s="115">
        <f t="shared" ref="D21:F21" si="9">ROUND(D20*(1+$D89),2)</f>
        <v>60.23</v>
      </c>
      <c r="E21" s="115">
        <f t="shared" si="9"/>
        <v>35.68</v>
      </c>
      <c r="F21" s="115">
        <f t="shared" si="9"/>
        <v>8.77</v>
      </c>
      <c r="G21" s="117">
        <f t="shared" si="5"/>
        <v>61.03</v>
      </c>
      <c r="H21" s="117">
        <f t="shared" si="6"/>
        <v>121.26</v>
      </c>
      <c r="I21" s="117"/>
      <c r="J21" s="117"/>
      <c r="K21" s="117"/>
      <c r="M21" s="57"/>
    </row>
    <row r="22" spans="2:13">
      <c r="B22" s="113">
        <f t="shared" si="2"/>
        <v>2024</v>
      </c>
      <c r="C22" s="118"/>
      <c r="D22" s="115">
        <f t="shared" ref="D22:F22" si="10">ROUND(D21*(1+$D90),2)</f>
        <v>61.62</v>
      </c>
      <c r="E22" s="115">
        <f t="shared" si="10"/>
        <v>36.51</v>
      </c>
      <c r="F22" s="115">
        <f t="shared" si="10"/>
        <v>8.9700000000000006</v>
      </c>
      <c r="G22" s="117">
        <f t="shared" si="5"/>
        <v>62.44</v>
      </c>
      <c r="H22" s="117">
        <f t="shared" si="6"/>
        <v>124.06</v>
      </c>
      <c r="I22" s="117"/>
      <c r="J22" s="117"/>
      <c r="K22" s="117"/>
      <c r="M22" s="57"/>
    </row>
    <row r="23" spans="2:13">
      <c r="B23" s="113">
        <f t="shared" si="2"/>
        <v>2025</v>
      </c>
      <c r="C23" s="118"/>
      <c r="D23" s="115">
        <f t="shared" ref="D23:F23" si="11">ROUND(D22*(1+$D91),2)</f>
        <v>63.05</v>
      </c>
      <c r="E23" s="115">
        <f t="shared" si="11"/>
        <v>37.36</v>
      </c>
      <c r="F23" s="115">
        <f t="shared" si="11"/>
        <v>9.18</v>
      </c>
      <c r="G23" s="117">
        <f t="shared" si="5"/>
        <v>63.9</v>
      </c>
      <c r="H23" s="117">
        <f t="shared" si="6"/>
        <v>126.95</v>
      </c>
      <c r="I23" s="117"/>
      <c r="J23" s="117"/>
      <c r="K23" s="117"/>
      <c r="M23" s="57"/>
    </row>
    <row r="24" spans="2:13">
      <c r="B24" s="113">
        <f t="shared" si="2"/>
        <v>2026</v>
      </c>
      <c r="C24" s="118"/>
      <c r="D24" s="119">
        <f>ROUND(D23*(1+$G83),2)</f>
        <v>64.5</v>
      </c>
      <c r="E24" s="119">
        <f>ROUND(E23*(1+$G83),2)</f>
        <v>38.22</v>
      </c>
      <c r="F24" s="119">
        <f>ROUND(F23*(1+$G83),2)</f>
        <v>9.39</v>
      </c>
      <c r="G24" s="117">
        <f t="shared" si="0"/>
        <v>65.36</v>
      </c>
      <c r="H24" s="117">
        <f t="shared" si="1"/>
        <v>129.86000000000001</v>
      </c>
      <c r="I24" s="117"/>
      <c r="J24" s="117"/>
      <c r="K24" s="117"/>
      <c r="M24" s="57"/>
    </row>
    <row r="25" spans="2:13">
      <c r="B25" s="113">
        <f t="shared" si="2"/>
        <v>2027</v>
      </c>
      <c r="C25" s="118"/>
      <c r="D25" s="119">
        <f t="shared" ref="D25:F25" si="12">ROUND(D24*(1+$G84),2)</f>
        <v>65.989999999999995</v>
      </c>
      <c r="E25" s="119">
        <f t="shared" si="12"/>
        <v>39.11</v>
      </c>
      <c r="F25" s="119">
        <f t="shared" si="12"/>
        <v>9.61</v>
      </c>
      <c r="G25" s="117">
        <f t="shared" ref="G25:G30" si="13">ROUND(F25*(8.76*$G$65)+E25,2)</f>
        <v>66.89</v>
      </c>
      <c r="H25" s="117">
        <f t="shared" ref="H25:H30" si="14">ROUND(D25+G25,2)</f>
        <v>132.88</v>
      </c>
      <c r="I25" s="117"/>
      <c r="J25" s="117"/>
      <c r="K25" s="117"/>
      <c r="M25" s="57"/>
    </row>
    <row r="26" spans="2:13">
      <c r="B26" s="113">
        <f t="shared" si="2"/>
        <v>2028</v>
      </c>
      <c r="C26" s="118"/>
      <c r="D26" s="203">
        <f t="shared" ref="D26:F26" si="15">ROUND(D25*(1+$G85),2)</f>
        <v>67.53</v>
      </c>
      <c r="E26" s="203">
        <f t="shared" si="15"/>
        <v>40.020000000000003</v>
      </c>
      <c r="F26" s="203">
        <f t="shared" si="15"/>
        <v>9.83</v>
      </c>
      <c r="G26" s="204">
        <f t="shared" si="13"/>
        <v>68.44</v>
      </c>
      <c r="H26" s="204">
        <f t="shared" si="14"/>
        <v>135.97</v>
      </c>
      <c r="I26" s="204"/>
      <c r="J26" s="204"/>
      <c r="K26" s="204"/>
      <c r="M26" s="57"/>
    </row>
    <row r="27" spans="2:13">
      <c r="B27" s="113">
        <f t="shared" si="2"/>
        <v>2029</v>
      </c>
      <c r="C27" s="118"/>
      <c r="D27" s="119">
        <f t="shared" ref="D27:F28" si="16">ROUND(D26*(1+$G86),2)</f>
        <v>69.13</v>
      </c>
      <c r="E27" s="119">
        <f t="shared" si="16"/>
        <v>40.97</v>
      </c>
      <c r="F27" s="119">
        <f t="shared" si="16"/>
        <v>10.06</v>
      </c>
      <c r="G27" s="117">
        <f t="shared" si="13"/>
        <v>70.05</v>
      </c>
      <c r="H27" s="117">
        <f t="shared" si="14"/>
        <v>139.18</v>
      </c>
      <c r="I27" s="117">
        <f>VLOOKUP(B27,'Table 4'!$B$13:$D$43,2,FALSE)</f>
        <v>4.5</v>
      </c>
      <c r="J27" s="117">
        <f t="shared" ref="J27" si="17">ROUND($K$65*I27/1000,2)</f>
        <v>43.26</v>
      </c>
      <c r="K27" s="117">
        <f t="shared" ref="K27" si="18">ROUND(H27*1000/8760/$G$65+J27,2)</f>
        <v>91.41</v>
      </c>
      <c r="M27" s="57"/>
    </row>
    <row r="28" spans="2:13" s="154" customFormat="1">
      <c r="B28" s="157">
        <f t="shared" si="2"/>
        <v>2030</v>
      </c>
      <c r="C28" s="158"/>
      <c r="D28" s="152">
        <f t="shared" si="16"/>
        <v>70.78</v>
      </c>
      <c r="E28" s="152">
        <f t="shared" si="16"/>
        <v>41.95</v>
      </c>
      <c r="F28" s="152">
        <f t="shared" si="16"/>
        <v>10.3</v>
      </c>
      <c r="G28" s="152">
        <f t="shared" ref="G28" si="19">ROUND(F28*(8.76*$G$65)+E28,2)</f>
        <v>71.73</v>
      </c>
      <c r="H28" s="152">
        <f t="shared" ref="H28" si="20">ROUND(D28+G28,2)</f>
        <v>142.51</v>
      </c>
      <c r="I28" s="117">
        <f>VLOOKUP(B28,'Table 4'!$B$13:$D$43,3,FALSE)</f>
        <v>4.88</v>
      </c>
      <c r="J28" s="117">
        <f t="shared" ref="J28" si="21">ROUND($K$65*I28/1000,2)</f>
        <v>46.92</v>
      </c>
      <c r="K28" s="117">
        <f t="shared" ref="K28" si="22">ROUND(H28*1000/8760/$G$65+J28,2)</f>
        <v>96.22</v>
      </c>
      <c r="M28" s="66"/>
    </row>
    <row r="29" spans="2:13" s="154" customFormat="1">
      <c r="B29" s="157">
        <f t="shared" si="2"/>
        <v>2031</v>
      </c>
      <c r="C29" s="158"/>
      <c r="D29" s="152">
        <f t="shared" ref="D29" si="23">ROUND(D28*(1+$G88),2)</f>
        <v>72.48</v>
      </c>
      <c r="E29" s="152">
        <f t="shared" ref="E29" si="24">ROUND(E28*(1+$G88),2)</f>
        <v>42.96</v>
      </c>
      <c r="F29" s="152">
        <f t="shared" ref="F29" si="25">ROUND(F28*(1+$G88),2)</f>
        <v>10.55</v>
      </c>
      <c r="G29" s="152">
        <f t="shared" ref="G29" si="26">ROUND(F29*(8.76*$G$65)+E29,2)</f>
        <v>73.459999999999994</v>
      </c>
      <c r="H29" s="152">
        <f t="shared" ref="H29" si="27">ROUND(D29+G29,2)</f>
        <v>145.94</v>
      </c>
      <c r="I29" s="117">
        <f>VLOOKUP(B29,'Table 4'!$B$13:$C$43,2,FALSE)</f>
        <v>5.07</v>
      </c>
      <c r="J29" s="117">
        <f t="shared" ref="J29" si="28">ROUND($K$65*I29/1000,2)</f>
        <v>48.74</v>
      </c>
      <c r="K29" s="117">
        <f t="shared" ref="K29" si="29">ROUND(H29*1000/8760/$G$65+J29,2)</f>
        <v>99.22</v>
      </c>
      <c r="M29" s="66"/>
    </row>
    <row r="30" spans="2:13" s="154" customFormat="1">
      <c r="B30" s="157">
        <f t="shared" si="2"/>
        <v>2032</v>
      </c>
      <c r="C30" s="158"/>
      <c r="D30" s="152">
        <f t="shared" ref="D30:F30" si="30">ROUND(D29*(1+$G89),2)</f>
        <v>74.22</v>
      </c>
      <c r="E30" s="152">
        <f t="shared" si="30"/>
        <v>43.99</v>
      </c>
      <c r="F30" s="152">
        <f t="shared" si="30"/>
        <v>10.8</v>
      </c>
      <c r="G30" s="152">
        <f t="shared" si="13"/>
        <v>75.209999999999994</v>
      </c>
      <c r="H30" s="152">
        <f t="shared" si="14"/>
        <v>149.43</v>
      </c>
      <c r="I30" s="117">
        <f>VLOOKUP(B30,'Table 4'!$B$13:$C$43,2,FALSE)</f>
        <v>5.31</v>
      </c>
      <c r="J30" s="117">
        <f t="shared" ref="J30:J40" si="31">ROUND($K$65*I30/1000,2)</f>
        <v>51.05</v>
      </c>
      <c r="K30" s="117">
        <f t="shared" ref="K30:K40" si="32">ROUND(H30*1000/8760/$G$65+J30,2)</f>
        <v>102.74</v>
      </c>
      <c r="M30" s="66"/>
    </row>
    <row r="31" spans="2:13" s="154" customFormat="1">
      <c r="B31" s="157">
        <f t="shared" si="2"/>
        <v>2033</v>
      </c>
      <c r="C31" s="158"/>
      <c r="D31" s="152">
        <f t="shared" ref="D31:D32" si="33">ROUND(D30*(1+$G90),2)</f>
        <v>76.02</v>
      </c>
      <c r="E31" s="152">
        <f t="shared" ref="E31:E32" si="34">ROUND(E30*(1+$G90),2)</f>
        <v>45.05</v>
      </c>
      <c r="F31" s="152">
        <f t="shared" ref="F31:F32" si="35">ROUND(F30*(1+$G90),2)</f>
        <v>11.06</v>
      </c>
      <c r="G31" s="152">
        <f t="shared" ref="G31:G33" si="36">ROUND(F31*(8.76*$G$65)+E31,2)</f>
        <v>77.02</v>
      </c>
      <c r="H31" s="152">
        <f t="shared" ref="H31:H33" si="37">ROUND(D31+G31,2)</f>
        <v>153.04</v>
      </c>
      <c r="I31" s="117">
        <f>VLOOKUP(B31,'Table 4'!$B$13:$C$43,2,FALSE)</f>
        <v>5.65</v>
      </c>
      <c r="J31" s="117">
        <f t="shared" si="31"/>
        <v>54.32</v>
      </c>
      <c r="K31" s="117">
        <f t="shared" si="32"/>
        <v>107.26</v>
      </c>
      <c r="M31" s="66"/>
    </row>
    <row r="32" spans="2:13" s="154" customFormat="1">
      <c r="B32" s="157">
        <f t="shared" si="2"/>
        <v>2034</v>
      </c>
      <c r="C32" s="158"/>
      <c r="D32" s="152">
        <f t="shared" si="33"/>
        <v>77.86</v>
      </c>
      <c r="E32" s="152">
        <f t="shared" si="34"/>
        <v>46.14</v>
      </c>
      <c r="F32" s="152">
        <f t="shared" si="35"/>
        <v>11.33</v>
      </c>
      <c r="G32" s="152">
        <f t="shared" si="36"/>
        <v>78.89</v>
      </c>
      <c r="H32" s="152">
        <f t="shared" si="37"/>
        <v>156.75</v>
      </c>
      <c r="I32" s="117">
        <f>VLOOKUP(B32,'Table 4'!$B$13:$C$43,2,FALSE)</f>
        <v>5.93</v>
      </c>
      <c r="J32" s="117">
        <f t="shared" si="31"/>
        <v>57.01</v>
      </c>
      <c r="K32" s="117">
        <f t="shared" si="32"/>
        <v>111.23</v>
      </c>
      <c r="M32" s="66"/>
    </row>
    <row r="33" spans="2:15">
      <c r="B33" s="113">
        <f t="shared" si="2"/>
        <v>2035</v>
      </c>
      <c r="C33" s="118"/>
      <c r="D33" s="117">
        <f>ROUND(D32*(1+$J83),2)</f>
        <v>79.739999999999995</v>
      </c>
      <c r="E33" s="115">
        <f>ROUND(E32*(1+$J83),2)</f>
        <v>47.26</v>
      </c>
      <c r="F33" s="115">
        <f>ROUND(F32*(1+$J83),2)</f>
        <v>11.6</v>
      </c>
      <c r="G33" s="117">
        <f t="shared" si="36"/>
        <v>80.790000000000006</v>
      </c>
      <c r="H33" s="117">
        <f t="shared" si="37"/>
        <v>160.53</v>
      </c>
      <c r="I33" s="117">
        <f>VLOOKUP(B33,'Table 4'!$B$13:$C$43,2,FALSE)</f>
        <v>6.25</v>
      </c>
      <c r="J33" s="117">
        <f t="shared" si="31"/>
        <v>60.09</v>
      </c>
      <c r="K33" s="117">
        <f t="shared" si="32"/>
        <v>115.62</v>
      </c>
      <c r="M33" s="66"/>
    </row>
    <row r="34" spans="2:15">
      <c r="B34" s="113">
        <f t="shared" si="2"/>
        <v>2036</v>
      </c>
      <c r="C34" s="118"/>
      <c r="D34" s="117">
        <f t="shared" ref="D34:F34" si="38">ROUND(D33*(1+$J84),2)</f>
        <v>81.680000000000007</v>
      </c>
      <c r="E34" s="115">
        <f t="shared" si="38"/>
        <v>48.41</v>
      </c>
      <c r="F34" s="115">
        <f t="shared" si="38"/>
        <v>11.88</v>
      </c>
      <c r="G34" s="117">
        <f t="shared" ref="G34:G40" si="39">ROUND(F34*(8.76*$G$65)+E34,2)</f>
        <v>82.75</v>
      </c>
      <c r="H34" s="117">
        <f t="shared" ref="H34:H40" si="40">ROUND(D34+G34,2)</f>
        <v>164.43</v>
      </c>
      <c r="I34" s="117">
        <f>VLOOKUP(B34,'Table 4'!$B$13:$C$43,2,FALSE)</f>
        <v>6.73</v>
      </c>
      <c r="J34" s="117">
        <f t="shared" si="31"/>
        <v>64.7</v>
      </c>
      <c r="K34" s="117">
        <f t="shared" si="32"/>
        <v>121.58</v>
      </c>
      <c r="M34" s="66"/>
    </row>
    <row r="35" spans="2:15">
      <c r="B35" s="113">
        <f t="shared" si="2"/>
        <v>2037</v>
      </c>
      <c r="C35" s="118"/>
      <c r="D35" s="117">
        <f t="shared" ref="D35:F35" si="41">ROUND(D34*(1+$J85),2)</f>
        <v>83.66</v>
      </c>
      <c r="E35" s="115">
        <f t="shared" si="41"/>
        <v>49.59</v>
      </c>
      <c r="F35" s="115">
        <f t="shared" si="41"/>
        <v>12.17</v>
      </c>
      <c r="G35" s="117">
        <f t="shared" si="39"/>
        <v>84.77</v>
      </c>
      <c r="H35" s="117">
        <f t="shared" si="40"/>
        <v>168.43</v>
      </c>
      <c r="I35" s="117">
        <f>VLOOKUP(B35,'Table 4'!$B$13:$C$43,2,FALSE)</f>
        <v>6.93</v>
      </c>
      <c r="J35" s="117">
        <f t="shared" si="31"/>
        <v>66.63</v>
      </c>
      <c r="K35" s="117">
        <f t="shared" si="32"/>
        <v>124.89</v>
      </c>
      <c r="M35" s="66"/>
    </row>
    <row r="36" spans="2:15">
      <c r="B36" s="113">
        <f t="shared" si="2"/>
        <v>2038</v>
      </c>
      <c r="C36" s="118"/>
      <c r="D36" s="117">
        <f t="shared" ref="D36:F36" si="42">ROUND(D35*(1+$J86),2)</f>
        <v>85.7</v>
      </c>
      <c r="E36" s="115">
        <f t="shared" si="42"/>
        <v>50.8</v>
      </c>
      <c r="F36" s="115">
        <f t="shared" si="42"/>
        <v>12.47</v>
      </c>
      <c r="G36" s="117">
        <f t="shared" si="39"/>
        <v>86.85</v>
      </c>
      <c r="H36" s="117">
        <f t="shared" si="40"/>
        <v>172.55</v>
      </c>
      <c r="I36" s="117">
        <f>VLOOKUP(B36,'Table 4'!$B$13:$C$43,2,FALSE)</f>
        <v>7.3</v>
      </c>
      <c r="J36" s="117">
        <f t="shared" si="31"/>
        <v>70.180000000000007</v>
      </c>
      <c r="K36" s="117">
        <f t="shared" si="32"/>
        <v>129.87</v>
      </c>
      <c r="M36" s="66"/>
    </row>
    <row r="37" spans="2:15">
      <c r="B37" s="113">
        <f t="shared" si="2"/>
        <v>2039</v>
      </c>
      <c r="C37" s="118"/>
      <c r="D37" s="117">
        <f t="shared" ref="D37:F37" si="43">ROUND(D36*(1+$J87),2)</f>
        <v>87.8</v>
      </c>
      <c r="E37" s="115">
        <f t="shared" si="43"/>
        <v>52.04</v>
      </c>
      <c r="F37" s="115">
        <f t="shared" si="43"/>
        <v>12.78</v>
      </c>
      <c r="G37" s="117">
        <f t="shared" si="39"/>
        <v>88.98</v>
      </c>
      <c r="H37" s="117">
        <f t="shared" si="40"/>
        <v>176.78</v>
      </c>
      <c r="I37" s="117">
        <f>VLOOKUP(B37,'Table 4'!$B$13:$C$43,2,FALSE)</f>
        <v>7.56</v>
      </c>
      <c r="J37" s="117">
        <f t="shared" si="31"/>
        <v>72.680000000000007</v>
      </c>
      <c r="K37" s="117">
        <f t="shared" si="32"/>
        <v>133.83000000000001</v>
      </c>
      <c r="M37" s="66"/>
    </row>
    <row r="38" spans="2:15">
      <c r="B38" s="113">
        <f t="shared" si="2"/>
        <v>2040</v>
      </c>
      <c r="C38" s="118"/>
      <c r="D38" s="117">
        <f t="shared" ref="D38:F38" si="44">ROUND(D37*(1+$J88),2)</f>
        <v>89.94</v>
      </c>
      <c r="E38" s="115">
        <f t="shared" si="44"/>
        <v>53.31</v>
      </c>
      <c r="F38" s="115">
        <f t="shared" si="44"/>
        <v>13.09</v>
      </c>
      <c r="G38" s="117">
        <f t="shared" si="39"/>
        <v>91.15</v>
      </c>
      <c r="H38" s="117">
        <f t="shared" si="40"/>
        <v>181.09</v>
      </c>
      <c r="I38" s="117">
        <f>VLOOKUP(B38,'Table 4'!$B$13:$C$43,2,FALSE)</f>
        <v>7.84</v>
      </c>
      <c r="J38" s="117">
        <f t="shared" si="31"/>
        <v>75.37</v>
      </c>
      <c r="K38" s="117">
        <f t="shared" si="32"/>
        <v>138.01</v>
      </c>
      <c r="M38" s="66"/>
    </row>
    <row r="39" spans="2:15">
      <c r="B39" s="113">
        <f t="shared" si="2"/>
        <v>2041</v>
      </c>
      <c r="C39" s="118"/>
      <c r="D39" s="117">
        <f t="shared" ref="D39:F39" si="45">ROUND(D38*(1+$J89),2)</f>
        <v>92.15</v>
      </c>
      <c r="E39" s="115">
        <f t="shared" si="45"/>
        <v>54.62</v>
      </c>
      <c r="F39" s="115">
        <f t="shared" si="45"/>
        <v>13.41</v>
      </c>
      <c r="G39" s="117">
        <f t="shared" si="39"/>
        <v>93.39</v>
      </c>
      <c r="H39" s="117">
        <f t="shared" si="40"/>
        <v>185.54</v>
      </c>
      <c r="I39" s="117">
        <f>VLOOKUP(B39,'Table 4'!$B$13:$C$43,2,FALSE)</f>
        <v>8.0399999999999991</v>
      </c>
      <c r="J39" s="117">
        <f t="shared" si="31"/>
        <v>77.3</v>
      </c>
      <c r="K39" s="117">
        <f t="shared" si="32"/>
        <v>141.47999999999999</v>
      </c>
      <c r="M39" s="66"/>
    </row>
    <row r="40" spans="2:15">
      <c r="B40" s="113">
        <f t="shared" si="2"/>
        <v>2042</v>
      </c>
      <c r="C40" s="118"/>
      <c r="D40" s="117">
        <f t="shared" ref="D40:F40" si="46">ROUND(D39*(1+$J90),2)</f>
        <v>94.42</v>
      </c>
      <c r="E40" s="115">
        <f t="shared" si="46"/>
        <v>55.97</v>
      </c>
      <c r="F40" s="115">
        <f t="shared" si="46"/>
        <v>13.74</v>
      </c>
      <c r="G40" s="117">
        <f t="shared" si="39"/>
        <v>95.69</v>
      </c>
      <c r="H40" s="117">
        <f t="shared" si="40"/>
        <v>190.11</v>
      </c>
      <c r="I40" s="117">
        <f>VLOOKUP(B40,'Table 4'!$B$13:$C$43,2,FALSE)</f>
        <v>8.25</v>
      </c>
      <c r="J40" s="117">
        <f t="shared" si="31"/>
        <v>79.319999999999993</v>
      </c>
      <c r="K40" s="117">
        <f t="shared" si="32"/>
        <v>145.08000000000001</v>
      </c>
      <c r="M40" s="66"/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tr">
        <f>'Table 3 436MW (West M) 2030'!D46</f>
        <v xml:space="preserve">Plant Costs  - 2017 IRP - Table 6.1 &amp; 6.2 </v>
      </c>
    </row>
    <row r="47" spans="2:15">
      <c r="C47" s="122" t="str">
        <f>D10</f>
        <v>(b)</v>
      </c>
      <c r="D47" s="117" t="str">
        <f>"= "&amp;C10&amp;" x "&amp;C76</f>
        <v>= (a) x 0.0737263117964292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33.0%) + (c)</v>
      </c>
    </row>
    <row r="49" spans="3:11">
      <c r="C49" s="122" t="str">
        <f>H10</f>
        <v>(f)</v>
      </c>
      <c r="D49" s="117" t="str">
        <f>"= "&amp;D10&amp;" + "&amp;G10</f>
        <v>= (b) + (e)</v>
      </c>
    </row>
    <row r="50" spans="3:11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1">
      <c r="C51" s="122" t="str">
        <f>J10</f>
        <v>(h)</v>
      </c>
      <c r="D51" s="117" t="str">
        <f>"= "&amp;TEXT(K65,"?,0")&amp;" MMBtu/MWH x "&amp;I9</f>
        <v>= 9,614 MMBtu/MWH x $/MMBtu</v>
      </c>
    </row>
    <row r="52" spans="3:11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103</v>
      </c>
      <c r="D54" s="55"/>
      <c r="E54" s="55"/>
      <c r="F54" s="55"/>
      <c r="G54" s="55"/>
      <c r="H54" s="55"/>
      <c r="I54" s="55"/>
      <c r="J54" s="56"/>
      <c r="K54" s="123"/>
    </row>
    <row r="55" spans="3:11" ht="5.25" customHeight="1"/>
    <row r="56" spans="3:11" ht="5.25" customHeight="1"/>
    <row r="57" spans="3:11">
      <c r="C57" s="42" t="s">
        <v>184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4" t="s">
        <v>105</v>
      </c>
      <c r="F58" s="124">
        <f>C69</f>
        <v>199.924125</v>
      </c>
      <c r="G58" s="57">
        <f>F58/F60</f>
        <v>1</v>
      </c>
      <c r="H58" s="138">
        <f>C70</f>
        <v>701.59905041057641</v>
      </c>
      <c r="I58" s="140">
        <f>C73</f>
        <v>30.657239904849501</v>
      </c>
    </row>
    <row r="59" spans="3:11">
      <c r="C59" s="154"/>
      <c r="F59" s="48">
        <f>D69</f>
        <v>0</v>
      </c>
      <c r="G59" s="44">
        <f>1-G58</f>
        <v>0</v>
      </c>
      <c r="H59" s="139">
        <f>D70</f>
        <v>0</v>
      </c>
      <c r="I59" s="141">
        <f>D73</f>
        <v>0</v>
      </c>
    </row>
    <row r="60" spans="3:11">
      <c r="C60" s="154" t="s">
        <v>45</v>
      </c>
      <c r="F60" s="124">
        <f>F58+F59</f>
        <v>199.924125</v>
      </c>
      <c r="G60" s="57">
        <f>G58+G59</f>
        <v>1</v>
      </c>
      <c r="H60" s="138">
        <f>ROUND(((F58*H58)+(F59*H59))/F60,0)</f>
        <v>702</v>
      </c>
      <c r="I60" s="140">
        <f>ROUND(((F58*I58)+(F59*I59))/F60,2)</f>
        <v>30.66</v>
      </c>
    </row>
    <row r="61" spans="3:11">
      <c r="C61" s="154"/>
      <c r="F61" s="124"/>
      <c r="G61" s="57"/>
      <c r="H61" s="125"/>
      <c r="I61" s="126"/>
    </row>
    <row r="62" spans="3:11">
      <c r="C62" s="155" t="s">
        <v>184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6" t="str">
        <f>C58</f>
        <v>SCCT Dry "F" - Turbine</v>
      </c>
      <c r="D63" s="127"/>
      <c r="E63" s="127"/>
      <c r="F63" s="110">
        <f>C69</f>
        <v>199.924125</v>
      </c>
      <c r="G63" s="57">
        <f>C77</f>
        <v>0.33</v>
      </c>
      <c r="H63" s="177">
        <f>G63*F63</f>
        <v>65.974961250000007</v>
      </c>
      <c r="I63" s="57">
        <f>H63/H65</f>
        <v>1</v>
      </c>
      <c r="J63" s="126">
        <f>C74</f>
        <v>7.5299874286936257</v>
      </c>
      <c r="K63" s="128">
        <f>C75</f>
        <v>9614</v>
      </c>
    </row>
    <row r="64" spans="3:11">
      <c r="C64" s="156">
        <f>C59</f>
        <v>0</v>
      </c>
      <c r="D64" s="127"/>
      <c r="E64" s="127"/>
      <c r="F64" s="43">
        <f>D69</f>
        <v>0</v>
      </c>
      <c r="G64" s="44">
        <f>D77</f>
        <v>0</v>
      </c>
      <c r="H64" s="178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54" t="s">
        <v>50</v>
      </c>
      <c r="F65" s="110">
        <f>F63+F64</f>
        <v>199.924125</v>
      </c>
      <c r="G65" s="129">
        <f>ROUND(H65/F65,3)</f>
        <v>0.33</v>
      </c>
      <c r="H65" s="177">
        <f>SUM(H63:H64)</f>
        <v>65.974961250000007</v>
      </c>
      <c r="I65" s="57">
        <f>I63+I64</f>
        <v>1</v>
      </c>
      <c r="J65" s="126">
        <f>ROUND(($I63*J63)+($I64*J64),2)</f>
        <v>7.53</v>
      </c>
      <c r="K65" s="130">
        <f>ROUND(($I63*K63)+($I64*K64),0)</f>
        <v>9614</v>
      </c>
    </row>
    <row r="66" spans="2:11">
      <c r="G66" s="129"/>
      <c r="I66" s="57"/>
      <c r="J66" s="126"/>
      <c r="K66" s="47" t="s">
        <v>51</v>
      </c>
    </row>
    <row r="68" spans="2:11">
      <c r="C68" s="41" t="s">
        <v>104</v>
      </c>
      <c r="D68" s="41" t="s">
        <v>35</v>
      </c>
      <c r="E68" s="59" t="str">
        <f>D46</f>
        <v xml:space="preserve">Plant Costs  - 2017 IRP - Table 6.1 &amp; 6.2 </v>
      </c>
      <c r="F68" s="131"/>
      <c r="G68" s="131"/>
      <c r="H68" s="131"/>
      <c r="I68" s="131"/>
      <c r="J68" s="131"/>
      <c r="K68" s="132"/>
    </row>
    <row r="69" spans="2:11">
      <c r="C69" s="110">
        <v>199.924125</v>
      </c>
      <c r="E69" s="110" t="s">
        <v>77</v>
      </c>
      <c r="H69" s="133"/>
    </row>
    <row r="70" spans="2:11">
      <c r="B70" s="110" t="s">
        <v>102</v>
      </c>
      <c r="C70" s="125">
        <v>701.59905041057641</v>
      </c>
      <c r="D70" s="125"/>
      <c r="E70" s="110" t="s">
        <v>78</v>
      </c>
    </row>
    <row r="71" spans="2:11">
      <c r="B71" s="110" t="s">
        <v>102</v>
      </c>
      <c r="C71" s="126">
        <v>16.0158293408495</v>
      </c>
      <c r="D71" s="126"/>
      <c r="E71" s="110" t="s">
        <v>79</v>
      </c>
    </row>
    <row r="72" spans="2:11">
      <c r="B72" s="110" t="s">
        <v>102</v>
      </c>
      <c r="C72" s="49">
        <v>14.641410564000001</v>
      </c>
      <c r="D72" s="49"/>
      <c r="E72" s="110" t="s">
        <v>75</v>
      </c>
    </row>
    <row r="73" spans="2:11">
      <c r="B73" s="110" t="s">
        <v>102</v>
      </c>
      <c r="C73" s="126">
        <f>C71+C72</f>
        <v>30.657239904849501</v>
      </c>
      <c r="D73" s="126"/>
      <c r="E73" s="110" t="s">
        <v>80</v>
      </c>
    </row>
    <row r="74" spans="2:11">
      <c r="B74" s="110" t="s">
        <v>102</v>
      </c>
      <c r="C74" s="126">
        <v>7.5299874286936257</v>
      </c>
      <c r="D74" s="126"/>
      <c r="E74" s="110" t="s">
        <v>81</v>
      </c>
    </row>
    <row r="75" spans="2:11">
      <c r="C75" s="130">
        <v>9614</v>
      </c>
      <c r="D75" s="130"/>
      <c r="E75" s="110" t="s">
        <v>53</v>
      </c>
    </row>
    <row r="76" spans="2:11">
      <c r="C76" s="151">
        <v>7.3726311796429175E-2</v>
      </c>
      <c r="D76" s="151"/>
      <c r="E76" s="110" t="s">
        <v>54</v>
      </c>
    </row>
    <row r="77" spans="2:11">
      <c r="C77" s="134">
        <v>0.33</v>
      </c>
      <c r="D77" s="134"/>
      <c r="E77" s="110" t="s">
        <v>55</v>
      </c>
    </row>
    <row r="78" spans="2:11">
      <c r="D78" s="57">
        <f>ROUND(H65/F65,3)</f>
        <v>0.33</v>
      </c>
      <c r="E78" s="110" t="s">
        <v>56</v>
      </c>
    </row>
    <row r="79" spans="2:11">
      <c r="D79" s="129"/>
      <c r="E79" s="66"/>
    </row>
    <row r="80" spans="2:11">
      <c r="C80" s="134"/>
      <c r="D80" s="134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47">C83+1</f>
        <v>2018</v>
      </c>
      <c r="D84" s="57">
        <v>2.1684070430924685E-2</v>
      </c>
      <c r="F84" s="135">
        <f t="shared" ref="F84:F91" si="48">F83+1</f>
        <v>2027</v>
      </c>
      <c r="G84" s="57">
        <v>2.3164081218836952E-2</v>
      </c>
      <c r="I84" s="135">
        <f t="shared" ref="I84:I91" si="49">I83+1</f>
        <v>2036</v>
      </c>
      <c r="J84" s="57">
        <v>2.4311492116604327E-2</v>
      </c>
    </row>
    <row r="85" spans="3:15">
      <c r="C85" s="135">
        <f t="shared" si="47"/>
        <v>2019</v>
      </c>
      <c r="D85" s="57">
        <v>2.0023445288848141E-2</v>
      </c>
      <c r="F85" s="135">
        <f t="shared" si="48"/>
        <v>2028</v>
      </c>
      <c r="G85" s="57">
        <v>2.3269517424980624E-2</v>
      </c>
      <c r="I85" s="135">
        <f t="shared" si="49"/>
        <v>2037</v>
      </c>
      <c r="J85" s="57">
        <v>2.4277391473133791E-2</v>
      </c>
    </row>
    <row r="86" spans="3:15">
      <c r="C86" s="135">
        <f t="shared" si="47"/>
        <v>2020</v>
      </c>
      <c r="D86" s="57">
        <v>2.1423649370385656E-2</v>
      </c>
      <c r="F86" s="135">
        <f t="shared" si="48"/>
        <v>2029</v>
      </c>
      <c r="G86" s="57">
        <v>2.3660062349176059E-2</v>
      </c>
      <c r="I86" s="135">
        <f t="shared" si="49"/>
        <v>2038</v>
      </c>
      <c r="J86" s="57">
        <v>2.4418737348747444E-2</v>
      </c>
    </row>
    <row r="87" spans="3:15">
      <c r="C87" s="135">
        <f t="shared" si="47"/>
        <v>2021</v>
      </c>
      <c r="D87" s="57">
        <v>2.2444603435442634E-2</v>
      </c>
      <c r="F87" s="135">
        <f t="shared" si="48"/>
        <v>2030</v>
      </c>
      <c r="G87" s="57">
        <v>2.3797996946838929E-2</v>
      </c>
      <c r="I87" s="135">
        <f t="shared" si="49"/>
        <v>2039</v>
      </c>
      <c r="J87" s="57">
        <v>2.4490791911648602E-2</v>
      </c>
    </row>
    <row r="88" spans="3:15">
      <c r="C88" s="135">
        <f t="shared" si="47"/>
        <v>2022</v>
      </c>
      <c r="D88" s="57">
        <v>2.2559296067847567E-2</v>
      </c>
      <c r="F88" s="135">
        <f t="shared" si="48"/>
        <v>2031</v>
      </c>
      <c r="G88" s="57">
        <v>2.4014000123530499E-2</v>
      </c>
      <c r="I88" s="135">
        <f t="shared" si="49"/>
        <v>2040</v>
      </c>
      <c r="J88" s="57">
        <v>2.442458536688985E-2</v>
      </c>
    </row>
    <row r="89" spans="3:15" s="112" customFormat="1">
      <c r="C89" s="135">
        <f t="shared" si="47"/>
        <v>2023</v>
      </c>
      <c r="D89" s="57">
        <v>2.3031082544693549E-2</v>
      </c>
      <c r="F89" s="135">
        <f t="shared" si="48"/>
        <v>2032</v>
      </c>
      <c r="G89" s="57">
        <v>2.4075090077113837E-2</v>
      </c>
      <c r="I89" s="135">
        <f t="shared" si="49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47"/>
        <v>2024</v>
      </c>
      <c r="D90" s="57">
        <v>2.3134274986934988E-2</v>
      </c>
      <c r="F90" s="135">
        <f t="shared" si="48"/>
        <v>2033</v>
      </c>
      <c r="G90" s="57">
        <v>2.4191075903759129E-2</v>
      </c>
      <c r="I90" s="135">
        <f t="shared" si="49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47"/>
        <v>2025</v>
      </c>
      <c r="D91" s="57">
        <v>2.3159080336675242E-2</v>
      </c>
      <c r="F91" s="135">
        <f t="shared" si="48"/>
        <v>2034</v>
      </c>
      <c r="G91" s="57">
        <v>2.4219456505286896E-2</v>
      </c>
      <c r="I91" s="135">
        <f t="shared" si="49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honeticPr fontId="6" type="noConversion"/>
  <printOptions horizontalCentered="1"/>
  <pageMargins left="0.25" right="0.25" top="0.75" bottom="0.75" header="0.3" footer="0.3"/>
  <pageSetup scale="96" fitToHeight="0" orientation="portrait" r:id="rId1"/>
  <headerFooter alignWithMargins="0"/>
  <rowBreaks count="1" manualBreakCount="1">
    <brk id="52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O95"/>
  <sheetViews>
    <sheetView view="pageBreakPreview" topLeftCell="A3" zoomScale="85" zoomScaleNormal="85" zoomScaleSheetLayoutView="85" workbookViewId="0">
      <pane xSplit="3" ySplit="8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C24" sqref="C24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26.1640625" style="110" customWidth="1"/>
    <col min="4" max="4" width="12.33203125" style="110" customWidth="1"/>
    <col min="5" max="5" width="9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15.75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85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183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Willamette Valley - 436 MW - CCCT Dry "G/H", 1x1 - West Side Resource (1,500')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Willamette Valley - 436 MW - CCCT Dry "G/H", 1x1 - West Side Resource (1,500')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1363</v>
      </c>
      <c r="D14" s="115">
        <f>ROUND(C14*$C$76,2)</f>
        <v>98.9</v>
      </c>
      <c r="E14" s="116">
        <f>$I$60</f>
        <v>43.7</v>
      </c>
      <c r="F14" s="116">
        <f>$J$65</f>
        <v>2.02</v>
      </c>
      <c r="G14" s="117">
        <f t="shared" ref="G14:G24" si="0">ROUND(F14*(8.76*$G$65)+E14,2)</f>
        <v>56.14</v>
      </c>
      <c r="H14" s="117">
        <f t="shared" ref="H14:H24" si="1">ROUND(D14+G14,2)</f>
        <v>155.04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>ROUND(D14*(1+$D83),2)</f>
        <v>101.08</v>
      </c>
      <c r="E15" s="115">
        <f t="shared" ref="D15:F17" si="3">ROUND(E14*(1+$D83),2)</f>
        <v>44.67</v>
      </c>
      <c r="F15" s="115">
        <f t="shared" si="3"/>
        <v>2.06</v>
      </c>
      <c r="G15" s="119">
        <f t="shared" si="0"/>
        <v>57.36</v>
      </c>
      <c r="H15" s="119">
        <f t="shared" si="1"/>
        <v>158.44</v>
      </c>
      <c r="I15" s="117"/>
      <c r="J15" s="117"/>
      <c r="K15" s="117"/>
    </row>
    <row r="16" spans="2:14">
      <c r="B16" s="113">
        <f t="shared" si="2"/>
        <v>2018</v>
      </c>
      <c r="C16" s="118"/>
      <c r="D16" s="115">
        <f t="shared" si="3"/>
        <v>103.27</v>
      </c>
      <c r="E16" s="115">
        <f t="shared" si="3"/>
        <v>45.64</v>
      </c>
      <c r="F16" s="115">
        <f t="shared" si="3"/>
        <v>2.1</v>
      </c>
      <c r="G16" s="117">
        <f t="shared" si="0"/>
        <v>58.57</v>
      </c>
      <c r="H16" s="117">
        <f t="shared" si="1"/>
        <v>161.84</v>
      </c>
      <c r="I16" s="117"/>
      <c r="J16" s="117"/>
      <c r="K16" s="117"/>
    </row>
    <row r="17" spans="2:13">
      <c r="B17" s="113">
        <f t="shared" si="2"/>
        <v>2019</v>
      </c>
      <c r="C17" s="118"/>
      <c r="D17" s="115">
        <f t="shared" si="3"/>
        <v>105.34</v>
      </c>
      <c r="E17" s="115">
        <f t="shared" si="3"/>
        <v>46.55</v>
      </c>
      <c r="F17" s="115">
        <f t="shared" si="3"/>
        <v>2.14</v>
      </c>
      <c r="G17" s="117">
        <f t="shared" si="0"/>
        <v>59.73</v>
      </c>
      <c r="H17" s="117">
        <f t="shared" si="1"/>
        <v>165.07</v>
      </c>
      <c r="I17" s="117"/>
      <c r="J17" s="117"/>
      <c r="K17" s="117"/>
    </row>
    <row r="18" spans="2:13">
      <c r="B18" s="113">
        <f t="shared" si="2"/>
        <v>2020</v>
      </c>
      <c r="C18" s="118"/>
      <c r="D18" s="115">
        <f t="shared" ref="D18:F18" si="4">ROUND(D17*(1+$D86),2)</f>
        <v>107.6</v>
      </c>
      <c r="E18" s="115">
        <f t="shared" si="4"/>
        <v>47.55</v>
      </c>
      <c r="F18" s="115">
        <f t="shared" si="4"/>
        <v>2.19</v>
      </c>
      <c r="G18" s="117">
        <f t="shared" ref="G18:G23" si="5">ROUND(F18*(8.76*$G$65)+E18,2)</f>
        <v>61.04</v>
      </c>
      <c r="H18" s="117">
        <f t="shared" ref="H18:H23" si="6">ROUND(D18+G18,2)</f>
        <v>168.64</v>
      </c>
      <c r="I18" s="117"/>
      <c r="J18" s="117"/>
      <c r="K18" s="117"/>
    </row>
    <row r="19" spans="2:13">
      <c r="B19" s="113">
        <f t="shared" si="2"/>
        <v>2021</v>
      </c>
      <c r="C19" s="118"/>
      <c r="D19" s="115">
        <f t="shared" ref="D19:F19" si="7">ROUND(D18*(1+$D87),2)</f>
        <v>110.02</v>
      </c>
      <c r="E19" s="115">
        <f t="shared" si="7"/>
        <v>48.62</v>
      </c>
      <c r="F19" s="115">
        <f t="shared" si="7"/>
        <v>2.2400000000000002</v>
      </c>
      <c r="G19" s="117">
        <f t="shared" si="5"/>
        <v>62.41</v>
      </c>
      <c r="H19" s="117">
        <f t="shared" si="6"/>
        <v>172.43</v>
      </c>
      <c r="I19" s="117"/>
      <c r="J19" s="117"/>
      <c r="K19" s="117"/>
    </row>
    <row r="20" spans="2:13">
      <c r="B20" s="113">
        <f t="shared" si="2"/>
        <v>2022</v>
      </c>
      <c r="C20" s="118"/>
      <c r="D20" s="115">
        <f t="shared" ref="D20:F20" si="8">ROUND(D19*(1+$D88),2)</f>
        <v>112.5</v>
      </c>
      <c r="E20" s="115">
        <f t="shared" si="8"/>
        <v>49.72</v>
      </c>
      <c r="F20" s="115">
        <f t="shared" si="8"/>
        <v>2.29</v>
      </c>
      <c r="G20" s="117">
        <f t="shared" si="5"/>
        <v>63.82</v>
      </c>
      <c r="H20" s="117">
        <f t="shared" si="6"/>
        <v>176.32</v>
      </c>
      <c r="I20" s="117"/>
      <c r="J20" s="117"/>
      <c r="K20" s="117"/>
    </row>
    <row r="21" spans="2:13">
      <c r="B21" s="113">
        <f t="shared" si="2"/>
        <v>2023</v>
      </c>
      <c r="C21" s="118"/>
      <c r="D21" s="115">
        <f t="shared" ref="D21:F21" si="9">ROUND(D20*(1+$D89),2)</f>
        <v>115.09</v>
      </c>
      <c r="E21" s="115">
        <f t="shared" si="9"/>
        <v>50.87</v>
      </c>
      <c r="F21" s="115">
        <f t="shared" si="9"/>
        <v>2.34</v>
      </c>
      <c r="G21" s="117">
        <f t="shared" si="5"/>
        <v>65.28</v>
      </c>
      <c r="H21" s="117">
        <f t="shared" si="6"/>
        <v>180.37</v>
      </c>
      <c r="I21" s="117"/>
      <c r="J21" s="117"/>
      <c r="K21" s="117"/>
    </row>
    <row r="22" spans="2:13">
      <c r="B22" s="113">
        <f t="shared" si="2"/>
        <v>2024</v>
      </c>
      <c r="C22" s="118"/>
      <c r="D22" s="115">
        <f t="shared" ref="D22:F22" si="10">ROUND(D21*(1+$D90),2)</f>
        <v>117.75</v>
      </c>
      <c r="E22" s="115">
        <f t="shared" si="10"/>
        <v>52.05</v>
      </c>
      <c r="F22" s="115">
        <f t="shared" si="10"/>
        <v>2.39</v>
      </c>
      <c r="G22" s="117">
        <f t="shared" si="5"/>
        <v>66.77</v>
      </c>
      <c r="H22" s="117">
        <f t="shared" si="6"/>
        <v>184.52</v>
      </c>
      <c r="I22" s="117"/>
      <c r="J22" s="117"/>
      <c r="K22" s="117"/>
    </row>
    <row r="23" spans="2:13">
      <c r="B23" s="113">
        <f t="shared" si="2"/>
        <v>2025</v>
      </c>
      <c r="C23" s="118"/>
      <c r="D23" s="115">
        <f t="shared" ref="D23:F23" si="11">ROUND(D22*(1+$D91),2)</f>
        <v>120.48</v>
      </c>
      <c r="E23" s="115">
        <f t="shared" si="11"/>
        <v>53.26</v>
      </c>
      <c r="F23" s="115">
        <f t="shared" si="11"/>
        <v>2.4500000000000002</v>
      </c>
      <c r="G23" s="117">
        <f t="shared" si="5"/>
        <v>68.349999999999994</v>
      </c>
      <c r="H23" s="117">
        <f t="shared" si="6"/>
        <v>188.83</v>
      </c>
      <c r="I23" s="117"/>
      <c r="J23" s="117"/>
      <c r="K23" s="117"/>
    </row>
    <row r="24" spans="2:13">
      <c r="B24" s="113">
        <f t="shared" si="2"/>
        <v>2026</v>
      </c>
      <c r="C24" s="118"/>
      <c r="D24" s="119">
        <f>ROUND(D23*(1+$G83),2)</f>
        <v>123.24</v>
      </c>
      <c r="E24" s="119">
        <f>ROUND(E23*(1+$G83),2)</f>
        <v>54.48</v>
      </c>
      <c r="F24" s="119">
        <f>ROUND(F23*(1+$G83),2)</f>
        <v>2.5099999999999998</v>
      </c>
      <c r="G24" s="117">
        <f t="shared" si="0"/>
        <v>69.94</v>
      </c>
      <c r="H24" s="117">
        <f t="shared" si="1"/>
        <v>193.18</v>
      </c>
      <c r="I24" s="117"/>
      <c r="J24" s="117"/>
      <c r="K24" s="117"/>
    </row>
    <row r="25" spans="2:13">
      <c r="B25" s="113">
        <f t="shared" si="2"/>
        <v>2027</v>
      </c>
      <c r="C25" s="118"/>
      <c r="D25" s="119">
        <f t="shared" ref="D25:F25" si="12">ROUND(D24*(1+$G84),2)</f>
        <v>126.09</v>
      </c>
      <c r="E25" s="119">
        <f t="shared" si="12"/>
        <v>55.74</v>
      </c>
      <c r="F25" s="119">
        <f t="shared" si="12"/>
        <v>2.57</v>
      </c>
      <c r="G25" s="117">
        <f t="shared" ref="G25:G30" si="13">ROUND(F25*(8.76*$G$65)+E25,2)</f>
        <v>71.569999999999993</v>
      </c>
      <c r="H25" s="117">
        <f t="shared" ref="H25:H30" si="14">ROUND(D25+G25,2)</f>
        <v>197.66</v>
      </c>
      <c r="I25" s="117"/>
      <c r="J25" s="117"/>
      <c r="K25" s="117"/>
    </row>
    <row r="26" spans="2:13">
      <c r="B26" s="113">
        <f t="shared" si="2"/>
        <v>2028</v>
      </c>
      <c r="C26" s="118"/>
      <c r="D26" s="119">
        <f t="shared" ref="D26:F26" si="15">ROUND(D25*(1+$G85),2)</f>
        <v>129.02000000000001</v>
      </c>
      <c r="E26" s="119">
        <f t="shared" si="15"/>
        <v>57.04</v>
      </c>
      <c r="F26" s="119">
        <f t="shared" si="15"/>
        <v>2.63</v>
      </c>
      <c r="G26" s="117">
        <f t="shared" si="13"/>
        <v>73.239999999999995</v>
      </c>
      <c r="H26" s="117">
        <f t="shared" si="14"/>
        <v>202.26</v>
      </c>
      <c r="I26" s="117"/>
      <c r="J26" s="117"/>
      <c r="K26" s="117"/>
    </row>
    <row r="27" spans="2:13">
      <c r="B27" s="113">
        <f t="shared" si="2"/>
        <v>2029</v>
      </c>
      <c r="C27" s="118"/>
      <c r="D27" s="119">
        <f t="shared" ref="D27:F27" si="16">ROUND(D26*(1+$G86),2)</f>
        <v>132.07</v>
      </c>
      <c r="E27" s="119">
        <f t="shared" si="16"/>
        <v>58.39</v>
      </c>
      <c r="F27" s="119">
        <f t="shared" si="16"/>
        <v>2.69</v>
      </c>
      <c r="G27" s="117">
        <f t="shared" si="13"/>
        <v>74.959999999999994</v>
      </c>
      <c r="H27" s="117">
        <f t="shared" si="14"/>
        <v>207.03</v>
      </c>
      <c r="I27" s="117"/>
      <c r="J27" s="117"/>
      <c r="K27" s="117"/>
    </row>
    <row r="28" spans="2:13">
      <c r="B28" s="113">
        <f t="shared" si="2"/>
        <v>2030</v>
      </c>
      <c r="C28" s="118"/>
      <c r="D28" s="119">
        <f t="shared" ref="D28:D29" si="17">ROUND(D27*(1+$G87),2)</f>
        <v>135.21</v>
      </c>
      <c r="E28" s="119">
        <f t="shared" ref="E28:E29" si="18">ROUND(E27*(1+$G87),2)</f>
        <v>59.78</v>
      </c>
      <c r="F28" s="119">
        <f t="shared" ref="F28:F29" si="19">ROUND(F27*(1+$G87),2)</f>
        <v>2.75</v>
      </c>
      <c r="G28" s="117">
        <f t="shared" ref="G28:G29" si="20">ROUND(F28*(8.76*$G$65)+E28,2)</f>
        <v>76.72</v>
      </c>
      <c r="H28" s="117">
        <f t="shared" ref="H28:H29" si="21">ROUND(D28+G28,2)</f>
        <v>211.93</v>
      </c>
      <c r="I28" s="117"/>
      <c r="J28" s="117"/>
      <c r="K28" s="117"/>
    </row>
    <row r="29" spans="2:13" ht="13.5" thickBot="1">
      <c r="B29" s="194">
        <f t="shared" si="2"/>
        <v>2031</v>
      </c>
      <c r="C29" s="195"/>
      <c r="D29" s="173">
        <f t="shared" si="17"/>
        <v>138.46</v>
      </c>
      <c r="E29" s="173">
        <f t="shared" si="18"/>
        <v>61.22</v>
      </c>
      <c r="F29" s="173">
        <f t="shared" si="19"/>
        <v>2.82</v>
      </c>
      <c r="G29" s="144">
        <f t="shared" si="20"/>
        <v>78.59</v>
      </c>
      <c r="H29" s="144">
        <f t="shared" si="21"/>
        <v>217.05</v>
      </c>
      <c r="I29" s="144"/>
      <c r="J29" s="144"/>
      <c r="K29" s="144"/>
    </row>
    <row r="30" spans="2:13" s="154" customFormat="1">
      <c r="B30" s="157">
        <f t="shared" si="2"/>
        <v>2032</v>
      </c>
      <c r="C30" s="158"/>
      <c r="D30" s="119">
        <f t="shared" ref="D30:F30" si="22">ROUND(D29*(1+$G89),2)</f>
        <v>141.79</v>
      </c>
      <c r="E30" s="119">
        <f t="shared" si="22"/>
        <v>62.69</v>
      </c>
      <c r="F30" s="119">
        <f t="shared" si="22"/>
        <v>2.89</v>
      </c>
      <c r="G30" s="117">
        <f t="shared" si="13"/>
        <v>80.489999999999995</v>
      </c>
      <c r="H30" s="117">
        <f t="shared" si="14"/>
        <v>222.28</v>
      </c>
      <c r="I30" s="117">
        <f>VLOOKUP(B30,'Table 4'!$B$13:$D$43,3,FALSE)</f>
        <v>5.38</v>
      </c>
      <c r="J30" s="117">
        <f t="shared" ref="J30:J32" si="23">ROUND($K$65*I30/1000,2)</f>
        <v>34.51</v>
      </c>
      <c r="K30" s="117">
        <f t="shared" ref="K30:K32" si="24">ROUND(H30*1000/8760/$G$65+J30,2)</f>
        <v>70.599999999999994</v>
      </c>
      <c r="M30" s="110"/>
    </row>
    <row r="31" spans="2:13" s="154" customFormat="1">
      <c r="B31" s="157">
        <f t="shared" si="2"/>
        <v>2033</v>
      </c>
      <c r="C31" s="158"/>
      <c r="D31" s="119">
        <f t="shared" ref="D31:D32" si="25">ROUND(D30*(1+$G90),2)</f>
        <v>145.22</v>
      </c>
      <c r="E31" s="119">
        <f t="shared" ref="E31:E32" si="26">ROUND(E30*(1+$G90),2)</f>
        <v>64.209999999999994</v>
      </c>
      <c r="F31" s="119">
        <f t="shared" ref="F31:F32" si="27">ROUND(F30*(1+$G90),2)</f>
        <v>2.96</v>
      </c>
      <c r="G31" s="117">
        <f t="shared" ref="G31:G32" si="28">ROUND(F31*(8.76*$G$65)+E31,2)</f>
        <v>82.44</v>
      </c>
      <c r="H31" s="117">
        <f t="shared" ref="H31:H32" si="29">ROUND(D31+G31,2)</f>
        <v>227.66</v>
      </c>
      <c r="I31" s="117">
        <f>VLOOKUP(B31,'Table 4'!$B$13:$D$43,3,FALSE)</f>
        <v>5.76</v>
      </c>
      <c r="J31" s="117">
        <f t="shared" si="23"/>
        <v>36.950000000000003</v>
      </c>
      <c r="K31" s="117">
        <f t="shared" si="24"/>
        <v>73.92</v>
      </c>
      <c r="M31" s="110"/>
    </row>
    <row r="32" spans="2:13" s="154" customFormat="1">
      <c r="B32" s="113">
        <f t="shared" si="2"/>
        <v>2034</v>
      </c>
      <c r="C32" s="118"/>
      <c r="D32" s="117">
        <f t="shared" si="25"/>
        <v>148.74</v>
      </c>
      <c r="E32" s="115">
        <f t="shared" si="26"/>
        <v>65.77</v>
      </c>
      <c r="F32" s="115">
        <f t="shared" si="27"/>
        <v>3.03</v>
      </c>
      <c r="G32" s="117">
        <f t="shared" si="28"/>
        <v>84.43</v>
      </c>
      <c r="H32" s="117">
        <f t="shared" si="29"/>
        <v>233.17</v>
      </c>
      <c r="I32" s="117">
        <f>VLOOKUP(B32,'Table 4'!$B$13:$D$43,3,FALSE)</f>
        <v>6.02</v>
      </c>
      <c r="J32" s="117">
        <f t="shared" si="23"/>
        <v>38.619999999999997</v>
      </c>
      <c r="K32" s="117">
        <f t="shared" si="24"/>
        <v>76.48</v>
      </c>
      <c r="M32" s="110"/>
    </row>
    <row r="33" spans="2:15">
      <c r="B33" s="113">
        <f t="shared" si="2"/>
        <v>2035</v>
      </c>
      <c r="C33" s="118"/>
      <c r="D33" s="117">
        <f>ROUND(D32*(1+$J83),2)</f>
        <v>152.34</v>
      </c>
      <c r="E33" s="115">
        <f>ROUND(E32*(1+$J83),2)</f>
        <v>67.36</v>
      </c>
      <c r="F33" s="115">
        <f>ROUND(F32*(1+$J83),2)</f>
        <v>3.1</v>
      </c>
      <c r="G33" s="117">
        <f t="shared" ref="G33" si="30">ROUND(F33*(8.76*$G$65)+E33,2)</f>
        <v>86.45</v>
      </c>
      <c r="H33" s="117">
        <f t="shared" ref="H33" si="31">ROUND(D33+G33,2)</f>
        <v>238.79</v>
      </c>
      <c r="I33" s="117">
        <f>VLOOKUP(B33,'Table 4'!$B$13:$D$43,3,FALSE)</f>
        <v>6.29</v>
      </c>
      <c r="J33" s="117">
        <f t="shared" ref="J33:J35" si="32">ROUND($K$65*I33/1000,2)</f>
        <v>40.35</v>
      </c>
      <c r="K33" s="117">
        <f t="shared" ref="K33:K35" si="33">ROUND(H33*1000/8760/$G$65+J33,2)</f>
        <v>79.13</v>
      </c>
    </row>
    <row r="34" spans="2:15">
      <c r="B34" s="113">
        <f t="shared" si="2"/>
        <v>2036</v>
      </c>
      <c r="C34" s="118"/>
      <c r="D34" s="117">
        <f t="shared" ref="D34:F34" si="34">ROUND(D33*(1+$J84),2)</f>
        <v>156.04</v>
      </c>
      <c r="E34" s="115">
        <f t="shared" si="34"/>
        <v>69</v>
      </c>
      <c r="F34" s="115">
        <f t="shared" si="34"/>
        <v>3.18</v>
      </c>
      <c r="G34" s="117">
        <f t="shared" ref="G34:G39" si="35">ROUND(F34*(8.76*$G$65)+E34,2)</f>
        <v>88.58</v>
      </c>
      <c r="H34" s="117">
        <f t="shared" ref="H34:H39" si="36">ROUND(D34+G34,2)</f>
        <v>244.62</v>
      </c>
      <c r="I34" s="117">
        <f>VLOOKUP(B34,'Table 4'!$B$13:$D$43,3,FALSE)</f>
        <v>6.8</v>
      </c>
      <c r="J34" s="117">
        <f t="shared" si="32"/>
        <v>43.62</v>
      </c>
      <c r="K34" s="117">
        <f t="shared" si="33"/>
        <v>83.34</v>
      </c>
    </row>
    <row r="35" spans="2:15">
      <c r="B35" s="113">
        <f t="shared" si="2"/>
        <v>2037</v>
      </c>
      <c r="C35" s="118"/>
      <c r="D35" s="117">
        <f t="shared" ref="D35:F35" si="37">ROUND(D34*(1+$J85),2)</f>
        <v>159.83000000000001</v>
      </c>
      <c r="E35" s="115">
        <f t="shared" si="37"/>
        <v>70.680000000000007</v>
      </c>
      <c r="F35" s="115">
        <f t="shared" si="37"/>
        <v>3.26</v>
      </c>
      <c r="G35" s="117">
        <f t="shared" si="35"/>
        <v>90.76</v>
      </c>
      <c r="H35" s="117">
        <f t="shared" si="36"/>
        <v>250.59</v>
      </c>
      <c r="I35" s="117">
        <f>VLOOKUP(B35,'Table 4'!$B$13:$D$43,3,FALSE)</f>
        <v>7.05</v>
      </c>
      <c r="J35" s="117">
        <f t="shared" si="32"/>
        <v>45.23</v>
      </c>
      <c r="K35" s="117">
        <f t="shared" si="33"/>
        <v>85.92</v>
      </c>
    </row>
    <row r="36" spans="2:15">
      <c r="B36" s="113">
        <f t="shared" si="2"/>
        <v>2038</v>
      </c>
      <c r="C36" s="118"/>
      <c r="D36" s="117">
        <f t="shared" ref="D36:F36" si="38">ROUND(D35*(1+$J86),2)</f>
        <v>163.72999999999999</v>
      </c>
      <c r="E36" s="115">
        <f t="shared" si="38"/>
        <v>72.41</v>
      </c>
      <c r="F36" s="115">
        <f t="shared" si="38"/>
        <v>3.34</v>
      </c>
      <c r="G36" s="117">
        <f t="shared" si="35"/>
        <v>92.98</v>
      </c>
      <c r="H36" s="117">
        <f t="shared" si="36"/>
        <v>256.70999999999998</v>
      </c>
      <c r="I36" s="117">
        <f>VLOOKUP(B36,'Table 4'!$B$13:$D$43,3,FALSE)</f>
        <v>7.46</v>
      </c>
      <c r="J36" s="117">
        <f t="shared" ref="J36:J39" si="39">ROUND($K$65*I36/1000,2)</f>
        <v>47.86</v>
      </c>
      <c r="K36" s="117">
        <f t="shared" ref="K36:K39" si="40">ROUND(H36*1000/8760/$G$65+J36,2)</f>
        <v>89.55</v>
      </c>
    </row>
    <row r="37" spans="2:15">
      <c r="B37" s="113">
        <f t="shared" si="2"/>
        <v>2039</v>
      </c>
      <c r="C37" s="118"/>
      <c r="D37" s="117">
        <f t="shared" ref="D37:F37" si="41">ROUND(D36*(1+$J87),2)</f>
        <v>167.74</v>
      </c>
      <c r="E37" s="115">
        <f t="shared" si="41"/>
        <v>74.180000000000007</v>
      </c>
      <c r="F37" s="115">
        <f t="shared" si="41"/>
        <v>3.42</v>
      </c>
      <c r="G37" s="117">
        <f t="shared" si="35"/>
        <v>95.24</v>
      </c>
      <c r="H37" s="117">
        <f t="shared" si="36"/>
        <v>262.98</v>
      </c>
      <c r="I37" s="117">
        <f>VLOOKUP(B37,'Table 4'!$B$13:$D$43,3,FALSE)</f>
        <v>7.75</v>
      </c>
      <c r="J37" s="117">
        <f t="shared" si="39"/>
        <v>49.72</v>
      </c>
      <c r="K37" s="117">
        <f t="shared" si="40"/>
        <v>92.42</v>
      </c>
    </row>
    <row r="38" spans="2:15">
      <c r="B38" s="113">
        <f t="shared" si="2"/>
        <v>2040</v>
      </c>
      <c r="C38" s="118"/>
      <c r="D38" s="117">
        <f t="shared" ref="D38:F38" si="42">ROUND(D37*(1+$J88),2)</f>
        <v>171.84</v>
      </c>
      <c r="E38" s="115">
        <f t="shared" si="42"/>
        <v>75.989999999999995</v>
      </c>
      <c r="F38" s="115">
        <f t="shared" si="42"/>
        <v>3.5</v>
      </c>
      <c r="G38" s="117">
        <f t="shared" si="35"/>
        <v>97.54</v>
      </c>
      <c r="H38" s="117">
        <f t="shared" si="36"/>
        <v>269.38</v>
      </c>
      <c r="I38" s="117">
        <f>VLOOKUP(B38,'Table 4'!$B$13:$D$43,3,FALSE)</f>
        <v>8.0299999999999994</v>
      </c>
      <c r="J38" s="117">
        <f t="shared" si="39"/>
        <v>51.51</v>
      </c>
      <c r="K38" s="117">
        <f t="shared" si="40"/>
        <v>95.25</v>
      </c>
    </row>
    <row r="39" spans="2:15">
      <c r="B39" s="113">
        <f t="shared" si="2"/>
        <v>2041</v>
      </c>
      <c r="C39" s="118"/>
      <c r="D39" s="117">
        <f t="shared" ref="D39:F40" si="43">ROUND(D38*(1+$J89),2)</f>
        <v>176.06</v>
      </c>
      <c r="E39" s="115">
        <f t="shared" si="43"/>
        <v>77.849999999999994</v>
      </c>
      <c r="F39" s="115">
        <f t="shared" si="43"/>
        <v>3.59</v>
      </c>
      <c r="G39" s="117">
        <f t="shared" si="35"/>
        <v>99.96</v>
      </c>
      <c r="H39" s="117">
        <f t="shared" si="36"/>
        <v>276.02</v>
      </c>
      <c r="I39" s="117">
        <f>VLOOKUP(B39,'Table 4'!$B$13:$D$43,3,FALSE)</f>
        <v>8.24</v>
      </c>
      <c r="J39" s="117">
        <f t="shared" si="39"/>
        <v>52.86</v>
      </c>
      <c r="K39" s="117">
        <f t="shared" si="40"/>
        <v>97.68</v>
      </c>
    </row>
    <row r="40" spans="2:15">
      <c r="B40" s="113">
        <f t="shared" si="2"/>
        <v>2042</v>
      </c>
      <c r="C40" s="118"/>
      <c r="D40" s="117">
        <f t="shared" si="43"/>
        <v>180.4</v>
      </c>
      <c r="E40" s="115">
        <f t="shared" si="43"/>
        <v>79.77</v>
      </c>
      <c r="F40" s="115">
        <f t="shared" si="43"/>
        <v>3.68</v>
      </c>
      <c r="G40" s="117">
        <f t="shared" ref="G40" si="44">ROUND(F40*(8.76*$G$65)+E40,2)</f>
        <v>102.43</v>
      </c>
      <c r="H40" s="117">
        <f t="shared" ref="H40" si="45">ROUND(D40+G40,2)</f>
        <v>282.83</v>
      </c>
      <c r="I40" s="117">
        <f>VLOOKUP(B40,'Table 4'!$B$13:$D$43,3,FALSE)</f>
        <v>8.4499999999999993</v>
      </c>
      <c r="J40" s="117">
        <f t="shared" ref="J40" si="46">ROUND($K$65*I40/1000,2)</f>
        <v>54.21</v>
      </c>
      <c r="K40" s="117">
        <f t="shared" ref="K40" si="47">ROUND(H40*1000/8760/$G$65+J40,2)</f>
        <v>100.14</v>
      </c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">
        <v>101</v>
      </c>
    </row>
    <row r="47" spans="2:15">
      <c r="C47" s="122" t="str">
        <f>D10</f>
        <v>(b)</v>
      </c>
      <c r="D47" s="117" t="str">
        <f>"= "&amp;C10&amp;" x "&amp;C76</f>
        <v>= (a) x 0.0725628795024555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70.3%) + (c)</v>
      </c>
    </row>
    <row r="49" spans="3:15">
      <c r="C49" s="122" t="str">
        <f>H10</f>
        <v>(f)</v>
      </c>
      <c r="D49" s="117" t="str">
        <f>"= "&amp;D10&amp;" + "&amp;G10</f>
        <v>= (b) + (e)</v>
      </c>
    </row>
    <row r="50" spans="3:15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5">
      <c r="C51" s="122" t="str">
        <f>J10</f>
        <v>(h)</v>
      </c>
      <c r="D51" s="117" t="str">
        <f>"= "&amp;TEXT(K65,"?,0")&amp;" MMBtu/MWH x "&amp;I9</f>
        <v>= 6,415 MMBtu/MWH x $/MMBtu</v>
      </c>
    </row>
    <row r="52" spans="3:15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5" ht="13.5" thickBot="1"/>
    <row r="54" spans="3:15" ht="13.5" thickBot="1">
      <c r="C54" s="58" t="s">
        <v>93</v>
      </c>
      <c r="D54" s="55"/>
      <c r="E54" s="55"/>
      <c r="F54" s="55"/>
      <c r="G54" s="55"/>
      <c r="H54" s="55"/>
      <c r="I54" s="55"/>
      <c r="J54" s="56"/>
      <c r="K54" s="123"/>
    </row>
    <row r="55" spans="3:15" ht="5.25" customHeight="1"/>
    <row r="56" spans="3:15" ht="5.25" customHeight="1"/>
    <row r="57" spans="3:15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5">
      <c r="C58" s="154" t="s">
        <v>94</v>
      </c>
      <c r="F58" s="124">
        <f>C69</f>
        <v>385.35346874999999</v>
      </c>
      <c r="G58" s="57">
        <f>F58/F60</f>
        <v>0.88311475045887722</v>
      </c>
      <c r="H58" s="138">
        <f>C70</f>
        <v>1484.338135058779</v>
      </c>
      <c r="I58" s="140">
        <f>C73</f>
        <v>44.501635407885907</v>
      </c>
      <c r="O58" s="202"/>
    </row>
    <row r="59" spans="3:15">
      <c r="C59" s="154" t="s">
        <v>95</v>
      </c>
      <c r="F59" s="48">
        <f>D69</f>
        <v>51.003718749999997</v>
      </c>
      <c r="G59" s="44">
        <f>1-G58</f>
        <v>0.11688524954112278</v>
      </c>
      <c r="H59" s="139">
        <f>D70</f>
        <v>443.00439708045104</v>
      </c>
      <c r="I59" s="141">
        <f>D73</f>
        <v>37.670659567999998</v>
      </c>
    </row>
    <row r="60" spans="3:15">
      <c r="C60" s="154" t="s">
        <v>45</v>
      </c>
      <c r="F60" s="124">
        <f>F58+F59</f>
        <v>436.35718750000001</v>
      </c>
      <c r="G60" s="57">
        <f>G58+G59</f>
        <v>1</v>
      </c>
      <c r="H60" s="138">
        <f>ROUND(((F58*H58)+(F59*H59))/F60,0)</f>
        <v>1363</v>
      </c>
      <c r="I60" s="140">
        <f>ROUND(((F58*I58)+(F59*I59))/F60,2)</f>
        <v>43.7</v>
      </c>
    </row>
    <row r="61" spans="3:15">
      <c r="C61" s="154"/>
      <c r="F61" s="124"/>
      <c r="G61" s="57"/>
      <c r="H61" s="125"/>
      <c r="I61" s="126"/>
    </row>
    <row r="62" spans="3:15">
      <c r="C62" s="155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5">
      <c r="C63" s="156" t="str">
        <f>C58</f>
        <v>CCCT Dry "G/H", 1x1 - Turbine</v>
      </c>
      <c r="D63" s="127"/>
      <c r="E63" s="127"/>
      <c r="F63" s="110">
        <f>C69</f>
        <v>385.35346874999999</v>
      </c>
      <c r="G63" s="57">
        <f>C77</f>
        <v>0.78</v>
      </c>
      <c r="H63" s="177">
        <f>G63*F63</f>
        <v>300.57570562500001</v>
      </c>
      <c r="I63" s="57">
        <f>H63/H65</f>
        <v>0.98004394182130306</v>
      </c>
      <c r="J63" s="126">
        <f>C74</f>
        <v>2.0592662948867351</v>
      </c>
      <c r="K63" s="128">
        <f>C75</f>
        <v>6362</v>
      </c>
    </row>
    <row r="64" spans="3:15">
      <c r="C64" s="156" t="str">
        <f>C59</f>
        <v>CCCT Dry "G/H", 1x1 - Duct Firing</v>
      </c>
      <c r="D64" s="127"/>
      <c r="E64" s="127"/>
      <c r="F64" s="43">
        <f>D69</f>
        <v>51.003718749999997</v>
      </c>
      <c r="G64" s="44">
        <f>D77</f>
        <v>0.12</v>
      </c>
      <c r="H64" s="178">
        <f>G64*F64</f>
        <v>6.1204462499999996</v>
      </c>
      <c r="I64" s="44">
        <f>1-I63</f>
        <v>1.9956058178696945E-2</v>
      </c>
      <c r="J64" s="45">
        <f>D74</f>
        <v>0.15</v>
      </c>
      <c r="K64" s="46">
        <f>D75</f>
        <v>9012</v>
      </c>
    </row>
    <row r="65" spans="2:12">
      <c r="C65" s="154" t="s">
        <v>50</v>
      </c>
      <c r="F65" s="110">
        <f>F63+F64</f>
        <v>436.35718750000001</v>
      </c>
      <c r="G65" s="129">
        <f>ROUND(H65/F65,3)</f>
        <v>0.70299999999999996</v>
      </c>
      <c r="H65" s="177">
        <f>SUM(H63:H64)</f>
        <v>306.696151875</v>
      </c>
      <c r="I65" s="57">
        <f>I63+I64</f>
        <v>1</v>
      </c>
      <c r="J65" s="126">
        <f>ROUND(($I63*J63)+($I64*J64),2)</f>
        <v>2.02</v>
      </c>
      <c r="K65" s="130">
        <f>ROUND(($I63*K63)+($I64*K64),0)</f>
        <v>6415</v>
      </c>
    </row>
    <row r="66" spans="2:12">
      <c r="G66" s="129"/>
      <c r="I66" s="57"/>
      <c r="J66" s="126"/>
      <c r="K66" s="47" t="s">
        <v>51</v>
      </c>
    </row>
    <row r="68" spans="2:12">
      <c r="C68" s="41" t="s">
        <v>34</v>
      </c>
      <c r="D68" s="41" t="s">
        <v>35</v>
      </c>
      <c r="E68" s="59" t="str">
        <f>D46</f>
        <v xml:space="preserve">Plant Costs  - 2017 IRP - Table 6.1 &amp; 6.2 </v>
      </c>
      <c r="F68" s="131"/>
      <c r="G68" s="131"/>
      <c r="H68" s="131"/>
      <c r="I68" s="131"/>
      <c r="J68" s="131"/>
      <c r="K68" s="132"/>
    </row>
    <row r="69" spans="2:12">
      <c r="C69" s="110">
        <v>385.35346874999999</v>
      </c>
      <c r="D69" s="110">
        <v>51.003718749999997</v>
      </c>
      <c r="E69" s="110" t="s">
        <v>77</v>
      </c>
      <c r="H69" s="133"/>
    </row>
    <row r="70" spans="2:12">
      <c r="B70" s="110" t="s">
        <v>102</v>
      </c>
      <c r="C70" s="125">
        <v>1484.338135058779</v>
      </c>
      <c r="D70" s="125">
        <v>443.00439708045104</v>
      </c>
      <c r="E70" s="110" t="s">
        <v>78</v>
      </c>
      <c r="L70" s="67"/>
    </row>
    <row r="71" spans="2:12">
      <c r="B71" s="110" t="s">
        <v>102</v>
      </c>
      <c r="C71" s="126">
        <v>21.713180439885903</v>
      </c>
      <c r="D71" s="126">
        <v>5.39</v>
      </c>
      <c r="E71" s="110" t="s">
        <v>79</v>
      </c>
      <c r="L71" s="67"/>
    </row>
    <row r="72" spans="2:12">
      <c r="B72" s="110" t="s">
        <v>102</v>
      </c>
      <c r="C72" s="49">
        <v>22.788454968000003</v>
      </c>
      <c r="D72" s="49">
        <v>32.280659567999997</v>
      </c>
      <c r="E72" s="110" t="s">
        <v>75</v>
      </c>
      <c r="L72" s="67"/>
    </row>
    <row r="73" spans="2:12">
      <c r="B73" s="110" t="s">
        <v>102</v>
      </c>
      <c r="C73" s="126">
        <f>C71+C72</f>
        <v>44.501635407885907</v>
      </c>
      <c r="D73" s="126">
        <f>D71+D72</f>
        <v>37.670659567999998</v>
      </c>
      <c r="E73" s="110" t="s">
        <v>80</v>
      </c>
    </row>
    <row r="74" spans="2:12">
      <c r="C74" s="126">
        <v>2.0592662948867351</v>
      </c>
      <c r="D74" s="126">
        <v>0.15</v>
      </c>
      <c r="E74" s="110" t="s">
        <v>81</v>
      </c>
    </row>
    <row r="75" spans="2:12">
      <c r="C75" s="130">
        <v>6362</v>
      </c>
      <c r="D75" s="130">
        <v>9012</v>
      </c>
      <c r="E75" s="110" t="s">
        <v>53</v>
      </c>
    </row>
    <row r="76" spans="2:12">
      <c r="C76" s="151">
        <v>7.2562879502455491E-2</v>
      </c>
      <c r="D76" s="151">
        <v>7.2562879502455491E-2</v>
      </c>
      <c r="E76" s="110" t="s">
        <v>54</v>
      </c>
    </row>
    <row r="77" spans="2:12">
      <c r="C77" s="134">
        <v>0.78</v>
      </c>
      <c r="D77" s="134">
        <v>0.12</v>
      </c>
      <c r="E77" s="110" t="s">
        <v>55</v>
      </c>
    </row>
    <row r="78" spans="2:12">
      <c r="D78" s="57">
        <f>ROUND(H65/F65,3)</f>
        <v>0.70299999999999996</v>
      </c>
      <c r="E78" s="110" t="s">
        <v>56</v>
      </c>
    </row>
    <row r="79" spans="2:12">
      <c r="D79" s="129"/>
      <c r="E79" s="66"/>
    </row>
    <row r="80" spans="2:12">
      <c r="C80" s="134"/>
      <c r="D80" s="134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48">C83+1</f>
        <v>2018</v>
      </c>
      <c r="D84" s="57">
        <v>2.1684070430924685E-2</v>
      </c>
      <c r="F84" s="135">
        <f t="shared" ref="F84:F91" si="49">F83+1</f>
        <v>2027</v>
      </c>
      <c r="G84" s="57">
        <v>2.3164081218836952E-2</v>
      </c>
      <c r="I84" s="135">
        <f t="shared" ref="I84:I91" si="50">I83+1</f>
        <v>2036</v>
      </c>
      <c r="J84" s="57">
        <v>2.4311492116604327E-2</v>
      </c>
    </row>
    <row r="85" spans="3:15">
      <c r="C85" s="135">
        <f t="shared" si="48"/>
        <v>2019</v>
      </c>
      <c r="D85" s="57">
        <v>2.0023445288848141E-2</v>
      </c>
      <c r="F85" s="135">
        <f t="shared" si="49"/>
        <v>2028</v>
      </c>
      <c r="G85" s="57">
        <v>2.3269517424980624E-2</v>
      </c>
      <c r="I85" s="135">
        <f t="shared" si="50"/>
        <v>2037</v>
      </c>
      <c r="J85" s="57">
        <v>2.4277391473133791E-2</v>
      </c>
    </row>
    <row r="86" spans="3:15">
      <c r="C86" s="135">
        <f t="shared" si="48"/>
        <v>2020</v>
      </c>
      <c r="D86" s="57">
        <v>2.1423649370385656E-2</v>
      </c>
      <c r="F86" s="135">
        <f t="shared" si="49"/>
        <v>2029</v>
      </c>
      <c r="G86" s="57">
        <v>2.3660062349176059E-2</v>
      </c>
      <c r="I86" s="135">
        <f t="shared" si="50"/>
        <v>2038</v>
      </c>
      <c r="J86" s="57">
        <v>2.4418737348747444E-2</v>
      </c>
    </row>
    <row r="87" spans="3:15">
      <c r="C87" s="135">
        <f t="shared" si="48"/>
        <v>2021</v>
      </c>
      <c r="D87" s="57">
        <v>2.2444603435442634E-2</v>
      </c>
      <c r="F87" s="135">
        <f t="shared" si="49"/>
        <v>2030</v>
      </c>
      <c r="G87" s="57">
        <v>2.3797996946838929E-2</v>
      </c>
      <c r="I87" s="135">
        <f t="shared" si="50"/>
        <v>2039</v>
      </c>
      <c r="J87" s="57">
        <v>2.4490791911648602E-2</v>
      </c>
    </row>
    <row r="88" spans="3:15">
      <c r="C88" s="135">
        <f t="shared" si="48"/>
        <v>2022</v>
      </c>
      <c r="D88" s="57">
        <v>2.2559296067847567E-2</v>
      </c>
      <c r="F88" s="135">
        <f t="shared" si="49"/>
        <v>2031</v>
      </c>
      <c r="G88" s="57">
        <v>2.4014000123530499E-2</v>
      </c>
      <c r="I88" s="135">
        <f t="shared" si="50"/>
        <v>2040</v>
      </c>
      <c r="J88" s="57">
        <v>2.442458536688985E-2</v>
      </c>
    </row>
    <row r="89" spans="3:15" s="112" customFormat="1">
      <c r="C89" s="135">
        <f t="shared" si="48"/>
        <v>2023</v>
      </c>
      <c r="D89" s="57">
        <v>2.3031082544693549E-2</v>
      </c>
      <c r="F89" s="135">
        <f t="shared" si="49"/>
        <v>2032</v>
      </c>
      <c r="G89" s="57">
        <v>2.4075090077113837E-2</v>
      </c>
      <c r="I89" s="135">
        <f t="shared" si="50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48"/>
        <v>2024</v>
      </c>
      <c r="D90" s="57">
        <v>2.3134274986934988E-2</v>
      </c>
      <c r="F90" s="135">
        <f t="shared" si="49"/>
        <v>2033</v>
      </c>
      <c r="G90" s="57">
        <v>2.4191075903759129E-2</v>
      </c>
      <c r="I90" s="135">
        <f t="shared" si="50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48"/>
        <v>2025</v>
      </c>
      <c r="D91" s="57">
        <v>2.3159080336675242E-2</v>
      </c>
      <c r="F91" s="135">
        <f t="shared" si="49"/>
        <v>2034</v>
      </c>
      <c r="G91" s="57">
        <v>2.4219456505286896E-2</v>
      </c>
      <c r="I91" s="135">
        <f t="shared" si="50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rintOptions horizontalCentered="1"/>
  <pageMargins left="0.25" right="0.25" top="0.75" bottom="0.75" header="0.3" footer="0.3"/>
  <pageSetup scale="88" fitToHeight="0" orientation="portrait" r:id="rId1"/>
  <headerFooter alignWithMargins="0"/>
  <rowBreaks count="1" manualBreakCount="1">
    <brk id="52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O95"/>
  <sheetViews>
    <sheetView view="pageBreakPreview" topLeftCell="A2" zoomScale="85" zoomScaleNormal="90" zoomScaleSheetLayoutView="85" workbookViewId="0">
      <pane xSplit="2" ySplit="9" topLeftCell="C11" activePane="bottomRight" state="frozen"/>
      <selection activeCell="E17" sqref="E17"/>
      <selection pane="topRight" activeCell="E17" sqref="E17"/>
      <selection pane="bottomLeft" activeCell="E17" sqref="E17"/>
      <selection pane="bottomRight" activeCell="B3" sqref="B3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14.1640625" style="110" customWidth="1"/>
    <col min="4" max="4" width="12.33203125" style="110" customWidth="1"/>
    <col min="5" max="5" width="9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5.25" hidden="1" customHeight="1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85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124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WYNE  DJohns - 477 MW - CCCT Dry "J/HA.02", 1x1 - East Side Resource (5,050')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 DJohns - 477 MW - CCCT Dry "J/HA.02", 1x1 - East Side Resource (5,050')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1203</v>
      </c>
      <c r="D14" s="115">
        <f>ROUND(C14*$C$76,2)</f>
        <v>87.29</v>
      </c>
      <c r="E14" s="116">
        <f>$I$60</f>
        <v>57.97</v>
      </c>
      <c r="F14" s="116">
        <f>$J$65</f>
        <v>2.2200000000000002</v>
      </c>
      <c r="G14" s="117">
        <f t="shared" ref="G14:G24" si="0">ROUND(F14*(8.76*$G$65)+E14,2)</f>
        <v>71.45</v>
      </c>
      <c r="H14" s="117">
        <f t="shared" ref="H14:H24" si="1">ROUND(D14+G14,2)</f>
        <v>158.74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 t="shared" ref="D15:F17" si="3">ROUND(D14*(1+$D83),2)</f>
        <v>89.22</v>
      </c>
      <c r="E15" s="115">
        <f t="shared" si="3"/>
        <v>59.25</v>
      </c>
      <c r="F15" s="115">
        <f t="shared" si="3"/>
        <v>2.27</v>
      </c>
      <c r="G15" s="119">
        <f t="shared" si="0"/>
        <v>73.03</v>
      </c>
      <c r="H15" s="119">
        <f t="shared" si="1"/>
        <v>162.25</v>
      </c>
      <c r="I15" s="117"/>
      <c r="J15" s="117"/>
      <c r="K15" s="117"/>
      <c r="M15" s="57"/>
    </row>
    <row r="16" spans="2:14">
      <c r="B16" s="113">
        <f t="shared" si="2"/>
        <v>2018</v>
      </c>
      <c r="C16" s="118"/>
      <c r="D16" s="115">
        <f t="shared" si="3"/>
        <v>91.15</v>
      </c>
      <c r="E16" s="115">
        <f t="shared" si="3"/>
        <v>60.53</v>
      </c>
      <c r="F16" s="115">
        <f t="shared" si="3"/>
        <v>2.3199999999999998</v>
      </c>
      <c r="G16" s="117">
        <f t="shared" si="0"/>
        <v>74.61</v>
      </c>
      <c r="H16" s="117">
        <f t="shared" si="1"/>
        <v>165.76</v>
      </c>
      <c r="I16" s="117"/>
      <c r="J16" s="117"/>
      <c r="K16" s="117"/>
      <c r="M16" s="57"/>
    </row>
    <row r="17" spans="2:13">
      <c r="B17" s="113">
        <f t="shared" si="2"/>
        <v>2019</v>
      </c>
      <c r="C17" s="118"/>
      <c r="D17" s="115">
        <f t="shared" si="3"/>
        <v>92.98</v>
      </c>
      <c r="E17" s="115">
        <f t="shared" si="3"/>
        <v>61.74</v>
      </c>
      <c r="F17" s="115">
        <f t="shared" si="3"/>
        <v>2.37</v>
      </c>
      <c r="G17" s="117">
        <f t="shared" si="0"/>
        <v>76.13</v>
      </c>
      <c r="H17" s="117">
        <f t="shared" si="1"/>
        <v>169.11</v>
      </c>
      <c r="I17" s="117"/>
      <c r="J17" s="117"/>
      <c r="K17" s="117"/>
      <c r="M17" s="57"/>
    </row>
    <row r="18" spans="2:13">
      <c r="B18" s="113">
        <f t="shared" si="2"/>
        <v>2020</v>
      </c>
      <c r="C18" s="118"/>
      <c r="D18" s="115">
        <f t="shared" ref="D18:F18" si="4">ROUND(D17*(1+$D86),2)</f>
        <v>94.97</v>
      </c>
      <c r="E18" s="115">
        <f t="shared" si="4"/>
        <v>63.06</v>
      </c>
      <c r="F18" s="115">
        <f t="shared" si="4"/>
        <v>2.42</v>
      </c>
      <c r="G18" s="117">
        <f t="shared" ref="G18:G23" si="5">ROUND(F18*(8.76*$G$65)+E18,2)</f>
        <v>77.75</v>
      </c>
      <c r="H18" s="117">
        <f t="shared" ref="H18:H23" si="6">ROUND(D18+G18,2)</f>
        <v>172.72</v>
      </c>
      <c r="I18" s="117"/>
      <c r="J18" s="117"/>
      <c r="K18" s="117"/>
      <c r="M18" s="57"/>
    </row>
    <row r="19" spans="2:13">
      <c r="B19" s="113">
        <f t="shared" si="2"/>
        <v>2021</v>
      </c>
      <c r="C19" s="118"/>
      <c r="D19" s="115">
        <f t="shared" ref="D19:F19" si="7">ROUND(D18*(1+$D87),2)</f>
        <v>97.1</v>
      </c>
      <c r="E19" s="115">
        <f t="shared" si="7"/>
        <v>64.48</v>
      </c>
      <c r="F19" s="115">
        <f t="shared" si="7"/>
        <v>2.4700000000000002</v>
      </c>
      <c r="G19" s="117">
        <f t="shared" si="5"/>
        <v>79.47</v>
      </c>
      <c r="H19" s="117">
        <f t="shared" si="6"/>
        <v>176.57</v>
      </c>
      <c r="I19" s="117"/>
      <c r="J19" s="117"/>
      <c r="K19" s="117"/>
      <c r="M19" s="57"/>
    </row>
    <row r="20" spans="2:13">
      <c r="B20" s="113">
        <f t="shared" si="2"/>
        <v>2022</v>
      </c>
      <c r="C20" s="118"/>
      <c r="D20" s="115">
        <f t="shared" ref="D20:F20" si="8">ROUND(D19*(1+$D88),2)</f>
        <v>99.29</v>
      </c>
      <c r="E20" s="115">
        <f t="shared" si="8"/>
        <v>65.930000000000007</v>
      </c>
      <c r="F20" s="115">
        <f t="shared" si="8"/>
        <v>2.5299999999999998</v>
      </c>
      <c r="G20" s="117">
        <f t="shared" si="5"/>
        <v>81.290000000000006</v>
      </c>
      <c r="H20" s="117">
        <f t="shared" si="6"/>
        <v>180.58</v>
      </c>
      <c r="I20" s="117"/>
      <c r="J20" s="117"/>
      <c r="K20" s="117"/>
      <c r="M20" s="57"/>
    </row>
    <row r="21" spans="2:13">
      <c r="B21" s="113">
        <f t="shared" si="2"/>
        <v>2023</v>
      </c>
      <c r="C21" s="118"/>
      <c r="D21" s="115">
        <f t="shared" ref="D21:F21" si="9">ROUND(D20*(1+$D89),2)</f>
        <v>101.58</v>
      </c>
      <c r="E21" s="115">
        <f t="shared" si="9"/>
        <v>67.45</v>
      </c>
      <c r="F21" s="115">
        <f t="shared" si="9"/>
        <v>2.59</v>
      </c>
      <c r="G21" s="117">
        <f t="shared" si="5"/>
        <v>83.17</v>
      </c>
      <c r="H21" s="117">
        <f t="shared" si="6"/>
        <v>184.75</v>
      </c>
      <c r="I21" s="117"/>
      <c r="J21" s="117"/>
      <c r="K21" s="117"/>
      <c r="M21" s="57"/>
    </row>
    <row r="22" spans="2:13">
      <c r="B22" s="113">
        <f t="shared" si="2"/>
        <v>2024</v>
      </c>
      <c r="C22" s="118"/>
      <c r="D22" s="115">
        <f t="shared" ref="D22:F22" si="10">ROUND(D21*(1+$D90),2)</f>
        <v>103.93</v>
      </c>
      <c r="E22" s="115">
        <f t="shared" si="10"/>
        <v>69.010000000000005</v>
      </c>
      <c r="F22" s="115">
        <f t="shared" si="10"/>
        <v>2.65</v>
      </c>
      <c r="G22" s="117">
        <f t="shared" si="5"/>
        <v>85.1</v>
      </c>
      <c r="H22" s="117">
        <f t="shared" si="6"/>
        <v>189.03</v>
      </c>
      <c r="I22" s="117"/>
      <c r="J22" s="117"/>
      <c r="K22" s="117"/>
      <c r="M22" s="57"/>
    </row>
    <row r="23" spans="2:13">
      <c r="B23" s="113">
        <f t="shared" si="2"/>
        <v>2025</v>
      </c>
      <c r="C23" s="118"/>
      <c r="D23" s="115">
        <f t="shared" ref="D23:F23" si="11">ROUND(D22*(1+$D91),2)</f>
        <v>106.34</v>
      </c>
      <c r="E23" s="115">
        <f t="shared" si="11"/>
        <v>70.61</v>
      </c>
      <c r="F23" s="115">
        <f t="shared" si="11"/>
        <v>2.71</v>
      </c>
      <c r="G23" s="117">
        <f t="shared" si="5"/>
        <v>87.06</v>
      </c>
      <c r="H23" s="117">
        <f t="shared" si="6"/>
        <v>193.4</v>
      </c>
      <c r="I23" s="117"/>
      <c r="J23" s="117"/>
      <c r="K23" s="117"/>
      <c r="M23" s="57"/>
    </row>
    <row r="24" spans="2:13">
      <c r="B24" s="113">
        <f t="shared" si="2"/>
        <v>2026</v>
      </c>
      <c r="C24" s="118"/>
      <c r="D24" s="119">
        <f>ROUND(D23*(1+$G83),2)</f>
        <v>108.78</v>
      </c>
      <c r="E24" s="119">
        <f>ROUND(E23*(1+$G83),2)</f>
        <v>72.23</v>
      </c>
      <c r="F24" s="119">
        <f>ROUND(F23*(1+$G83),2)</f>
        <v>2.77</v>
      </c>
      <c r="G24" s="117">
        <f t="shared" si="0"/>
        <v>89.05</v>
      </c>
      <c r="H24" s="117">
        <f t="shared" si="1"/>
        <v>197.83</v>
      </c>
      <c r="I24" s="117"/>
      <c r="J24" s="117"/>
      <c r="K24" s="117"/>
      <c r="M24" s="57"/>
    </row>
    <row r="25" spans="2:13" ht="12" customHeight="1">
      <c r="B25" s="113">
        <f t="shared" si="2"/>
        <v>2027</v>
      </c>
      <c r="C25" s="118"/>
      <c r="D25" s="119">
        <f t="shared" ref="D25:F25" si="12">ROUND(D24*(1+$G84),2)</f>
        <v>111.3</v>
      </c>
      <c r="E25" s="119">
        <f t="shared" si="12"/>
        <v>73.900000000000006</v>
      </c>
      <c r="F25" s="119">
        <f t="shared" si="12"/>
        <v>2.83</v>
      </c>
      <c r="G25" s="117">
        <f t="shared" ref="G25:G30" si="13">ROUND(F25*(8.76*$G$65)+E25,2)</f>
        <v>91.08</v>
      </c>
      <c r="H25" s="117">
        <f t="shared" ref="H25:H30" si="14">ROUND(D25+G25,2)</f>
        <v>202.38</v>
      </c>
      <c r="I25" s="117"/>
      <c r="J25" s="117"/>
      <c r="K25" s="117"/>
      <c r="M25" s="57"/>
    </row>
    <row r="26" spans="2:13">
      <c r="B26" s="113">
        <f t="shared" si="2"/>
        <v>2028</v>
      </c>
      <c r="C26" s="118"/>
      <c r="D26" s="119">
        <f t="shared" ref="D26:F26" si="15">ROUND(D25*(1+$G85),2)</f>
        <v>113.89</v>
      </c>
      <c r="E26" s="119">
        <f t="shared" si="15"/>
        <v>75.62</v>
      </c>
      <c r="F26" s="119">
        <f t="shared" si="15"/>
        <v>2.9</v>
      </c>
      <c r="G26" s="117">
        <f t="shared" si="13"/>
        <v>93.22</v>
      </c>
      <c r="H26" s="117">
        <f t="shared" si="14"/>
        <v>207.11</v>
      </c>
      <c r="I26" s="117"/>
      <c r="J26" s="117"/>
      <c r="K26" s="117"/>
      <c r="M26" s="57"/>
    </row>
    <row r="27" spans="2:13">
      <c r="B27" s="113">
        <f t="shared" si="2"/>
        <v>2029</v>
      </c>
      <c r="C27" s="118"/>
      <c r="D27" s="119">
        <f t="shared" ref="D27:F27" si="16">ROUND(D26*(1+$G86),2)</f>
        <v>116.58</v>
      </c>
      <c r="E27" s="119">
        <f t="shared" si="16"/>
        <v>77.41</v>
      </c>
      <c r="F27" s="119">
        <f t="shared" si="16"/>
        <v>2.97</v>
      </c>
      <c r="G27" s="117">
        <f t="shared" si="13"/>
        <v>95.44</v>
      </c>
      <c r="H27" s="117">
        <f t="shared" si="14"/>
        <v>212.02</v>
      </c>
      <c r="I27" s="117"/>
      <c r="J27" s="117"/>
      <c r="K27" s="117"/>
      <c r="M27" s="57"/>
    </row>
    <row r="28" spans="2:13">
      <c r="B28" s="113">
        <f t="shared" si="2"/>
        <v>2030</v>
      </c>
      <c r="C28" s="118"/>
      <c r="D28" s="119">
        <f t="shared" ref="D28:D29" si="17">ROUND(D27*(1+$G87),2)</f>
        <v>119.35</v>
      </c>
      <c r="E28" s="119">
        <f t="shared" ref="E28:E29" si="18">ROUND(E27*(1+$G87),2)</f>
        <v>79.25</v>
      </c>
      <c r="F28" s="119">
        <f t="shared" ref="F28:F29" si="19">ROUND(F27*(1+$G87),2)</f>
        <v>3.04</v>
      </c>
      <c r="G28" s="117">
        <f t="shared" ref="G28:G29" si="20">ROUND(F28*(8.76*$G$65)+E28,2)</f>
        <v>97.7</v>
      </c>
      <c r="H28" s="117">
        <f t="shared" ref="H28:H29" si="21">ROUND(D28+G28,2)</f>
        <v>217.05</v>
      </c>
      <c r="I28" s="117"/>
      <c r="J28" s="117"/>
      <c r="K28" s="117"/>
      <c r="M28" s="57"/>
    </row>
    <row r="29" spans="2:13">
      <c r="B29" s="157">
        <f t="shared" si="2"/>
        <v>2031</v>
      </c>
      <c r="C29" s="158"/>
      <c r="D29" s="152">
        <f t="shared" si="17"/>
        <v>122.22</v>
      </c>
      <c r="E29" s="152">
        <f t="shared" si="18"/>
        <v>81.150000000000006</v>
      </c>
      <c r="F29" s="152">
        <f t="shared" si="19"/>
        <v>3.11</v>
      </c>
      <c r="G29" s="152">
        <f t="shared" si="20"/>
        <v>100.03</v>
      </c>
      <c r="H29" s="152">
        <f t="shared" si="21"/>
        <v>222.25</v>
      </c>
      <c r="I29" s="117"/>
      <c r="J29" s="117"/>
      <c r="K29" s="117"/>
      <c r="M29" s="57"/>
    </row>
    <row r="30" spans="2:13" s="154" customFormat="1">
      <c r="B30" s="157">
        <f t="shared" si="2"/>
        <v>2032</v>
      </c>
      <c r="C30" s="158"/>
      <c r="D30" s="205">
        <f t="shared" ref="D30:F30" si="22">ROUND(D29*(1+$G89),2)</f>
        <v>125.16</v>
      </c>
      <c r="E30" s="205">
        <f t="shared" si="22"/>
        <v>83.1</v>
      </c>
      <c r="F30" s="205">
        <f t="shared" si="22"/>
        <v>3.18</v>
      </c>
      <c r="G30" s="205">
        <f t="shared" si="13"/>
        <v>102.4</v>
      </c>
      <c r="H30" s="205">
        <f t="shared" si="14"/>
        <v>227.56</v>
      </c>
      <c r="I30" s="204"/>
      <c r="J30" s="204"/>
      <c r="K30" s="204"/>
      <c r="M30" s="57"/>
    </row>
    <row r="31" spans="2:13" s="154" customFormat="1">
      <c r="B31" s="157">
        <f t="shared" si="2"/>
        <v>2033</v>
      </c>
      <c r="C31" s="158"/>
      <c r="D31" s="152">
        <f t="shared" ref="D31:D32" si="23">ROUND(D30*(1+$G90),2)</f>
        <v>128.19</v>
      </c>
      <c r="E31" s="152">
        <f t="shared" ref="E31:E32" si="24">ROUND(E30*(1+$G90),2)</f>
        <v>85.11</v>
      </c>
      <c r="F31" s="152">
        <f t="shared" ref="F31:F32" si="25">ROUND(F30*(1+$G90),2)</f>
        <v>3.26</v>
      </c>
      <c r="G31" s="152">
        <f t="shared" ref="G31:G33" si="26">ROUND(F31*(8.76*$G$65)+E31,2)</f>
        <v>104.9</v>
      </c>
      <c r="H31" s="152">
        <f t="shared" ref="H31:H33" si="27">ROUND(D31+G31,2)</f>
        <v>233.09</v>
      </c>
      <c r="I31" s="117">
        <f>VLOOKUP(B31,'Table 4'!$B$13:$E$43,4,FALSE)</f>
        <v>5.62</v>
      </c>
      <c r="J31" s="117">
        <f t="shared" ref="J31:J40" si="28">ROUND($K$65*I31/1000,2)</f>
        <v>35.92</v>
      </c>
      <c r="K31" s="117">
        <f t="shared" ref="K31:K40" si="29">ROUND(H31*1000/8760/$G$65+J31,2)</f>
        <v>74.319999999999993</v>
      </c>
      <c r="M31" s="57"/>
    </row>
    <row r="32" spans="2:13" s="154" customFormat="1">
      <c r="B32" s="157">
        <f t="shared" si="2"/>
        <v>2034</v>
      </c>
      <c r="C32" s="158"/>
      <c r="D32" s="152">
        <f t="shared" si="23"/>
        <v>131.29</v>
      </c>
      <c r="E32" s="152">
        <f t="shared" si="24"/>
        <v>87.17</v>
      </c>
      <c r="F32" s="152">
        <f t="shared" si="25"/>
        <v>3.34</v>
      </c>
      <c r="G32" s="152">
        <f t="shared" si="26"/>
        <v>107.45</v>
      </c>
      <c r="H32" s="152">
        <f t="shared" si="27"/>
        <v>238.74</v>
      </c>
      <c r="I32" s="117">
        <f>VLOOKUP(B32,'Table 4'!$B$13:$E$43,4,FALSE)</f>
        <v>5.9</v>
      </c>
      <c r="J32" s="117">
        <f t="shared" si="28"/>
        <v>37.71</v>
      </c>
      <c r="K32" s="117">
        <f t="shared" si="29"/>
        <v>77.040000000000006</v>
      </c>
      <c r="M32" s="57"/>
    </row>
    <row r="33" spans="2:15">
      <c r="B33" s="113">
        <f t="shared" si="2"/>
        <v>2035</v>
      </c>
      <c r="C33" s="118"/>
      <c r="D33" s="117">
        <f>ROUND(D32*(1+$J83),2)</f>
        <v>134.46</v>
      </c>
      <c r="E33" s="115">
        <f>ROUND(E32*(1+$J83),2)</f>
        <v>89.28</v>
      </c>
      <c r="F33" s="115">
        <f>ROUND(F32*(1+$J83),2)</f>
        <v>3.42</v>
      </c>
      <c r="G33" s="117">
        <f t="shared" si="26"/>
        <v>110.04</v>
      </c>
      <c r="H33" s="117">
        <f t="shared" si="27"/>
        <v>244.5</v>
      </c>
      <c r="I33" s="117">
        <f>VLOOKUP(B33,'Table 4'!$B$13:$E$43,4,FALSE)</f>
        <v>6.23</v>
      </c>
      <c r="J33" s="117">
        <f t="shared" si="28"/>
        <v>39.82</v>
      </c>
      <c r="K33" s="117">
        <f t="shared" si="29"/>
        <v>80.099999999999994</v>
      </c>
      <c r="M33" s="57"/>
    </row>
    <row r="34" spans="2:15">
      <c r="B34" s="113">
        <f t="shared" si="2"/>
        <v>2036</v>
      </c>
      <c r="C34" s="118"/>
      <c r="D34" s="117">
        <f t="shared" ref="D34:F34" si="30">ROUND(D33*(1+$J84),2)</f>
        <v>137.72999999999999</v>
      </c>
      <c r="E34" s="115">
        <f t="shared" si="30"/>
        <v>91.45</v>
      </c>
      <c r="F34" s="115">
        <f t="shared" si="30"/>
        <v>3.5</v>
      </c>
      <c r="G34" s="117">
        <f t="shared" ref="G34:G40" si="31">ROUND(F34*(8.76*$G$65)+E34,2)</f>
        <v>112.7</v>
      </c>
      <c r="H34" s="117">
        <f t="shared" ref="H34:H40" si="32">ROUND(D34+G34,2)</f>
        <v>250.43</v>
      </c>
      <c r="I34" s="117">
        <f>VLOOKUP(B34,'Table 4'!$B$13:$E$43,4,FALSE)</f>
        <v>6.7</v>
      </c>
      <c r="J34" s="117">
        <f t="shared" si="28"/>
        <v>42.83</v>
      </c>
      <c r="K34" s="117">
        <f t="shared" si="29"/>
        <v>84.08</v>
      </c>
      <c r="M34" s="57"/>
    </row>
    <row r="35" spans="2:15">
      <c r="B35" s="113">
        <f t="shared" si="2"/>
        <v>2037</v>
      </c>
      <c r="C35" s="118"/>
      <c r="D35" s="117">
        <f t="shared" ref="D35:F35" si="33">ROUND(D34*(1+$J85),2)</f>
        <v>141.07</v>
      </c>
      <c r="E35" s="115">
        <f t="shared" si="33"/>
        <v>93.67</v>
      </c>
      <c r="F35" s="115">
        <f t="shared" si="33"/>
        <v>3.58</v>
      </c>
      <c r="G35" s="117">
        <f t="shared" si="31"/>
        <v>115.4</v>
      </c>
      <c r="H35" s="117">
        <f t="shared" si="32"/>
        <v>256.47000000000003</v>
      </c>
      <c r="I35" s="117">
        <f>VLOOKUP(B35,'Table 4'!$B$13:$E$43,4,FALSE)</f>
        <v>6.9</v>
      </c>
      <c r="J35" s="117">
        <f t="shared" si="28"/>
        <v>44.1</v>
      </c>
      <c r="K35" s="117">
        <f t="shared" si="29"/>
        <v>86.35</v>
      </c>
      <c r="M35" s="57"/>
    </row>
    <row r="36" spans="2:15">
      <c r="B36" s="113">
        <f t="shared" si="2"/>
        <v>2038</v>
      </c>
      <c r="C36" s="118"/>
      <c r="D36" s="117">
        <f t="shared" ref="D36:F36" si="34">ROUND(D35*(1+$J86),2)</f>
        <v>144.51</v>
      </c>
      <c r="E36" s="115">
        <f t="shared" si="34"/>
        <v>95.96</v>
      </c>
      <c r="F36" s="115">
        <f t="shared" si="34"/>
        <v>3.67</v>
      </c>
      <c r="G36" s="117">
        <f t="shared" si="31"/>
        <v>118.24</v>
      </c>
      <c r="H36" s="117">
        <f t="shared" si="32"/>
        <v>262.75</v>
      </c>
      <c r="I36" s="117">
        <f>VLOOKUP(B36,'Table 4'!$B$13:$E$43,4,FALSE)</f>
        <v>7.28</v>
      </c>
      <c r="J36" s="117">
        <f t="shared" si="28"/>
        <v>46.53</v>
      </c>
      <c r="K36" s="117">
        <f t="shared" si="29"/>
        <v>89.81</v>
      </c>
      <c r="M36" s="57"/>
    </row>
    <row r="37" spans="2:15">
      <c r="B37" s="113">
        <f t="shared" si="2"/>
        <v>2039</v>
      </c>
      <c r="C37" s="118"/>
      <c r="D37" s="117">
        <f t="shared" ref="D37:F37" si="35">ROUND(D36*(1+$J87),2)</f>
        <v>148.05000000000001</v>
      </c>
      <c r="E37" s="115">
        <f t="shared" si="35"/>
        <v>98.31</v>
      </c>
      <c r="F37" s="115">
        <f t="shared" si="35"/>
        <v>3.76</v>
      </c>
      <c r="G37" s="117">
        <f t="shared" si="31"/>
        <v>121.14</v>
      </c>
      <c r="H37" s="117">
        <f t="shared" si="32"/>
        <v>269.19</v>
      </c>
      <c r="I37" s="117">
        <f>VLOOKUP(B37,'Table 4'!$B$13:$E$43,4,FALSE)</f>
        <v>7.54</v>
      </c>
      <c r="J37" s="117">
        <f t="shared" si="28"/>
        <v>48.2</v>
      </c>
      <c r="K37" s="117">
        <f t="shared" si="29"/>
        <v>92.54</v>
      </c>
      <c r="M37" s="57"/>
    </row>
    <row r="38" spans="2:15">
      <c r="B38" s="113">
        <f t="shared" si="2"/>
        <v>2040</v>
      </c>
      <c r="C38" s="118"/>
      <c r="D38" s="117">
        <f t="shared" ref="D38:F38" si="36">ROUND(D37*(1+$J88),2)</f>
        <v>151.66999999999999</v>
      </c>
      <c r="E38" s="115">
        <f t="shared" si="36"/>
        <v>100.71</v>
      </c>
      <c r="F38" s="115">
        <f t="shared" si="36"/>
        <v>3.85</v>
      </c>
      <c r="G38" s="117">
        <f t="shared" si="31"/>
        <v>124.08</v>
      </c>
      <c r="H38" s="117">
        <f t="shared" si="32"/>
        <v>275.75</v>
      </c>
      <c r="I38" s="117">
        <f>VLOOKUP(B38,'Table 4'!$B$13:$E$43,4,FALSE)</f>
        <v>7.82</v>
      </c>
      <c r="J38" s="117">
        <f t="shared" si="28"/>
        <v>49.99</v>
      </c>
      <c r="K38" s="117">
        <f t="shared" si="29"/>
        <v>95.41</v>
      </c>
      <c r="M38" s="57"/>
    </row>
    <row r="39" spans="2:15">
      <c r="B39" s="113">
        <f t="shared" si="2"/>
        <v>2041</v>
      </c>
      <c r="C39" s="118"/>
      <c r="D39" s="117">
        <f t="shared" ref="D39:F39" si="37">ROUND(D38*(1+$J89),2)</f>
        <v>155.38999999999999</v>
      </c>
      <c r="E39" s="115">
        <f t="shared" si="37"/>
        <v>103.18</v>
      </c>
      <c r="F39" s="115">
        <f t="shared" si="37"/>
        <v>3.94</v>
      </c>
      <c r="G39" s="117">
        <f t="shared" si="31"/>
        <v>127.1</v>
      </c>
      <c r="H39" s="117">
        <f t="shared" si="32"/>
        <v>282.49</v>
      </c>
      <c r="I39" s="117">
        <f>VLOOKUP(B39,'Table 4'!$B$13:$E$43,4,FALSE)</f>
        <v>8.0299999999999994</v>
      </c>
      <c r="J39" s="117">
        <f t="shared" si="28"/>
        <v>51.33</v>
      </c>
      <c r="K39" s="117">
        <f t="shared" si="29"/>
        <v>97.86</v>
      </c>
      <c r="M39" s="57"/>
    </row>
    <row r="40" spans="2:15">
      <c r="B40" s="113">
        <f t="shared" si="2"/>
        <v>2042</v>
      </c>
      <c r="C40" s="118"/>
      <c r="D40" s="117">
        <f t="shared" ref="D40:F40" si="38">ROUND(D39*(1+$J90),2)</f>
        <v>159.22</v>
      </c>
      <c r="E40" s="115">
        <f t="shared" si="38"/>
        <v>105.72</v>
      </c>
      <c r="F40" s="115">
        <f t="shared" si="38"/>
        <v>4.04</v>
      </c>
      <c r="G40" s="117">
        <f t="shared" si="31"/>
        <v>130.25</v>
      </c>
      <c r="H40" s="117">
        <f t="shared" si="32"/>
        <v>289.47000000000003</v>
      </c>
      <c r="I40" s="117">
        <f>VLOOKUP(B40,'Table 4'!$B$13:$E$43,4,FALSE)</f>
        <v>8.24</v>
      </c>
      <c r="J40" s="117">
        <f t="shared" si="28"/>
        <v>52.67</v>
      </c>
      <c r="K40" s="117">
        <f t="shared" si="29"/>
        <v>100.35</v>
      </c>
      <c r="M40" s="57"/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">
        <v>186</v>
      </c>
    </row>
    <row r="47" spans="2:15">
      <c r="C47" s="122" t="str">
        <f>D10</f>
        <v>(b)</v>
      </c>
      <c r="D47" s="117" t="str">
        <f>"= "&amp;C10&amp;" x "&amp;C76</f>
        <v>= (a) x 0.0725628795024555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69.3%) + (c)</v>
      </c>
    </row>
    <row r="49" spans="3:11">
      <c r="C49" s="122" t="str">
        <f>H10</f>
        <v>(f)</v>
      </c>
      <c r="D49" s="117" t="str">
        <f>"= "&amp;D10&amp;" + "&amp;G10</f>
        <v>= (b) + (e)</v>
      </c>
    </row>
    <row r="50" spans="3:11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1">
      <c r="C51" s="122" t="str">
        <f>J10</f>
        <v>(h)</v>
      </c>
      <c r="D51" s="117" t="str">
        <f>"= "&amp;TEXT(K65,"?,0")&amp;" MMBtu/MWH x "&amp;I9</f>
        <v>= 6,392 MMBtu/MWH x $/MMBtu</v>
      </c>
    </row>
    <row r="52" spans="3:11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106</v>
      </c>
      <c r="D54" s="55"/>
      <c r="E54" s="55"/>
      <c r="F54" s="55"/>
      <c r="G54" s="55"/>
      <c r="H54" s="55"/>
      <c r="I54" s="55"/>
      <c r="J54" s="56"/>
      <c r="K54" s="123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4" t="s">
        <v>82</v>
      </c>
      <c r="F58" s="124">
        <f>C69</f>
        <v>413.5678125</v>
      </c>
      <c r="G58" s="57">
        <f>F58/F60</f>
        <v>0.86778904695639725</v>
      </c>
      <c r="H58" s="138">
        <f>C70</f>
        <v>1334.2100235755099</v>
      </c>
      <c r="I58" s="140">
        <f>C73</f>
        <v>57.933984723786267</v>
      </c>
    </row>
    <row r="59" spans="3:11">
      <c r="C59" s="154" t="s">
        <v>83</v>
      </c>
      <c r="F59" s="48">
        <f>D69</f>
        <v>63.008625000000002</v>
      </c>
      <c r="G59" s="44">
        <f>1-G58</f>
        <v>0.13221095304360275</v>
      </c>
      <c r="H59" s="139">
        <f>D70</f>
        <v>341.60689307865113</v>
      </c>
      <c r="I59" s="141">
        <f>D73</f>
        <v>58.211939462399997</v>
      </c>
    </row>
    <row r="60" spans="3:11">
      <c r="C60" s="154" t="s">
        <v>45</v>
      </c>
      <c r="F60" s="124">
        <f>F58+F59</f>
        <v>476.5764375</v>
      </c>
      <c r="G60" s="57">
        <f>G58+G59</f>
        <v>1</v>
      </c>
      <c r="H60" s="138">
        <f>ROUND(((F58*H58)+(F59*H59))/F60,0)</f>
        <v>1203</v>
      </c>
      <c r="I60" s="140">
        <f>ROUND(((F58*I58)+(F59*I59))/F60,2)</f>
        <v>57.97</v>
      </c>
    </row>
    <row r="61" spans="3:11">
      <c r="C61" s="154"/>
      <c r="F61" s="124"/>
      <c r="G61" s="57"/>
      <c r="H61" s="125"/>
      <c r="I61" s="126"/>
    </row>
    <row r="62" spans="3:11">
      <c r="C62" s="155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6" t="str">
        <f>C58</f>
        <v>CCCT Dry "J" - Turbine</v>
      </c>
      <c r="D63" s="127"/>
      <c r="E63" s="127"/>
      <c r="F63" s="110">
        <f>C69</f>
        <v>413.5678125</v>
      </c>
      <c r="G63" s="57">
        <f>C77</f>
        <v>0.78</v>
      </c>
      <c r="H63" s="177">
        <f>G63*F63</f>
        <v>322.58289375000004</v>
      </c>
      <c r="I63" s="57">
        <f>H63/H65</f>
        <v>0.97709776148654981</v>
      </c>
      <c r="J63" s="126">
        <f>C74</f>
        <v>2.2696214540418311</v>
      </c>
      <c r="K63" s="128">
        <f>C75</f>
        <v>6326</v>
      </c>
    </row>
    <row r="64" spans="3:11">
      <c r="C64" s="156" t="str">
        <f>C59</f>
        <v>CCCT Dry "J" - Duct Firing</v>
      </c>
      <c r="D64" s="127"/>
      <c r="E64" s="127"/>
      <c r="F64" s="43">
        <f>D69</f>
        <v>63.008625000000002</v>
      </c>
      <c r="G64" s="44">
        <f>D77</f>
        <v>0.12</v>
      </c>
      <c r="H64" s="178">
        <f>G64*F64</f>
        <v>7.5610350000000004</v>
      </c>
      <c r="I64" s="44">
        <f>1-I63</f>
        <v>2.290223851345019E-2</v>
      </c>
      <c r="J64" s="45">
        <f>D74</f>
        <v>0.16</v>
      </c>
      <c r="K64" s="46">
        <f>D75</f>
        <v>9211</v>
      </c>
    </row>
    <row r="65" spans="3:11">
      <c r="C65" s="154" t="s">
        <v>50</v>
      </c>
      <c r="F65" s="110">
        <f>F63+F64</f>
        <v>476.5764375</v>
      </c>
      <c r="G65" s="129">
        <f>ROUND(H65/F65,3)</f>
        <v>0.69299999999999995</v>
      </c>
      <c r="H65" s="177">
        <f>SUM(H63:H64)</f>
        <v>330.14392875000004</v>
      </c>
      <c r="I65" s="57">
        <f>I63+I64</f>
        <v>1</v>
      </c>
      <c r="J65" s="126">
        <f>ROUND(($I63*J63)+($I64*J64),2)</f>
        <v>2.2200000000000002</v>
      </c>
      <c r="K65" s="130">
        <f>ROUND(($I63*K63)+($I64*K64),0)</f>
        <v>6392</v>
      </c>
    </row>
    <row r="66" spans="3:11">
      <c r="G66" s="129"/>
      <c r="I66" s="57"/>
      <c r="J66" s="126"/>
      <c r="K66" s="47" t="s">
        <v>51</v>
      </c>
    </row>
    <row r="68" spans="3:11">
      <c r="C68" s="41" t="s">
        <v>34</v>
      </c>
      <c r="D68" s="41" t="s">
        <v>35</v>
      </c>
      <c r="E68" s="59" t="str">
        <f>D46</f>
        <v>Plant Costs  - 2017 IRP - Table 6.1 &amp; 6.2</v>
      </c>
      <c r="F68" s="131"/>
      <c r="G68" s="131"/>
      <c r="H68" s="131"/>
      <c r="I68" s="131"/>
      <c r="J68" s="131"/>
      <c r="K68" s="132"/>
    </row>
    <row r="69" spans="3:11">
      <c r="C69" s="110">
        <v>413.5678125</v>
      </c>
      <c r="D69" s="110">
        <v>63.008625000000002</v>
      </c>
      <c r="E69" s="110" t="s">
        <v>77</v>
      </c>
      <c r="H69" s="133"/>
    </row>
    <row r="70" spans="3:11">
      <c r="C70" s="125">
        <v>1334.2100235755099</v>
      </c>
      <c r="D70" s="125">
        <v>341.60689307865113</v>
      </c>
      <c r="E70" s="110" t="s">
        <v>78</v>
      </c>
    </row>
    <row r="71" spans="3:11">
      <c r="C71" s="126">
        <v>21.292537645386268</v>
      </c>
      <c r="D71" s="126">
        <v>4.8600000000000003</v>
      </c>
      <c r="E71" s="110" t="s">
        <v>79</v>
      </c>
    </row>
    <row r="72" spans="3:11">
      <c r="C72" s="49">
        <v>36.641447078399999</v>
      </c>
      <c r="D72" s="49">
        <v>53.351939462399997</v>
      </c>
      <c r="E72" s="110" t="s">
        <v>75</v>
      </c>
    </row>
    <row r="73" spans="3:11">
      <c r="C73" s="126">
        <f>C71+C72</f>
        <v>57.933984723786267</v>
      </c>
      <c r="D73" s="126">
        <f>D71+D72</f>
        <v>58.211939462399997</v>
      </c>
      <c r="E73" s="110" t="s">
        <v>80</v>
      </c>
    </row>
    <row r="74" spans="3:11">
      <c r="C74" s="126">
        <v>2.2696214540418311</v>
      </c>
      <c r="D74" s="126">
        <v>0.16</v>
      </c>
      <c r="E74" s="110" t="s">
        <v>81</v>
      </c>
    </row>
    <row r="75" spans="3:11">
      <c r="C75" s="130">
        <v>6326</v>
      </c>
      <c r="D75" s="130">
        <v>9211</v>
      </c>
      <c r="E75" s="110" t="s">
        <v>53</v>
      </c>
    </row>
    <row r="76" spans="3:11">
      <c r="C76" s="151">
        <v>7.2562879502455491E-2</v>
      </c>
      <c r="D76" s="151">
        <v>7.2562879502455491E-2</v>
      </c>
      <c r="E76" s="110" t="s">
        <v>54</v>
      </c>
    </row>
    <row r="77" spans="3:11">
      <c r="C77" s="134">
        <v>0.78</v>
      </c>
      <c r="D77" s="134">
        <v>0.12</v>
      </c>
      <c r="E77" s="110" t="s">
        <v>55</v>
      </c>
    </row>
    <row r="78" spans="3:11">
      <c r="D78" s="57">
        <f>ROUND(H65/F65,3)</f>
        <v>0.69299999999999995</v>
      </c>
      <c r="E78" s="110" t="s">
        <v>56</v>
      </c>
    </row>
    <row r="79" spans="3:11">
      <c r="D79" s="129"/>
      <c r="E79" s="66"/>
    </row>
    <row r="80" spans="3:11">
      <c r="C80" s="134"/>
      <c r="D80" s="134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39">C83+1</f>
        <v>2018</v>
      </c>
      <c r="D84" s="57">
        <v>2.1684070430924685E-2</v>
      </c>
      <c r="F84" s="135">
        <f t="shared" ref="F84:F91" si="40">F83+1</f>
        <v>2027</v>
      </c>
      <c r="G84" s="57">
        <v>2.3164081218836952E-2</v>
      </c>
      <c r="I84" s="135">
        <f t="shared" ref="I84:I91" si="41">I83+1</f>
        <v>2036</v>
      </c>
      <c r="J84" s="57">
        <v>2.4311492116604327E-2</v>
      </c>
    </row>
    <row r="85" spans="3:15">
      <c r="C85" s="135">
        <f t="shared" si="39"/>
        <v>2019</v>
      </c>
      <c r="D85" s="57">
        <v>2.0023445288848141E-2</v>
      </c>
      <c r="F85" s="135">
        <f t="shared" si="40"/>
        <v>2028</v>
      </c>
      <c r="G85" s="57">
        <v>2.3269517424980624E-2</v>
      </c>
      <c r="I85" s="135">
        <f t="shared" si="41"/>
        <v>2037</v>
      </c>
      <c r="J85" s="57">
        <v>2.4277391473133791E-2</v>
      </c>
    </row>
    <row r="86" spans="3:15">
      <c r="C86" s="135">
        <f t="shared" si="39"/>
        <v>2020</v>
      </c>
      <c r="D86" s="57">
        <v>2.1423649370385656E-2</v>
      </c>
      <c r="F86" s="135">
        <f t="shared" si="40"/>
        <v>2029</v>
      </c>
      <c r="G86" s="57">
        <v>2.3660062349176059E-2</v>
      </c>
      <c r="I86" s="135">
        <f t="shared" si="41"/>
        <v>2038</v>
      </c>
      <c r="J86" s="57">
        <v>2.4418737348747444E-2</v>
      </c>
    </row>
    <row r="87" spans="3:15">
      <c r="C87" s="135">
        <f t="shared" si="39"/>
        <v>2021</v>
      </c>
      <c r="D87" s="57">
        <v>2.2444603435442634E-2</v>
      </c>
      <c r="F87" s="135">
        <f t="shared" si="40"/>
        <v>2030</v>
      </c>
      <c r="G87" s="57">
        <v>2.3797996946838929E-2</v>
      </c>
      <c r="I87" s="135">
        <f t="shared" si="41"/>
        <v>2039</v>
      </c>
      <c r="J87" s="57">
        <v>2.4490791911648602E-2</v>
      </c>
    </row>
    <row r="88" spans="3:15">
      <c r="C88" s="135">
        <f t="shared" si="39"/>
        <v>2022</v>
      </c>
      <c r="D88" s="57">
        <v>2.2559296067847567E-2</v>
      </c>
      <c r="F88" s="135">
        <f t="shared" si="40"/>
        <v>2031</v>
      </c>
      <c r="G88" s="57">
        <v>2.4014000123530499E-2</v>
      </c>
      <c r="I88" s="135">
        <f t="shared" si="41"/>
        <v>2040</v>
      </c>
      <c r="J88" s="57">
        <v>2.442458536688985E-2</v>
      </c>
    </row>
    <row r="89" spans="3:15" s="112" customFormat="1">
      <c r="C89" s="135">
        <f t="shared" si="39"/>
        <v>2023</v>
      </c>
      <c r="D89" s="57">
        <v>2.3031082544693549E-2</v>
      </c>
      <c r="F89" s="135">
        <f t="shared" si="40"/>
        <v>2032</v>
      </c>
      <c r="G89" s="57">
        <v>2.4075090077113837E-2</v>
      </c>
      <c r="I89" s="135">
        <f t="shared" si="41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39"/>
        <v>2024</v>
      </c>
      <c r="D90" s="57">
        <v>2.3134274986934988E-2</v>
      </c>
      <c r="F90" s="135">
        <f t="shared" si="40"/>
        <v>2033</v>
      </c>
      <c r="G90" s="57">
        <v>2.4191075903759129E-2</v>
      </c>
      <c r="I90" s="135">
        <f t="shared" si="41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39"/>
        <v>2025</v>
      </c>
      <c r="D91" s="57">
        <v>2.3159080336675242E-2</v>
      </c>
      <c r="F91" s="135">
        <f t="shared" si="40"/>
        <v>2034</v>
      </c>
      <c r="G91" s="57">
        <v>2.4219456505286896E-2</v>
      </c>
      <c r="I91" s="135">
        <f t="shared" si="41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rintOptions horizontalCentered="1"/>
  <pageMargins left="0.25" right="0.25" top="0.75" bottom="0.75" header="0.3" footer="0.3"/>
  <pageSetup scale="96" fitToHeight="0" orientation="portrait" r:id="rId1"/>
  <headerFooter alignWithMargins="0"/>
  <rowBreaks count="1" manualBreakCount="1">
    <brk id="52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B3" sqref="B3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14.1640625" style="110" customWidth="1"/>
    <col min="4" max="4" width="12.33203125" style="110" customWidth="1"/>
    <col min="5" max="5" width="11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15.75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85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185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WYNE DJohns- 200 MW - SCCT Frame "F" x1 - East Side Resource (5,050')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DJohns- 200 MW - SCCT Frame "F" x1 - East Side Resource (5,050')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589</v>
      </c>
      <c r="D14" s="115">
        <f>ROUND(C14*$C$76,2)</f>
        <v>43.42</v>
      </c>
      <c r="E14" s="116">
        <f>$I$60</f>
        <v>71.7</v>
      </c>
      <c r="F14" s="116">
        <f>$J$65</f>
        <v>7.53</v>
      </c>
      <c r="G14" s="117">
        <f t="shared" ref="G14:G40" si="0">ROUND(F14*(8.76*$G$65)+E14,2)</f>
        <v>93.47</v>
      </c>
      <c r="H14" s="117">
        <f t="shared" ref="H14:H40" si="1">ROUND(D14+G14,2)</f>
        <v>136.88999999999999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 t="shared" ref="D15:F23" si="3">ROUND(D14*(1+$D83),2)</f>
        <v>44.38</v>
      </c>
      <c r="E15" s="115">
        <f t="shared" si="3"/>
        <v>73.28</v>
      </c>
      <c r="F15" s="115">
        <f t="shared" si="3"/>
        <v>7.7</v>
      </c>
      <c r="G15" s="119">
        <f t="shared" si="0"/>
        <v>95.54</v>
      </c>
      <c r="H15" s="119">
        <f t="shared" si="1"/>
        <v>139.91999999999999</v>
      </c>
      <c r="I15" s="117"/>
      <c r="J15" s="117"/>
      <c r="K15" s="117"/>
      <c r="M15" s="57"/>
    </row>
    <row r="16" spans="2:14">
      <c r="B16" s="113">
        <f t="shared" si="2"/>
        <v>2018</v>
      </c>
      <c r="C16" s="118"/>
      <c r="D16" s="115">
        <f t="shared" si="3"/>
        <v>45.34</v>
      </c>
      <c r="E16" s="115">
        <f t="shared" si="3"/>
        <v>74.87</v>
      </c>
      <c r="F16" s="115">
        <f t="shared" si="3"/>
        <v>7.87</v>
      </c>
      <c r="G16" s="117">
        <f t="shared" si="0"/>
        <v>97.62</v>
      </c>
      <c r="H16" s="117">
        <f t="shared" si="1"/>
        <v>142.96</v>
      </c>
      <c r="I16" s="117"/>
      <c r="J16" s="117"/>
      <c r="K16" s="117"/>
      <c r="M16" s="57"/>
    </row>
    <row r="17" spans="2:13">
      <c r="B17" s="113">
        <f t="shared" si="2"/>
        <v>2019</v>
      </c>
      <c r="C17" s="118"/>
      <c r="D17" s="115">
        <f t="shared" si="3"/>
        <v>46.25</v>
      </c>
      <c r="E17" s="115">
        <f t="shared" si="3"/>
        <v>76.37</v>
      </c>
      <c r="F17" s="115">
        <f t="shared" si="3"/>
        <v>8.0299999999999994</v>
      </c>
      <c r="G17" s="117">
        <f t="shared" si="0"/>
        <v>99.58</v>
      </c>
      <c r="H17" s="117">
        <f t="shared" si="1"/>
        <v>145.83000000000001</v>
      </c>
      <c r="I17" s="117"/>
      <c r="J17" s="117"/>
      <c r="K17" s="117"/>
      <c r="M17" s="57"/>
    </row>
    <row r="18" spans="2:13">
      <c r="B18" s="113">
        <f t="shared" si="2"/>
        <v>2020</v>
      </c>
      <c r="C18" s="118"/>
      <c r="D18" s="115">
        <f t="shared" si="3"/>
        <v>47.24</v>
      </c>
      <c r="E18" s="115">
        <f t="shared" si="3"/>
        <v>78.010000000000005</v>
      </c>
      <c r="F18" s="115">
        <f t="shared" si="3"/>
        <v>8.1999999999999993</v>
      </c>
      <c r="G18" s="117">
        <f t="shared" si="0"/>
        <v>101.71</v>
      </c>
      <c r="H18" s="117">
        <f t="shared" si="1"/>
        <v>148.94999999999999</v>
      </c>
      <c r="I18" s="117"/>
      <c r="J18" s="117"/>
      <c r="K18" s="117"/>
      <c r="M18" s="57"/>
    </row>
    <row r="19" spans="2:13">
      <c r="B19" s="113">
        <f t="shared" si="2"/>
        <v>2021</v>
      </c>
      <c r="C19" s="118"/>
      <c r="D19" s="115">
        <f t="shared" si="3"/>
        <v>48.3</v>
      </c>
      <c r="E19" s="115">
        <f t="shared" si="3"/>
        <v>79.760000000000005</v>
      </c>
      <c r="F19" s="115">
        <f t="shared" si="3"/>
        <v>8.3800000000000008</v>
      </c>
      <c r="G19" s="117">
        <f t="shared" si="0"/>
        <v>103.98</v>
      </c>
      <c r="H19" s="117">
        <f t="shared" si="1"/>
        <v>152.28</v>
      </c>
      <c r="I19" s="117"/>
      <c r="J19" s="117"/>
      <c r="K19" s="117"/>
      <c r="M19" s="57"/>
    </row>
    <row r="20" spans="2:13">
      <c r="B20" s="113">
        <f t="shared" si="2"/>
        <v>2022</v>
      </c>
      <c r="C20" s="118"/>
      <c r="D20" s="115">
        <f t="shared" si="3"/>
        <v>49.39</v>
      </c>
      <c r="E20" s="115">
        <f t="shared" si="3"/>
        <v>81.56</v>
      </c>
      <c r="F20" s="115">
        <f t="shared" si="3"/>
        <v>8.57</v>
      </c>
      <c r="G20" s="117">
        <f t="shared" si="0"/>
        <v>106.33</v>
      </c>
      <c r="H20" s="117">
        <f t="shared" si="1"/>
        <v>155.72</v>
      </c>
      <c r="I20" s="117"/>
      <c r="J20" s="117"/>
      <c r="K20" s="117"/>
      <c r="M20" s="57"/>
    </row>
    <row r="21" spans="2:13">
      <c r="B21" s="113">
        <f t="shared" si="2"/>
        <v>2023</v>
      </c>
      <c r="C21" s="118"/>
      <c r="D21" s="115">
        <f t="shared" si="3"/>
        <v>50.53</v>
      </c>
      <c r="E21" s="115">
        <f t="shared" si="3"/>
        <v>83.44</v>
      </c>
      <c r="F21" s="115">
        <f t="shared" si="3"/>
        <v>8.77</v>
      </c>
      <c r="G21" s="117">
        <f t="shared" si="0"/>
        <v>108.79</v>
      </c>
      <c r="H21" s="117">
        <f t="shared" si="1"/>
        <v>159.32</v>
      </c>
      <c r="I21" s="117"/>
      <c r="J21" s="117"/>
      <c r="K21" s="117"/>
      <c r="M21" s="57"/>
    </row>
    <row r="22" spans="2:13">
      <c r="B22" s="113">
        <f t="shared" si="2"/>
        <v>2024</v>
      </c>
      <c r="C22" s="118"/>
      <c r="D22" s="115">
        <f t="shared" si="3"/>
        <v>51.7</v>
      </c>
      <c r="E22" s="115">
        <f t="shared" si="3"/>
        <v>85.37</v>
      </c>
      <c r="F22" s="115">
        <f t="shared" si="3"/>
        <v>8.9700000000000006</v>
      </c>
      <c r="G22" s="117">
        <f t="shared" si="0"/>
        <v>111.3</v>
      </c>
      <c r="H22" s="117">
        <f t="shared" si="1"/>
        <v>163</v>
      </c>
      <c r="I22" s="117"/>
      <c r="J22" s="117"/>
      <c r="K22" s="117"/>
      <c r="M22" s="57"/>
    </row>
    <row r="23" spans="2:13">
      <c r="B23" s="113">
        <f t="shared" si="2"/>
        <v>2025</v>
      </c>
      <c r="C23" s="118"/>
      <c r="D23" s="115">
        <f t="shared" si="3"/>
        <v>52.9</v>
      </c>
      <c r="E23" s="115">
        <f t="shared" si="3"/>
        <v>87.35</v>
      </c>
      <c r="F23" s="115">
        <f t="shared" si="3"/>
        <v>9.18</v>
      </c>
      <c r="G23" s="117">
        <f t="shared" si="0"/>
        <v>113.89</v>
      </c>
      <c r="H23" s="117">
        <f t="shared" si="1"/>
        <v>166.79</v>
      </c>
      <c r="I23" s="117"/>
      <c r="J23" s="117"/>
      <c r="K23" s="117"/>
      <c r="M23" s="57"/>
    </row>
    <row r="24" spans="2:13">
      <c r="B24" s="113">
        <f t="shared" si="2"/>
        <v>2026</v>
      </c>
      <c r="C24" s="118"/>
      <c r="D24" s="119">
        <f>ROUND(D23*(1+$G83),2)</f>
        <v>54.11</v>
      </c>
      <c r="E24" s="119">
        <f>ROUND(E23*(1+$G83),2)</f>
        <v>89.35</v>
      </c>
      <c r="F24" s="119">
        <f>ROUND(F23*(1+$G83),2)</f>
        <v>9.39</v>
      </c>
      <c r="G24" s="117">
        <f t="shared" si="0"/>
        <v>116.49</v>
      </c>
      <c r="H24" s="117">
        <f t="shared" si="1"/>
        <v>170.6</v>
      </c>
      <c r="I24" s="117"/>
      <c r="J24" s="117"/>
      <c r="K24" s="117"/>
      <c r="M24" s="57"/>
    </row>
    <row r="25" spans="2:13">
      <c r="B25" s="113">
        <f t="shared" si="2"/>
        <v>2027</v>
      </c>
      <c r="C25" s="118"/>
      <c r="D25" s="119">
        <f t="shared" ref="D25:F32" si="4">ROUND(D24*(1+$G84),2)</f>
        <v>55.36</v>
      </c>
      <c r="E25" s="119">
        <f t="shared" si="4"/>
        <v>91.42</v>
      </c>
      <c r="F25" s="119">
        <f t="shared" si="4"/>
        <v>9.61</v>
      </c>
      <c r="G25" s="117">
        <f t="shared" si="0"/>
        <v>119.2</v>
      </c>
      <c r="H25" s="117">
        <f t="shared" si="1"/>
        <v>174.56</v>
      </c>
      <c r="I25" s="117"/>
      <c r="J25" s="117"/>
      <c r="K25" s="117"/>
      <c r="M25" s="57"/>
    </row>
    <row r="26" spans="2:13">
      <c r="B26" s="113">
        <f t="shared" si="2"/>
        <v>2028</v>
      </c>
      <c r="C26" s="118"/>
      <c r="D26" s="119">
        <f t="shared" si="4"/>
        <v>56.65</v>
      </c>
      <c r="E26" s="119">
        <f t="shared" si="4"/>
        <v>93.55</v>
      </c>
      <c r="F26" s="119">
        <f t="shared" si="4"/>
        <v>9.83</v>
      </c>
      <c r="G26" s="117">
        <f t="shared" si="0"/>
        <v>121.97</v>
      </c>
      <c r="H26" s="117">
        <f t="shared" si="1"/>
        <v>178.62</v>
      </c>
      <c r="I26" s="117"/>
      <c r="J26" s="117"/>
      <c r="K26" s="117"/>
      <c r="M26" s="57"/>
    </row>
    <row r="27" spans="2:13">
      <c r="B27" s="113">
        <f t="shared" si="2"/>
        <v>2029</v>
      </c>
      <c r="C27" s="118"/>
      <c r="D27" s="119">
        <f t="shared" si="4"/>
        <v>57.99</v>
      </c>
      <c r="E27" s="119">
        <f t="shared" si="4"/>
        <v>95.76</v>
      </c>
      <c r="F27" s="119">
        <f t="shared" si="4"/>
        <v>10.06</v>
      </c>
      <c r="G27" s="117">
        <f t="shared" si="0"/>
        <v>124.84</v>
      </c>
      <c r="H27" s="117">
        <f t="shared" si="1"/>
        <v>182.83</v>
      </c>
      <c r="I27" s="117"/>
      <c r="J27" s="117"/>
      <c r="K27" s="117"/>
      <c r="M27" s="57"/>
    </row>
    <row r="28" spans="2:13" s="154" customFormat="1">
      <c r="B28" s="157">
        <f t="shared" si="2"/>
        <v>2030</v>
      </c>
      <c r="C28" s="158"/>
      <c r="D28" s="152">
        <f t="shared" si="4"/>
        <v>59.37</v>
      </c>
      <c r="E28" s="152">
        <f t="shared" si="4"/>
        <v>98.04</v>
      </c>
      <c r="F28" s="152">
        <f t="shared" si="4"/>
        <v>10.3</v>
      </c>
      <c r="G28" s="152">
        <f t="shared" si="0"/>
        <v>127.82</v>
      </c>
      <c r="H28" s="152">
        <f t="shared" si="1"/>
        <v>187.19</v>
      </c>
      <c r="I28" s="117"/>
      <c r="J28" s="117"/>
      <c r="K28" s="117"/>
      <c r="M28" s="66"/>
    </row>
    <row r="29" spans="2:13" s="154" customFormat="1">
      <c r="B29" s="157">
        <f t="shared" si="2"/>
        <v>2031</v>
      </c>
      <c r="C29" s="158"/>
      <c r="D29" s="152">
        <f t="shared" si="4"/>
        <v>60.8</v>
      </c>
      <c r="E29" s="152">
        <f t="shared" si="4"/>
        <v>100.39</v>
      </c>
      <c r="F29" s="152">
        <f t="shared" si="4"/>
        <v>10.55</v>
      </c>
      <c r="G29" s="152">
        <f t="shared" si="0"/>
        <v>130.88999999999999</v>
      </c>
      <c r="H29" s="152">
        <f t="shared" si="1"/>
        <v>191.69</v>
      </c>
      <c r="I29" s="117"/>
      <c r="J29" s="117"/>
      <c r="K29" s="117"/>
      <c r="M29" s="66"/>
    </row>
    <row r="30" spans="2:13" s="154" customFormat="1">
      <c r="B30" s="157">
        <f t="shared" si="2"/>
        <v>2032</v>
      </c>
      <c r="C30" s="158"/>
      <c r="D30" s="205">
        <f t="shared" si="4"/>
        <v>62.26</v>
      </c>
      <c r="E30" s="205">
        <f t="shared" si="4"/>
        <v>102.81</v>
      </c>
      <c r="F30" s="205">
        <f t="shared" si="4"/>
        <v>10.8</v>
      </c>
      <c r="G30" s="205">
        <f t="shared" si="0"/>
        <v>134.03</v>
      </c>
      <c r="H30" s="205">
        <f t="shared" si="1"/>
        <v>196.29</v>
      </c>
      <c r="I30" s="204"/>
      <c r="J30" s="204"/>
      <c r="K30" s="204"/>
      <c r="M30" s="66"/>
    </row>
    <row r="31" spans="2:13" s="154" customFormat="1">
      <c r="B31" s="157">
        <f t="shared" si="2"/>
        <v>2033</v>
      </c>
      <c r="C31" s="158"/>
      <c r="D31" s="152">
        <f t="shared" si="4"/>
        <v>63.77</v>
      </c>
      <c r="E31" s="152">
        <f t="shared" si="4"/>
        <v>105.3</v>
      </c>
      <c r="F31" s="152">
        <f t="shared" si="4"/>
        <v>11.06</v>
      </c>
      <c r="G31" s="152">
        <f t="shared" si="0"/>
        <v>137.27000000000001</v>
      </c>
      <c r="H31" s="152">
        <f t="shared" si="1"/>
        <v>201.04</v>
      </c>
      <c r="I31" s="117">
        <f>VLOOKUP(B31,'Table 4'!$B$13:$E$43,4,FALSE)</f>
        <v>5.62</v>
      </c>
      <c r="J31" s="117">
        <f t="shared" ref="J31:J40" si="5">ROUND($K$65*I31/1000,2)</f>
        <v>54.03</v>
      </c>
      <c r="K31" s="117">
        <f t="shared" ref="K31:K40" si="6">ROUND(H31*1000/8760/$G$65+J31,2)</f>
        <v>123.57</v>
      </c>
      <c r="M31" s="66"/>
    </row>
    <row r="32" spans="2:13" s="154" customFormat="1">
      <c r="B32" s="157">
        <f t="shared" si="2"/>
        <v>2034</v>
      </c>
      <c r="C32" s="158"/>
      <c r="D32" s="152">
        <f t="shared" si="4"/>
        <v>65.31</v>
      </c>
      <c r="E32" s="152">
        <f t="shared" si="4"/>
        <v>107.85</v>
      </c>
      <c r="F32" s="152">
        <f t="shared" si="4"/>
        <v>11.33</v>
      </c>
      <c r="G32" s="152">
        <f t="shared" si="0"/>
        <v>140.6</v>
      </c>
      <c r="H32" s="152">
        <f t="shared" si="1"/>
        <v>205.91</v>
      </c>
      <c r="I32" s="117">
        <f>VLOOKUP(B32,'Table 4'!$B$13:$E$43,4,FALSE)</f>
        <v>5.9</v>
      </c>
      <c r="J32" s="117">
        <f t="shared" si="5"/>
        <v>56.72</v>
      </c>
      <c r="K32" s="117">
        <f t="shared" si="6"/>
        <v>127.95</v>
      </c>
      <c r="M32" s="66"/>
    </row>
    <row r="33" spans="2:15">
      <c r="B33" s="113">
        <f t="shared" si="2"/>
        <v>2035</v>
      </c>
      <c r="C33" s="118"/>
      <c r="D33" s="117">
        <f>ROUND(D32*(1+$J83),2)</f>
        <v>66.89</v>
      </c>
      <c r="E33" s="115">
        <f>ROUND(E32*(1+$J83),2)</f>
        <v>110.46</v>
      </c>
      <c r="F33" s="115">
        <f>ROUND(F32*(1+$J83),2)</f>
        <v>11.6</v>
      </c>
      <c r="G33" s="117">
        <f t="shared" si="0"/>
        <v>143.99</v>
      </c>
      <c r="H33" s="117">
        <f t="shared" si="1"/>
        <v>210.88</v>
      </c>
      <c r="I33" s="117">
        <f>VLOOKUP(B33,'Table 4'!$B$13:$E$43,4,FALSE)</f>
        <v>6.23</v>
      </c>
      <c r="J33" s="117">
        <f t="shared" si="5"/>
        <v>59.9</v>
      </c>
      <c r="K33" s="117">
        <f t="shared" si="6"/>
        <v>132.85</v>
      </c>
      <c r="M33" s="66"/>
    </row>
    <row r="34" spans="2:15">
      <c r="B34" s="113">
        <f t="shared" si="2"/>
        <v>2036</v>
      </c>
      <c r="C34" s="118"/>
      <c r="D34" s="117">
        <f t="shared" ref="D34:F40" si="7">ROUND(D33*(1+$J84),2)</f>
        <v>68.52</v>
      </c>
      <c r="E34" s="115">
        <f t="shared" si="7"/>
        <v>113.15</v>
      </c>
      <c r="F34" s="115">
        <f t="shared" si="7"/>
        <v>11.88</v>
      </c>
      <c r="G34" s="117">
        <f t="shared" si="0"/>
        <v>147.49</v>
      </c>
      <c r="H34" s="117">
        <f t="shared" si="1"/>
        <v>216.01</v>
      </c>
      <c r="I34" s="117">
        <f>VLOOKUP(B34,'Table 4'!$B$13:$E$43,4,FALSE)</f>
        <v>6.7</v>
      </c>
      <c r="J34" s="117">
        <f t="shared" si="5"/>
        <v>64.41</v>
      </c>
      <c r="K34" s="117">
        <f t="shared" si="6"/>
        <v>139.13</v>
      </c>
      <c r="M34" s="66"/>
    </row>
    <row r="35" spans="2:15">
      <c r="B35" s="113">
        <f t="shared" si="2"/>
        <v>2037</v>
      </c>
      <c r="C35" s="118"/>
      <c r="D35" s="117">
        <f t="shared" si="7"/>
        <v>70.180000000000007</v>
      </c>
      <c r="E35" s="115">
        <f t="shared" si="7"/>
        <v>115.9</v>
      </c>
      <c r="F35" s="115">
        <f t="shared" si="7"/>
        <v>12.17</v>
      </c>
      <c r="G35" s="117">
        <f t="shared" si="0"/>
        <v>151.08000000000001</v>
      </c>
      <c r="H35" s="117">
        <f t="shared" si="1"/>
        <v>221.26</v>
      </c>
      <c r="I35" s="117">
        <f>VLOOKUP(B35,'Table 4'!$B$13:$E$43,4,FALSE)</f>
        <v>6.9</v>
      </c>
      <c r="J35" s="117">
        <f t="shared" si="5"/>
        <v>66.34</v>
      </c>
      <c r="K35" s="117">
        <f t="shared" si="6"/>
        <v>142.88</v>
      </c>
      <c r="M35" s="66"/>
    </row>
    <row r="36" spans="2:15">
      <c r="B36" s="113">
        <f t="shared" si="2"/>
        <v>2038</v>
      </c>
      <c r="C36" s="118"/>
      <c r="D36" s="117">
        <f t="shared" si="7"/>
        <v>71.89</v>
      </c>
      <c r="E36" s="115">
        <f t="shared" si="7"/>
        <v>118.73</v>
      </c>
      <c r="F36" s="115">
        <f t="shared" si="7"/>
        <v>12.47</v>
      </c>
      <c r="G36" s="117">
        <f t="shared" si="0"/>
        <v>154.78</v>
      </c>
      <c r="H36" s="117">
        <f t="shared" si="1"/>
        <v>226.67</v>
      </c>
      <c r="I36" s="117">
        <f>VLOOKUP(B36,'Table 4'!$B$13:$E$43,4,FALSE)</f>
        <v>7.28</v>
      </c>
      <c r="J36" s="117">
        <f t="shared" si="5"/>
        <v>69.989999999999995</v>
      </c>
      <c r="K36" s="117">
        <f t="shared" si="6"/>
        <v>148.4</v>
      </c>
      <c r="M36" s="66"/>
    </row>
    <row r="37" spans="2:15">
      <c r="B37" s="113">
        <f t="shared" si="2"/>
        <v>2039</v>
      </c>
      <c r="C37" s="118"/>
      <c r="D37" s="117">
        <f t="shared" si="7"/>
        <v>73.650000000000006</v>
      </c>
      <c r="E37" s="115">
        <f t="shared" si="7"/>
        <v>121.64</v>
      </c>
      <c r="F37" s="115">
        <f t="shared" si="7"/>
        <v>12.78</v>
      </c>
      <c r="G37" s="117">
        <f t="shared" si="0"/>
        <v>158.58000000000001</v>
      </c>
      <c r="H37" s="117">
        <f t="shared" si="1"/>
        <v>232.23</v>
      </c>
      <c r="I37" s="117">
        <f>VLOOKUP(B37,'Table 4'!$B$13:$E$43,4,FALSE)</f>
        <v>7.54</v>
      </c>
      <c r="J37" s="117">
        <f t="shared" si="5"/>
        <v>72.489999999999995</v>
      </c>
      <c r="K37" s="117">
        <f t="shared" si="6"/>
        <v>152.82</v>
      </c>
      <c r="M37" s="66"/>
    </row>
    <row r="38" spans="2:15">
      <c r="B38" s="113">
        <f t="shared" si="2"/>
        <v>2040</v>
      </c>
      <c r="C38" s="118"/>
      <c r="D38" s="117">
        <f t="shared" si="7"/>
        <v>75.45</v>
      </c>
      <c r="E38" s="115">
        <f t="shared" si="7"/>
        <v>124.61</v>
      </c>
      <c r="F38" s="115">
        <f t="shared" si="7"/>
        <v>13.09</v>
      </c>
      <c r="G38" s="117">
        <f t="shared" si="0"/>
        <v>162.44999999999999</v>
      </c>
      <c r="H38" s="117">
        <f t="shared" si="1"/>
        <v>237.9</v>
      </c>
      <c r="I38" s="117">
        <f>VLOOKUP(B38,'Table 4'!$B$13:$E$43,4,FALSE)</f>
        <v>7.82</v>
      </c>
      <c r="J38" s="117">
        <f t="shared" si="5"/>
        <v>75.180000000000007</v>
      </c>
      <c r="K38" s="117">
        <f t="shared" si="6"/>
        <v>157.47999999999999</v>
      </c>
      <c r="M38" s="66"/>
    </row>
    <row r="39" spans="2:15">
      <c r="B39" s="113">
        <f t="shared" si="2"/>
        <v>2041</v>
      </c>
      <c r="C39" s="118"/>
      <c r="D39" s="117">
        <f t="shared" si="7"/>
        <v>77.3</v>
      </c>
      <c r="E39" s="115">
        <f t="shared" si="7"/>
        <v>127.67</v>
      </c>
      <c r="F39" s="115">
        <f t="shared" si="7"/>
        <v>13.41</v>
      </c>
      <c r="G39" s="117">
        <f t="shared" si="0"/>
        <v>166.44</v>
      </c>
      <c r="H39" s="117">
        <f t="shared" si="1"/>
        <v>243.74</v>
      </c>
      <c r="I39" s="117">
        <f>VLOOKUP(B39,'Table 4'!$B$13:$E$43,4,FALSE)</f>
        <v>8.0299999999999994</v>
      </c>
      <c r="J39" s="117">
        <f t="shared" si="5"/>
        <v>77.2</v>
      </c>
      <c r="K39" s="117">
        <f t="shared" si="6"/>
        <v>161.52000000000001</v>
      </c>
      <c r="M39" s="66"/>
    </row>
    <row r="40" spans="2:15">
      <c r="B40" s="113">
        <f t="shared" si="2"/>
        <v>2042</v>
      </c>
      <c r="C40" s="118"/>
      <c r="D40" s="117">
        <f t="shared" si="7"/>
        <v>79.2</v>
      </c>
      <c r="E40" s="115">
        <f t="shared" si="7"/>
        <v>130.81</v>
      </c>
      <c r="F40" s="115">
        <f t="shared" si="7"/>
        <v>13.74</v>
      </c>
      <c r="G40" s="117">
        <f t="shared" si="0"/>
        <v>170.53</v>
      </c>
      <c r="H40" s="117">
        <f t="shared" si="1"/>
        <v>249.73</v>
      </c>
      <c r="I40" s="117">
        <f>VLOOKUP(B40,'Table 4'!$B$13:$E$43,4,FALSE)</f>
        <v>8.24</v>
      </c>
      <c r="J40" s="117">
        <f t="shared" si="5"/>
        <v>79.22</v>
      </c>
      <c r="K40" s="117">
        <f t="shared" si="6"/>
        <v>165.61</v>
      </c>
      <c r="M40" s="66"/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tr">
        <f>'Table 3 436MW (West M) 2030'!D46</f>
        <v xml:space="preserve">Plant Costs  - 2017 IRP - Table 6.1 &amp; 6.2 </v>
      </c>
    </row>
    <row r="47" spans="2:15">
      <c r="C47" s="122" t="str">
        <f>D10</f>
        <v>(b)</v>
      </c>
      <c r="D47" s="117" t="str">
        <f>"= "&amp;C10&amp;" x "&amp;C76</f>
        <v>= (a) x 0.0737263117964292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33.0%) + (c)</v>
      </c>
    </row>
    <row r="49" spans="3:11">
      <c r="C49" s="122" t="str">
        <f>H10</f>
        <v>(f)</v>
      </c>
      <c r="D49" s="117" t="str">
        <f>"= "&amp;D10&amp;" + "&amp;G10</f>
        <v>= (b) + (e)</v>
      </c>
    </row>
    <row r="50" spans="3:11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1">
      <c r="C51" s="122" t="str">
        <f>J10</f>
        <v>(h)</v>
      </c>
      <c r="D51" s="117" t="str">
        <f>"= "&amp;TEXT(K65,"?,0")&amp;" MMBtu/MWH x "&amp;I9</f>
        <v>= 9,614 MMBtu/MWH x $/MMBtu</v>
      </c>
    </row>
    <row r="52" spans="3:11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107</v>
      </c>
      <c r="D54" s="55"/>
      <c r="E54" s="55"/>
      <c r="F54" s="55"/>
      <c r="G54" s="55"/>
      <c r="H54" s="55"/>
      <c r="I54" s="55"/>
      <c r="J54" s="56"/>
      <c r="K54" s="123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4" t="s">
        <v>105</v>
      </c>
      <c r="F58" s="124">
        <f>C69</f>
        <v>199.924125</v>
      </c>
      <c r="G58" s="57">
        <f>F58/F60</f>
        <v>1</v>
      </c>
      <c r="H58" s="138">
        <f>C70</f>
        <v>589.49609575732859</v>
      </c>
      <c r="I58" s="140">
        <f>C73</f>
        <v>71.702024758449483</v>
      </c>
    </row>
    <row r="59" spans="3:11">
      <c r="C59" s="154"/>
      <c r="F59" s="48">
        <f>D69</f>
        <v>0</v>
      </c>
      <c r="G59" s="44">
        <f>1-G58</f>
        <v>0</v>
      </c>
      <c r="H59" s="139">
        <f>D70</f>
        <v>0</v>
      </c>
      <c r="I59" s="141">
        <f>D73</f>
        <v>0</v>
      </c>
    </row>
    <row r="60" spans="3:11">
      <c r="C60" s="154" t="s">
        <v>45</v>
      </c>
      <c r="F60" s="124">
        <f>F58+F59</f>
        <v>199.924125</v>
      </c>
      <c r="G60" s="57">
        <f>G58+G59</f>
        <v>1</v>
      </c>
      <c r="H60" s="138">
        <f>ROUND(((F58*H58)+(F59*H59))/F60,0)</f>
        <v>589</v>
      </c>
      <c r="I60" s="140">
        <f>ROUND(((F58*I58)+(F59*I59))/F60,2)</f>
        <v>71.7</v>
      </c>
    </row>
    <row r="61" spans="3:11">
      <c r="C61" s="154"/>
      <c r="F61" s="124"/>
      <c r="G61" s="57"/>
      <c r="H61" s="125"/>
      <c r="I61" s="126"/>
    </row>
    <row r="62" spans="3:11">
      <c r="C62" s="155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6" t="str">
        <f>C58</f>
        <v>SCCT Dry "F" - Turbine</v>
      </c>
      <c r="D63" s="127"/>
      <c r="E63" s="127"/>
      <c r="F63" s="110">
        <f>C69</f>
        <v>199.924125</v>
      </c>
      <c r="G63" s="57">
        <f>C77</f>
        <v>0.33</v>
      </c>
      <c r="H63" s="177">
        <f>G63*F63</f>
        <v>65.974961250000007</v>
      </c>
      <c r="I63" s="57">
        <f>H63/H65</f>
        <v>1</v>
      </c>
      <c r="J63" s="126">
        <f>C74</f>
        <v>7.5299874286936257</v>
      </c>
      <c r="K63" s="128">
        <f>C75</f>
        <v>9614</v>
      </c>
    </row>
    <row r="64" spans="3:11">
      <c r="C64" s="156">
        <f>C59</f>
        <v>0</v>
      </c>
      <c r="D64" s="127"/>
      <c r="E64" s="127"/>
      <c r="F64" s="43">
        <f>D69</f>
        <v>0</v>
      </c>
      <c r="G64" s="44">
        <f>D77</f>
        <v>0</v>
      </c>
      <c r="H64" s="178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54" t="s">
        <v>50</v>
      </c>
      <c r="F65" s="110">
        <f>F63+F64</f>
        <v>199.924125</v>
      </c>
      <c r="G65" s="129">
        <f>ROUND(H65/F65,3)</f>
        <v>0.33</v>
      </c>
      <c r="H65" s="177">
        <f>SUM(H63:H64)</f>
        <v>65.974961250000007</v>
      </c>
      <c r="I65" s="57">
        <f>I63+I64</f>
        <v>1</v>
      </c>
      <c r="J65" s="126">
        <f>ROUND(($I63*J63)+($I64*J64),2)</f>
        <v>7.53</v>
      </c>
      <c r="K65" s="130">
        <f>ROUND(($I63*K63)+($I64*K64),0)</f>
        <v>9614</v>
      </c>
    </row>
    <row r="66" spans="2:11">
      <c r="G66" s="129"/>
      <c r="I66" s="57"/>
      <c r="J66" s="126"/>
      <c r="K66" s="47" t="s">
        <v>51</v>
      </c>
    </row>
    <row r="68" spans="2:11">
      <c r="C68" s="41" t="s">
        <v>104</v>
      </c>
      <c r="D68" s="41" t="s">
        <v>35</v>
      </c>
      <c r="E68" s="59" t="str">
        <f>D46</f>
        <v xml:space="preserve">Plant Costs  - 2017 IRP - Table 6.1 &amp; 6.2 </v>
      </c>
      <c r="F68" s="131"/>
      <c r="G68" s="131"/>
      <c r="H68" s="131"/>
      <c r="I68" s="131"/>
      <c r="J68" s="131"/>
      <c r="K68" s="132"/>
    </row>
    <row r="69" spans="2:11">
      <c r="C69" s="110">
        <v>199.924125</v>
      </c>
      <c r="E69" s="110" t="s">
        <v>77</v>
      </c>
      <c r="H69" s="133"/>
    </row>
    <row r="70" spans="2:11">
      <c r="B70" s="110" t="s">
        <v>102</v>
      </c>
      <c r="C70" s="125">
        <v>589.49609575732859</v>
      </c>
      <c r="D70" s="125"/>
      <c r="E70" s="110" t="s">
        <v>78</v>
      </c>
    </row>
    <row r="71" spans="2:11">
      <c r="B71" s="110" t="s">
        <v>102</v>
      </c>
      <c r="C71" s="126">
        <v>16.0158293408495</v>
      </c>
      <c r="D71" s="126"/>
      <c r="E71" s="110" t="s">
        <v>79</v>
      </c>
    </row>
    <row r="72" spans="2:11">
      <c r="B72" s="110" t="s">
        <v>102</v>
      </c>
      <c r="C72" s="49">
        <v>55.68619541759999</v>
      </c>
      <c r="D72" s="49"/>
      <c r="E72" s="110" t="s">
        <v>75</v>
      </c>
    </row>
    <row r="73" spans="2:11">
      <c r="B73" s="110" t="s">
        <v>102</v>
      </c>
      <c r="C73" s="126">
        <f>C71+C72</f>
        <v>71.702024758449483</v>
      </c>
      <c r="D73" s="126"/>
      <c r="E73" s="110" t="s">
        <v>80</v>
      </c>
    </row>
    <row r="74" spans="2:11">
      <c r="B74" s="110" t="s">
        <v>102</v>
      </c>
      <c r="C74" s="126">
        <v>7.5299874286936257</v>
      </c>
      <c r="D74" s="126"/>
      <c r="E74" s="110" t="s">
        <v>81</v>
      </c>
    </row>
    <row r="75" spans="2:11">
      <c r="C75" s="130">
        <v>9614</v>
      </c>
      <c r="D75" s="130"/>
      <c r="E75" s="110" t="s">
        <v>53</v>
      </c>
    </row>
    <row r="76" spans="2:11">
      <c r="C76" s="151">
        <v>7.3726311796429175E-2</v>
      </c>
      <c r="D76" s="151"/>
      <c r="E76" s="110" t="s">
        <v>54</v>
      </c>
    </row>
    <row r="77" spans="2:11">
      <c r="C77" s="134">
        <v>0.33</v>
      </c>
      <c r="D77" s="134"/>
      <c r="E77" s="110" t="s">
        <v>55</v>
      </c>
    </row>
    <row r="78" spans="2:11">
      <c r="D78" s="57">
        <f>ROUND(H65/F65,3)</f>
        <v>0.33</v>
      </c>
      <c r="E78" s="110" t="s">
        <v>56</v>
      </c>
    </row>
    <row r="79" spans="2:11">
      <c r="D79" s="129"/>
      <c r="E79" s="66"/>
    </row>
    <row r="80" spans="2:11">
      <c r="C80" s="134"/>
      <c r="D80" s="134"/>
    </row>
    <row r="82" spans="3:15" ht="13.5" thickBot="1">
      <c r="C82" s="54" t="str">
        <f>"Company Official Inflation Forecast Dated "&amp;TEXT('Table 4'!$G$5,"mmmm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8">C83+1</f>
        <v>2018</v>
      </c>
      <c r="D84" s="57">
        <v>2.1684070430924685E-2</v>
      </c>
      <c r="F84" s="135">
        <f t="shared" ref="F84:F91" si="9">F83+1</f>
        <v>2027</v>
      </c>
      <c r="G84" s="57">
        <v>2.3164081218836952E-2</v>
      </c>
      <c r="I84" s="135">
        <f t="shared" ref="I84:I91" si="10">I83+1</f>
        <v>2036</v>
      </c>
      <c r="J84" s="57">
        <v>2.4311492116604327E-2</v>
      </c>
    </row>
    <row r="85" spans="3:15">
      <c r="C85" s="135">
        <f t="shared" si="8"/>
        <v>2019</v>
      </c>
      <c r="D85" s="57">
        <v>2.0023445288848141E-2</v>
      </c>
      <c r="F85" s="135">
        <f t="shared" si="9"/>
        <v>2028</v>
      </c>
      <c r="G85" s="57">
        <v>2.3269517424980624E-2</v>
      </c>
      <c r="I85" s="135">
        <f t="shared" si="10"/>
        <v>2037</v>
      </c>
      <c r="J85" s="57">
        <v>2.4277391473133791E-2</v>
      </c>
    </row>
    <row r="86" spans="3:15">
      <c r="C86" s="135">
        <f t="shared" si="8"/>
        <v>2020</v>
      </c>
      <c r="D86" s="57">
        <v>2.1423649370385656E-2</v>
      </c>
      <c r="F86" s="135">
        <f t="shared" si="9"/>
        <v>2029</v>
      </c>
      <c r="G86" s="57">
        <v>2.3660062349176059E-2</v>
      </c>
      <c r="I86" s="135">
        <f t="shared" si="10"/>
        <v>2038</v>
      </c>
      <c r="J86" s="57">
        <v>2.4418737348747444E-2</v>
      </c>
    </row>
    <row r="87" spans="3:15">
      <c r="C87" s="135">
        <f t="shared" si="8"/>
        <v>2021</v>
      </c>
      <c r="D87" s="57">
        <v>2.2444603435442634E-2</v>
      </c>
      <c r="F87" s="135">
        <f t="shared" si="9"/>
        <v>2030</v>
      </c>
      <c r="G87" s="57">
        <v>2.3797996946838929E-2</v>
      </c>
      <c r="I87" s="135">
        <f t="shared" si="10"/>
        <v>2039</v>
      </c>
      <c r="J87" s="57">
        <v>2.4490791911648602E-2</v>
      </c>
    </row>
    <row r="88" spans="3:15">
      <c r="C88" s="135">
        <f t="shared" si="8"/>
        <v>2022</v>
      </c>
      <c r="D88" s="57">
        <v>2.2559296067847567E-2</v>
      </c>
      <c r="F88" s="135">
        <f t="shared" si="9"/>
        <v>2031</v>
      </c>
      <c r="G88" s="57">
        <v>2.4014000123530499E-2</v>
      </c>
      <c r="I88" s="135">
        <f t="shared" si="10"/>
        <v>2040</v>
      </c>
      <c r="J88" s="57">
        <v>2.442458536688985E-2</v>
      </c>
    </row>
    <row r="89" spans="3:15" s="112" customFormat="1">
      <c r="C89" s="135">
        <f t="shared" si="8"/>
        <v>2023</v>
      </c>
      <c r="D89" s="57">
        <v>2.3031082544693549E-2</v>
      </c>
      <c r="F89" s="135">
        <f t="shared" si="9"/>
        <v>2032</v>
      </c>
      <c r="G89" s="57">
        <v>2.4075090077113837E-2</v>
      </c>
      <c r="I89" s="135">
        <f t="shared" si="10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8"/>
        <v>2024</v>
      </c>
      <c r="D90" s="57">
        <v>2.3134274986934988E-2</v>
      </c>
      <c r="F90" s="135">
        <f t="shared" si="9"/>
        <v>2033</v>
      </c>
      <c r="G90" s="57">
        <v>2.4191075903759129E-2</v>
      </c>
      <c r="I90" s="135">
        <f t="shared" si="10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8"/>
        <v>2025</v>
      </c>
      <c r="D91" s="57">
        <v>2.3159080336675242E-2</v>
      </c>
      <c r="F91" s="135">
        <f t="shared" si="9"/>
        <v>2034</v>
      </c>
      <c r="G91" s="57">
        <v>2.4219456505286896E-2</v>
      </c>
      <c r="I91" s="135">
        <f t="shared" si="10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rintOptions horizontalCentered="1"/>
  <pageMargins left="0.25" right="0.25" top="0.75" bottom="0.75" header="0.3" footer="0.3"/>
  <pageSetup scale="96" fitToHeight="0" orientation="portrait" r:id="rId1"/>
  <headerFooter alignWithMargins="0"/>
  <rowBreaks count="1" manualBreakCount="1">
    <brk id="52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A3" sqref="A3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5" width="9.33203125" style="208"/>
    <col min="16" max="16" width="0" style="208" hidden="1" customWidth="1"/>
    <col min="17" max="16384" width="9.33203125" style="208"/>
  </cols>
  <sheetData>
    <row r="1" spans="2:18" ht="15.75">
      <c r="B1" s="206" t="s">
        <v>108</v>
      </c>
      <c r="C1" s="207"/>
      <c r="D1" s="207"/>
      <c r="E1" s="207"/>
      <c r="F1" s="207"/>
      <c r="G1" s="207"/>
      <c r="H1" s="207"/>
      <c r="I1" s="207"/>
      <c r="J1" s="207"/>
    </row>
    <row r="2" spans="2:18" ht="15.75">
      <c r="B2" s="206" t="s">
        <v>187</v>
      </c>
      <c r="C2" s="207"/>
      <c r="D2" s="207"/>
      <c r="E2" s="207"/>
      <c r="F2" s="207"/>
      <c r="G2" s="207"/>
      <c r="H2" s="207"/>
      <c r="I2" s="207"/>
      <c r="J2" s="207"/>
    </row>
    <row r="3" spans="2:18" ht="15.75">
      <c r="B3" s="206" t="str">
        <f>TEXT($C$63,"0%")&amp;" Capacity Factor"</f>
        <v>38% Capacity Factor</v>
      </c>
      <c r="C3" s="207"/>
      <c r="D3" s="207"/>
      <c r="E3" s="207"/>
      <c r="F3" s="207"/>
      <c r="G3" s="207"/>
      <c r="H3" s="207"/>
      <c r="I3" s="207"/>
      <c r="J3" s="207"/>
    </row>
    <row r="4" spans="2:18">
      <c r="B4" s="209"/>
      <c r="C4" s="209"/>
      <c r="D4" s="209"/>
      <c r="E4" s="209"/>
      <c r="F4" s="209"/>
      <c r="G4" s="209"/>
      <c r="H4" s="209"/>
      <c r="I4" s="210"/>
      <c r="J4" s="210"/>
      <c r="K4" s="210"/>
    </row>
    <row r="5" spans="2:18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109</v>
      </c>
      <c r="G5" s="19" t="s">
        <v>13</v>
      </c>
      <c r="H5" s="212" t="s">
        <v>110</v>
      </c>
      <c r="I5" s="19" t="s">
        <v>73</v>
      </c>
      <c r="J5" s="19" t="s">
        <v>73</v>
      </c>
      <c r="K5" s="212" t="s">
        <v>111</v>
      </c>
      <c r="P5" s="212" t="s">
        <v>110</v>
      </c>
    </row>
    <row r="6" spans="2:18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8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29</v>
      </c>
    </row>
    <row r="8" spans="2:18" ht="6" customHeight="1">
      <c r="K8" s="210"/>
    </row>
    <row r="9" spans="2:18" ht="15.75">
      <c r="B9" s="60" t="str">
        <f>C52</f>
        <v>2017 IRP ID Wind Resource - 38% Capacity Factor</v>
      </c>
      <c r="C9" s="210"/>
      <c r="E9" s="210"/>
      <c r="F9" s="210"/>
      <c r="G9" s="210"/>
      <c r="H9" s="210"/>
      <c r="I9" s="210"/>
      <c r="J9" s="210"/>
      <c r="K9" s="210"/>
    </row>
    <row r="10" spans="2:18">
      <c r="B10" s="217">
        <v>2016</v>
      </c>
      <c r="C10" s="218">
        <f>C55</f>
        <v>1811.0329095752811</v>
      </c>
      <c r="D10" s="219">
        <f>C10*$C$62</f>
        <v>127.99449484849457</v>
      </c>
      <c r="E10" s="219">
        <f>C56</f>
        <v>37.565582271006477</v>
      </c>
      <c r="F10" s="220">
        <f t="shared" ref="F10:F36" si="0">(D10+E10)/(8.76*$C$63)</f>
        <v>49.735663638398542</v>
      </c>
      <c r="G10" s="220">
        <f>C58</f>
        <v>0</v>
      </c>
      <c r="H10" s="267">
        <f>C59</f>
        <v>0</v>
      </c>
      <c r="I10" s="221">
        <f>F10+H10+G10</f>
        <v>49.735663638398542</v>
      </c>
      <c r="J10" s="221">
        <f>ROUND(I10*$C$63*8.76,2)</f>
        <v>165.56</v>
      </c>
      <c r="K10" s="219">
        <f>$C$57</f>
        <v>0.57299999999999995</v>
      </c>
      <c r="N10" s="222"/>
      <c r="P10" s="260">
        <f>$C$59</f>
        <v>0</v>
      </c>
    </row>
    <row r="11" spans="2:18">
      <c r="B11" s="217">
        <f t="shared" ref="B11:B36" si="1">B10+1</f>
        <v>2017</v>
      </c>
      <c r="C11" s="223"/>
      <c r="D11" s="219">
        <f>ROUND(D10*(1+$D66),2)</f>
        <v>130.82</v>
      </c>
      <c r="E11" s="219">
        <f>ROUND(E10*(1+$D66),2)</f>
        <v>38.4</v>
      </c>
      <c r="F11" s="220">
        <f t="shared" si="0"/>
        <v>50.835135784667152</v>
      </c>
      <c r="G11" s="219">
        <f>ROUND(G10*(1+$D66),2)</f>
        <v>0</v>
      </c>
      <c r="H11" s="219">
        <f>ROUND(H10*(1+$D66),2)</f>
        <v>0</v>
      </c>
      <c r="I11" s="221">
        <f>F11+H11+G11</f>
        <v>50.835135784667152</v>
      </c>
      <c r="J11" s="221">
        <f t="shared" ref="J11:J36" si="2">ROUND(I11*$C$63*8.76,2)</f>
        <v>169.22</v>
      </c>
      <c r="K11" s="219">
        <f>ROUND(K10*(1+$D66),2)</f>
        <v>0.59</v>
      </c>
      <c r="N11" s="222"/>
      <c r="P11" s="260">
        <f>ROUND(P10*(1+$D66),2)</f>
        <v>0</v>
      </c>
    </row>
    <row r="12" spans="2:18">
      <c r="B12" s="230">
        <f t="shared" si="1"/>
        <v>2018</v>
      </c>
      <c r="C12" s="231"/>
      <c r="D12" s="219">
        <f t="shared" ref="D12:G19" si="3">ROUND(D11*(1+$D67),2)</f>
        <v>133.66</v>
      </c>
      <c r="E12" s="219">
        <f t="shared" si="3"/>
        <v>39.229999999999997</v>
      </c>
      <c r="F12" s="221">
        <f t="shared" si="0"/>
        <v>51.937635183850034</v>
      </c>
      <c r="G12" s="219">
        <f t="shared" si="3"/>
        <v>0</v>
      </c>
      <c r="H12" s="219">
        <f t="shared" ref="H12" si="4">ROUND(H11*(1+$D67),2)</f>
        <v>0</v>
      </c>
      <c r="I12" s="221">
        <f t="shared" ref="I12:I36" si="5">F12+H12+G12</f>
        <v>51.937635183850034</v>
      </c>
      <c r="J12" s="221">
        <f t="shared" si="2"/>
        <v>172.89</v>
      </c>
      <c r="K12" s="219">
        <f t="shared" ref="K12:K19" si="6">ROUND(K11*(1+$D67),2)</f>
        <v>0.6</v>
      </c>
      <c r="L12" s="210"/>
      <c r="N12" s="222"/>
      <c r="P12" s="260">
        <f t="shared" ref="P12:P19" si="7">ROUND(P11*(1+$D67),2)</f>
        <v>0</v>
      </c>
    </row>
    <row r="13" spans="2:18">
      <c r="B13" s="230">
        <f t="shared" si="1"/>
        <v>2019</v>
      </c>
      <c r="C13" s="231"/>
      <c r="D13" s="219">
        <f t="shared" si="3"/>
        <v>136.34</v>
      </c>
      <c r="E13" s="219">
        <f t="shared" si="3"/>
        <v>40.020000000000003</v>
      </c>
      <c r="F13" s="221">
        <f t="shared" si="0"/>
        <v>52.980052871905798</v>
      </c>
      <c r="G13" s="219">
        <f t="shared" si="3"/>
        <v>0</v>
      </c>
      <c r="H13" s="219">
        <f t="shared" ref="H13" si="8">ROUND(H12*(1+$D68),2)</f>
        <v>0</v>
      </c>
      <c r="I13" s="221">
        <f t="shared" si="5"/>
        <v>52.980052871905798</v>
      </c>
      <c r="J13" s="221">
        <f t="shared" si="2"/>
        <v>176.36</v>
      </c>
      <c r="K13" s="219">
        <f t="shared" si="6"/>
        <v>0.61</v>
      </c>
      <c r="L13" s="210"/>
      <c r="N13" s="222"/>
      <c r="P13" s="260">
        <f t="shared" si="7"/>
        <v>0</v>
      </c>
    </row>
    <row r="14" spans="2:18">
      <c r="B14" s="230">
        <f t="shared" si="1"/>
        <v>2020</v>
      </c>
      <c r="C14" s="231"/>
      <c r="D14" s="219">
        <f t="shared" si="3"/>
        <v>139.26</v>
      </c>
      <c r="E14" s="219">
        <f t="shared" si="3"/>
        <v>40.880000000000003</v>
      </c>
      <c r="F14" s="221">
        <f t="shared" si="0"/>
        <v>54.115597212208606</v>
      </c>
      <c r="G14" s="219">
        <f t="shared" si="3"/>
        <v>0</v>
      </c>
      <c r="H14" s="219">
        <f t="shared" ref="H14" si="9">ROUND(H13*(1+$D69),2)</f>
        <v>0</v>
      </c>
      <c r="I14" s="221">
        <f t="shared" si="5"/>
        <v>54.115597212208606</v>
      </c>
      <c r="J14" s="221">
        <f t="shared" si="2"/>
        <v>180.14</v>
      </c>
      <c r="K14" s="219">
        <f t="shared" si="6"/>
        <v>0.62</v>
      </c>
      <c r="L14" s="210"/>
      <c r="N14" s="222"/>
      <c r="O14" s="227"/>
      <c r="P14" s="260">
        <f t="shared" si="7"/>
        <v>0</v>
      </c>
      <c r="Q14" s="228"/>
      <c r="R14" s="229"/>
    </row>
    <row r="15" spans="2:18">
      <c r="B15" s="230">
        <f t="shared" si="1"/>
        <v>2021</v>
      </c>
      <c r="C15" s="231"/>
      <c r="D15" s="219">
        <f t="shared" si="3"/>
        <v>142.38999999999999</v>
      </c>
      <c r="E15" s="219">
        <f t="shared" si="3"/>
        <v>41.8</v>
      </c>
      <c r="F15" s="221">
        <f t="shared" si="0"/>
        <v>55.332251862533049</v>
      </c>
      <c r="G15" s="219">
        <f t="shared" si="3"/>
        <v>0</v>
      </c>
      <c r="H15" s="219">
        <f t="shared" ref="H15" si="10">ROUND(H14*(1+$D70),2)</f>
        <v>0</v>
      </c>
      <c r="I15" s="221">
        <f t="shared" si="5"/>
        <v>55.332251862533049</v>
      </c>
      <c r="J15" s="221">
        <f t="shared" si="2"/>
        <v>184.19</v>
      </c>
      <c r="K15" s="219">
        <f t="shared" si="6"/>
        <v>0.63</v>
      </c>
      <c r="L15" s="210"/>
      <c r="N15" s="228"/>
      <c r="O15" s="228"/>
      <c r="P15" s="260">
        <f t="shared" si="7"/>
        <v>0</v>
      </c>
      <c r="Q15" s="228"/>
      <c r="R15" s="229"/>
    </row>
    <row r="16" spans="2:18">
      <c r="B16" s="230">
        <f t="shared" si="1"/>
        <v>2022</v>
      </c>
      <c r="C16" s="231"/>
      <c r="D16" s="219">
        <f t="shared" si="3"/>
        <v>145.6</v>
      </c>
      <c r="E16" s="219">
        <f t="shared" si="3"/>
        <v>42.74</v>
      </c>
      <c r="F16" s="221">
        <f t="shared" si="0"/>
        <v>56.578947368421055</v>
      </c>
      <c r="G16" s="219">
        <f t="shared" si="3"/>
        <v>0</v>
      </c>
      <c r="H16" s="219">
        <f t="shared" ref="H16" si="11">ROUND(H15*(1+$D71),2)</f>
        <v>0</v>
      </c>
      <c r="I16" s="221">
        <f t="shared" si="5"/>
        <v>56.578947368421055</v>
      </c>
      <c r="J16" s="221">
        <f t="shared" si="2"/>
        <v>188.34</v>
      </c>
      <c r="K16" s="219">
        <f t="shared" si="6"/>
        <v>0.64</v>
      </c>
      <c r="L16" s="210"/>
      <c r="N16" s="222"/>
      <c r="P16" s="260">
        <f t="shared" si="7"/>
        <v>0</v>
      </c>
    </row>
    <row r="17" spans="2:16">
      <c r="B17" s="230">
        <f t="shared" si="1"/>
        <v>2023</v>
      </c>
      <c r="C17" s="231"/>
      <c r="D17" s="219">
        <f t="shared" si="3"/>
        <v>148.94999999999999</v>
      </c>
      <c r="E17" s="219">
        <f t="shared" si="3"/>
        <v>43.72</v>
      </c>
      <c r="F17" s="221">
        <f t="shared" si="0"/>
        <v>57.879716414323482</v>
      </c>
      <c r="G17" s="219">
        <f t="shared" si="3"/>
        <v>0</v>
      </c>
      <c r="H17" s="219">
        <f t="shared" ref="H17" si="12">ROUND(H16*(1+$D72),2)</f>
        <v>0</v>
      </c>
      <c r="I17" s="221">
        <f t="shared" si="5"/>
        <v>57.879716414323482</v>
      </c>
      <c r="J17" s="221">
        <f t="shared" si="2"/>
        <v>192.67</v>
      </c>
      <c r="K17" s="219">
        <f t="shared" si="6"/>
        <v>0.65</v>
      </c>
      <c r="L17" s="210"/>
      <c r="N17" s="222"/>
      <c r="O17" s="227"/>
      <c r="P17" s="260">
        <f t="shared" si="7"/>
        <v>0</v>
      </c>
    </row>
    <row r="18" spans="2:16">
      <c r="B18" s="230">
        <f t="shared" si="1"/>
        <v>2024</v>
      </c>
      <c r="C18" s="231"/>
      <c r="D18" s="219">
        <f t="shared" si="3"/>
        <v>152.4</v>
      </c>
      <c r="E18" s="219">
        <f t="shared" si="3"/>
        <v>44.73</v>
      </c>
      <c r="F18" s="221">
        <f t="shared" si="0"/>
        <v>59.219538572458546</v>
      </c>
      <c r="G18" s="219">
        <f t="shared" si="3"/>
        <v>0</v>
      </c>
      <c r="H18" s="219">
        <f t="shared" ref="H18" si="13">ROUND(H17*(1+$D73),2)</f>
        <v>0</v>
      </c>
      <c r="I18" s="221">
        <f t="shared" si="5"/>
        <v>59.219538572458546</v>
      </c>
      <c r="J18" s="221">
        <f t="shared" si="2"/>
        <v>197.13</v>
      </c>
      <c r="K18" s="219">
        <f t="shared" si="6"/>
        <v>0.67</v>
      </c>
      <c r="L18" s="210"/>
      <c r="N18" s="222"/>
      <c r="O18" s="227"/>
      <c r="P18" s="260">
        <f t="shared" si="7"/>
        <v>0</v>
      </c>
    </row>
    <row r="19" spans="2:16">
      <c r="B19" s="230">
        <f t="shared" si="1"/>
        <v>2025</v>
      </c>
      <c r="C19" s="231"/>
      <c r="D19" s="219">
        <f t="shared" si="3"/>
        <v>155.93</v>
      </c>
      <c r="E19" s="219">
        <f t="shared" si="3"/>
        <v>45.77</v>
      </c>
      <c r="F19" s="221">
        <f t="shared" si="0"/>
        <v>60.592405671713543</v>
      </c>
      <c r="G19" s="219">
        <f t="shared" si="3"/>
        <v>0</v>
      </c>
      <c r="H19" s="219">
        <f t="shared" ref="H19" si="14">ROUND(H18*(1+$D74),2)</f>
        <v>0</v>
      </c>
      <c r="I19" s="221">
        <f t="shared" si="5"/>
        <v>60.592405671713543</v>
      </c>
      <c r="J19" s="221">
        <f t="shared" si="2"/>
        <v>201.7</v>
      </c>
      <c r="K19" s="219">
        <f t="shared" si="6"/>
        <v>0.69</v>
      </c>
      <c r="L19" s="210"/>
      <c r="N19" s="222"/>
      <c r="O19" s="227"/>
      <c r="P19" s="260">
        <f t="shared" si="7"/>
        <v>0</v>
      </c>
    </row>
    <row r="20" spans="2:16">
      <c r="B20" s="230">
        <f t="shared" si="1"/>
        <v>2026</v>
      </c>
      <c r="C20" s="231"/>
      <c r="D20" s="219">
        <f>ROUND(D19*(1+$G66),2)</f>
        <v>159.51</v>
      </c>
      <c r="E20" s="219">
        <f>ROUND(E19*(1+$G66),2)</f>
        <v>46.82</v>
      </c>
      <c r="F20" s="221">
        <f t="shared" si="0"/>
        <v>61.983297284306659</v>
      </c>
      <c r="G20" s="219">
        <f>ROUND(G19*(1+$G66),2)</f>
        <v>0</v>
      </c>
      <c r="H20" s="219">
        <f>ROUND(H19*(1+$G66),2)</f>
        <v>0</v>
      </c>
      <c r="I20" s="221">
        <f t="shared" si="5"/>
        <v>61.983297284306659</v>
      </c>
      <c r="J20" s="221">
        <f t="shared" si="2"/>
        <v>206.33</v>
      </c>
      <c r="K20" s="219">
        <f>ROUND(K19*(1+$G66),2)</f>
        <v>0.71</v>
      </c>
      <c r="L20" s="210"/>
      <c r="N20" s="222"/>
      <c r="O20" s="227"/>
      <c r="P20" s="260">
        <f>ROUND(P19*(1+$G66),2)</f>
        <v>0</v>
      </c>
    </row>
    <row r="21" spans="2:16">
      <c r="B21" s="230">
        <f t="shared" si="1"/>
        <v>2027</v>
      </c>
      <c r="C21" s="231"/>
      <c r="D21" s="219">
        <f t="shared" ref="D21:G28" si="15">ROUND(D20*(1+$G67),2)</f>
        <v>163.19999999999999</v>
      </c>
      <c r="E21" s="219">
        <f t="shared" si="15"/>
        <v>47.9</v>
      </c>
      <c r="F21" s="221">
        <f t="shared" si="0"/>
        <v>63.41624609468878</v>
      </c>
      <c r="G21" s="219">
        <f t="shared" si="15"/>
        <v>0</v>
      </c>
      <c r="H21" s="219">
        <f t="shared" ref="H21" si="16">ROUND(H20*(1+$G67),2)</f>
        <v>0</v>
      </c>
      <c r="I21" s="221">
        <f t="shared" si="5"/>
        <v>63.41624609468878</v>
      </c>
      <c r="J21" s="221">
        <f t="shared" si="2"/>
        <v>211.1</v>
      </c>
      <c r="K21" s="219">
        <f t="shared" ref="K21:K28" si="17">ROUND(K20*(1+$G67),2)</f>
        <v>0.73</v>
      </c>
      <c r="L21" s="210"/>
      <c r="N21" s="222"/>
      <c r="O21" s="227"/>
      <c r="P21" s="260">
        <f t="shared" ref="P21:P28" si="18">ROUND(P20*(1+$G67),2)</f>
        <v>0</v>
      </c>
    </row>
    <row r="22" spans="2:16">
      <c r="B22" s="230">
        <f t="shared" si="1"/>
        <v>2028</v>
      </c>
      <c r="C22" s="231"/>
      <c r="D22" s="219">
        <f t="shared" si="15"/>
        <v>167</v>
      </c>
      <c r="E22" s="219">
        <f t="shared" si="15"/>
        <v>49.01</v>
      </c>
      <c r="F22" s="221">
        <f t="shared" si="0"/>
        <v>64.891252102859895</v>
      </c>
      <c r="G22" s="219">
        <f t="shared" si="15"/>
        <v>0</v>
      </c>
      <c r="H22" s="219">
        <f t="shared" ref="H22" si="19">ROUND(H21*(1+$G68),2)</f>
        <v>0</v>
      </c>
      <c r="I22" s="221">
        <f t="shared" si="5"/>
        <v>64.891252102859895</v>
      </c>
      <c r="J22" s="221">
        <f t="shared" si="2"/>
        <v>216.01</v>
      </c>
      <c r="K22" s="219">
        <f t="shared" si="17"/>
        <v>0.75</v>
      </c>
      <c r="L22" s="210"/>
      <c r="N22" s="222"/>
      <c r="O22" s="227"/>
      <c r="P22" s="260">
        <f t="shared" si="18"/>
        <v>0</v>
      </c>
    </row>
    <row r="23" spans="2:16">
      <c r="B23" s="230">
        <f t="shared" si="1"/>
        <v>2029</v>
      </c>
      <c r="C23" s="231"/>
      <c r="D23" s="219">
        <f t="shared" si="15"/>
        <v>170.95</v>
      </c>
      <c r="E23" s="219">
        <f t="shared" si="15"/>
        <v>50.17</v>
      </c>
      <c r="F23" s="221">
        <f t="shared" si="0"/>
        <v>66.426339822158141</v>
      </c>
      <c r="G23" s="219">
        <f t="shared" si="15"/>
        <v>0</v>
      </c>
      <c r="H23" s="219">
        <f t="shared" ref="H23" si="20">ROUND(H22*(1+$G69),2)</f>
        <v>0</v>
      </c>
      <c r="I23" s="221">
        <f t="shared" si="5"/>
        <v>66.426339822158141</v>
      </c>
      <c r="J23" s="221">
        <f t="shared" si="2"/>
        <v>221.12</v>
      </c>
      <c r="K23" s="219">
        <f t="shared" si="17"/>
        <v>0.77</v>
      </c>
      <c r="L23" s="210"/>
      <c r="N23" s="222"/>
      <c r="O23" s="227"/>
      <c r="P23" s="260">
        <f t="shared" si="18"/>
        <v>0</v>
      </c>
    </row>
    <row r="24" spans="2:16">
      <c r="B24" s="230">
        <f t="shared" si="1"/>
        <v>2030</v>
      </c>
      <c r="C24" s="231"/>
      <c r="D24" s="219">
        <f t="shared" si="15"/>
        <v>175.02</v>
      </c>
      <c r="E24" s="219">
        <f t="shared" si="15"/>
        <v>51.36</v>
      </c>
      <c r="F24" s="221">
        <f t="shared" si="0"/>
        <v>68.006488824801735</v>
      </c>
      <c r="G24" s="219">
        <f t="shared" si="15"/>
        <v>0</v>
      </c>
      <c r="H24" s="219">
        <f t="shared" ref="H24" si="21">ROUND(H23*(1+$G70),2)</f>
        <v>0</v>
      </c>
      <c r="I24" s="221">
        <f t="shared" si="5"/>
        <v>68.006488824801735</v>
      </c>
      <c r="J24" s="221">
        <f t="shared" si="2"/>
        <v>226.38</v>
      </c>
      <c r="K24" s="219">
        <f t="shared" si="17"/>
        <v>0.79</v>
      </c>
      <c r="L24" s="210"/>
      <c r="N24" s="222"/>
      <c r="O24" s="227"/>
      <c r="P24" s="260">
        <f t="shared" si="18"/>
        <v>0</v>
      </c>
    </row>
    <row r="25" spans="2:16">
      <c r="B25" s="230">
        <f t="shared" si="1"/>
        <v>2031</v>
      </c>
      <c r="C25" s="231"/>
      <c r="D25" s="219">
        <f t="shared" si="15"/>
        <v>179.22</v>
      </c>
      <c r="E25" s="219">
        <f t="shared" si="15"/>
        <v>52.59</v>
      </c>
      <c r="F25" s="221">
        <f t="shared" si="0"/>
        <v>69.637707281903388</v>
      </c>
      <c r="G25" s="219">
        <f t="shared" si="15"/>
        <v>0</v>
      </c>
      <c r="H25" s="219">
        <f t="shared" ref="H25" si="22">ROUND(H24*(1+$G71),2)</f>
        <v>0</v>
      </c>
      <c r="I25" s="221">
        <f t="shared" si="5"/>
        <v>69.637707281903388</v>
      </c>
      <c r="J25" s="221">
        <f t="shared" si="2"/>
        <v>231.81</v>
      </c>
      <c r="K25" s="219">
        <f t="shared" si="17"/>
        <v>0.81</v>
      </c>
      <c r="L25" s="210"/>
      <c r="N25" s="222"/>
      <c r="O25" s="227"/>
      <c r="P25" s="260">
        <f t="shared" si="18"/>
        <v>0</v>
      </c>
    </row>
    <row r="26" spans="2:16">
      <c r="B26" s="230">
        <f t="shared" si="1"/>
        <v>2032</v>
      </c>
      <c r="C26" s="231"/>
      <c r="D26" s="219">
        <f t="shared" si="15"/>
        <v>183.53</v>
      </c>
      <c r="E26" s="219">
        <f t="shared" si="15"/>
        <v>53.86</v>
      </c>
      <c r="F26" s="221">
        <f t="shared" si="0"/>
        <v>71.313987022350403</v>
      </c>
      <c r="G26" s="219">
        <f t="shared" si="15"/>
        <v>0</v>
      </c>
      <c r="H26" s="219">
        <f t="shared" ref="H26" si="23">ROUND(H25*(1+$G72),2)</f>
        <v>0</v>
      </c>
      <c r="I26" s="221">
        <f t="shared" si="5"/>
        <v>71.313987022350403</v>
      </c>
      <c r="J26" s="221">
        <f t="shared" si="2"/>
        <v>237.39</v>
      </c>
      <c r="K26" s="219">
        <f t="shared" si="17"/>
        <v>0.83</v>
      </c>
      <c r="L26" s="210"/>
      <c r="N26" s="222"/>
      <c r="O26" s="227"/>
      <c r="P26" s="260">
        <f t="shared" si="18"/>
        <v>0</v>
      </c>
    </row>
    <row r="27" spans="2:16">
      <c r="B27" s="230">
        <f t="shared" si="1"/>
        <v>2033</v>
      </c>
      <c r="C27" s="231"/>
      <c r="D27" s="219">
        <f t="shared" si="15"/>
        <v>187.97</v>
      </c>
      <c r="E27" s="219">
        <f t="shared" si="15"/>
        <v>55.16</v>
      </c>
      <c r="F27" s="221">
        <f t="shared" si="0"/>
        <v>73.038332131699121</v>
      </c>
      <c r="G27" s="219">
        <f t="shared" si="15"/>
        <v>0</v>
      </c>
      <c r="H27" s="219">
        <f t="shared" ref="H27" si="24">ROUND(H26*(1+$G73),2)</f>
        <v>0</v>
      </c>
      <c r="I27" s="221">
        <f t="shared" si="5"/>
        <v>73.038332131699121</v>
      </c>
      <c r="J27" s="221">
        <f t="shared" si="2"/>
        <v>243.13</v>
      </c>
      <c r="K27" s="219">
        <f t="shared" si="17"/>
        <v>0.85</v>
      </c>
      <c r="L27" s="210"/>
      <c r="P27" s="260">
        <f t="shared" si="18"/>
        <v>0</v>
      </c>
    </row>
    <row r="28" spans="2:16">
      <c r="B28" s="230">
        <f t="shared" si="1"/>
        <v>2034</v>
      </c>
      <c r="C28" s="231"/>
      <c r="D28" s="219">
        <f t="shared" si="15"/>
        <v>192.52</v>
      </c>
      <c r="E28" s="219">
        <f t="shared" si="15"/>
        <v>56.5</v>
      </c>
      <c r="F28" s="221">
        <f t="shared" si="0"/>
        <v>74.807738524393187</v>
      </c>
      <c r="G28" s="219">
        <f t="shared" si="15"/>
        <v>0</v>
      </c>
      <c r="H28" s="219">
        <f t="shared" ref="H28" si="25">ROUND(H27*(1+$G74),2)</f>
        <v>0</v>
      </c>
      <c r="I28" s="221">
        <f t="shared" si="5"/>
        <v>74.807738524393187</v>
      </c>
      <c r="J28" s="221">
        <f t="shared" si="2"/>
        <v>249.02</v>
      </c>
      <c r="K28" s="219">
        <f t="shared" si="17"/>
        <v>0.87</v>
      </c>
      <c r="L28" s="210"/>
      <c r="P28" s="260">
        <f t="shared" si="18"/>
        <v>0</v>
      </c>
    </row>
    <row r="29" spans="2:16">
      <c r="B29" s="230">
        <f t="shared" si="1"/>
        <v>2035</v>
      </c>
      <c r="C29" s="231"/>
      <c r="D29" s="219">
        <f t="shared" ref="D29:E36" si="26">ROUND(D28*(1+$K66),2)</f>
        <v>197.17</v>
      </c>
      <c r="E29" s="219">
        <f t="shared" si="26"/>
        <v>57.87</v>
      </c>
      <c r="F29" s="221">
        <f t="shared" si="0"/>
        <v>76.616198029319875</v>
      </c>
      <c r="G29" s="219">
        <f t="shared" ref="G29:H36" si="27">ROUND(G28*(1+$K66),2)</f>
        <v>0</v>
      </c>
      <c r="H29" s="219">
        <f t="shared" si="27"/>
        <v>0</v>
      </c>
      <c r="I29" s="221">
        <f t="shared" si="5"/>
        <v>76.616198029319875</v>
      </c>
      <c r="J29" s="221">
        <f t="shared" si="2"/>
        <v>255.04</v>
      </c>
      <c r="K29" s="219">
        <f>ROUND(K28*(1+$K66),2)</f>
        <v>0.89</v>
      </c>
      <c r="L29" s="210"/>
      <c r="P29" s="260">
        <f>ROUND(P28*(1+$K66),2)</f>
        <v>0</v>
      </c>
    </row>
    <row r="30" spans="2:16">
      <c r="B30" s="230">
        <f t="shared" si="1"/>
        <v>2036</v>
      </c>
      <c r="C30" s="231"/>
      <c r="D30" s="219">
        <f t="shared" si="26"/>
        <v>201.96</v>
      </c>
      <c r="E30" s="219">
        <f t="shared" si="26"/>
        <v>59.28</v>
      </c>
      <c r="F30" s="221">
        <f t="shared" si="0"/>
        <v>78.478731074261006</v>
      </c>
      <c r="G30" s="219">
        <f t="shared" si="27"/>
        <v>0</v>
      </c>
      <c r="H30" s="219">
        <f t="shared" si="27"/>
        <v>0</v>
      </c>
      <c r="I30" s="221">
        <f t="shared" si="5"/>
        <v>78.478731074261006</v>
      </c>
      <c r="J30" s="221">
        <f t="shared" si="2"/>
        <v>261.24</v>
      </c>
      <c r="K30" s="219">
        <f t="shared" ref="K30:K36" si="28">ROUND(K29*(1+$K67),2)</f>
        <v>0.91</v>
      </c>
      <c r="L30" s="210"/>
      <c r="P30" s="260">
        <f t="shared" ref="P30:P36" si="29">ROUND(P29*(1+$K67),2)</f>
        <v>0</v>
      </c>
    </row>
    <row r="31" spans="2:16">
      <c r="B31" s="230">
        <f t="shared" si="1"/>
        <v>2037</v>
      </c>
      <c r="C31" s="231"/>
      <c r="D31" s="219">
        <f t="shared" si="26"/>
        <v>206.86</v>
      </c>
      <c r="E31" s="219">
        <f t="shared" si="26"/>
        <v>60.72</v>
      </c>
      <c r="F31" s="221">
        <f t="shared" si="0"/>
        <v>80.383321316991129</v>
      </c>
      <c r="G31" s="219">
        <f t="shared" si="27"/>
        <v>0</v>
      </c>
      <c r="H31" s="219">
        <f t="shared" si="27"/>
        <v>0</v>
      </c>
      <c r="I31" s="221">
        <f t="shared" si="5"/>
        <v>80.383321316991129</v>
      </c>
      <c r="J31" s="221">
        <f t="shared" si="2"/>
        <v>267.58</v>
      </c>
      <c r="K31" s="219">
        <f t="shared" si="28"/>
        <v>0.93</v>
      </c>
      <c r="L31" s="210"/>
      <c r="P31" s="260">
        <f t="shared" si="29"/>
        <v>0</v>
      </c>
    </row>
    <row r="32" spans="2:16">
      <c r="B32" s="230">
        <f t="shared" si="1"/>
        <v>2038</v>
      </c>
      <c r="C32" s="231"/>
      <c r="D32" s="219">
        <f t="shared" si="26"/>
        <v>211.91</v>
      </c>
      <c r="E32" s="219">
        <f t="shared" si="26"/>
        <v>62.2</v>
      </c>
      <c r="F32" s="221">
        <f t="shared" si="0"/>
        <v>82.344989185292008</v>
      </c>
      <c r="G32" s="219">
        <f t="shared" si="27"/>
        <v>0</v>
      </c>
      <c r="H32" s="219">
        <f t="shared" si="27"/>
        <v>0</v>
      </c>
      <c r="I32" s="221">
        <f t="shared" si="5"/>
        <v>82.344989185292008</v>
      </c>
      <c r="J32" s="221">
        <f t="shared" si="2"/>
        <v>274.11</v>
      </c>
      <c r="K32" s="219">
        <f t="shared" si="28"/>
        <v>0.95</v>
      </c>
      <c r="L32" s="210"/>
      <c r="P32" s="260">
        <f t="shared" si="29"/>
        <v>0</v>
      </c>
    </row>
    <row r="33" spans="2:16">
      <c r="B33" s="230">
        <f t="shared" si="1"/>
        <v>2039</v>
      </c>
      <c r="C33" s="231"/>
      <c r="D33" s="219">
        <f t="shared" si="26"/>
        <v>217.1</v>
      </c>
      <c r="E33" s="219">
        <f t="shared" si="26"/>
        <v>63.72</v>
      </c>
      <c r="F33" s="221">
        <f t="shared" si="0"/>
        <v>84.360730593607315</v>
      </c>
      <c r="G33" s="219">
        <f t="shared" si="27"/>
        <v>0</v>
      </c>
      <c r="H33" s="219">
        <f t="shared" si="27"/>
        <v>0</v>
      </c>
      <c r="I33" s="221">
        <f t="shared" si="5"/>
        <v>84.360730593607315</v>
      </c>
      <c r="J33" s="221">
        <f t="shared" si="2"/>
        <v>280.82</v>
      </c>
      <c r="K33" s="219">
        <f t="shared" si="28"/>
        <v>0.97</v>
      </c>
      <c r="L33" s="210"/>
      <c r="P33" s="260">
        <f t="shared" si="29"/>
        <v>0</v>
      </c>
    </row>
    <row r="34" spans="2:16">
      <c r="B34" s="230">
        <f t="shared" si="1"/>
        <v>2040</v>
      </c>
      <c r="C34" s="231"/>
      <c r="D34" s="219">
        <f t="shared" si="26"/>
        <v>222.4</v>
      </c>
      <c r="E34" s="219">
        <f t="shared" si="26"/>
        <v>65.28</v>
      </c>
      <c r="F34" s="221">
        <f t="shared" si="0"/>
        <v>86.421533285267969</v>
      </c>
      <c r="G34" s="219">
        <f t="shared" si="27"/>
        <v>0</v>
      </c>
      <c r="H34" s="219">
        <f t="shared" si="27"/>
        <v>0</v>
      </c>
      <c r="I34" s="221">
        <f t="shared" si="5"/>
        <v>86.421533285267969</v>
      </c>
      <c r="J34" s="221">
        <f t="shared" si="2"/>
        <v>287.68</v>
      </c>
      <c r="K34" s="219">
        <f t="shared" si="28"/>
        <v>0.99</v>
      </c>
      <c r="L34" s="210"/>
      <c r="P34" s="260">
        <f t="shared" si="29"/>
        <v>0</v>
      </c>
    </row>
    <row r="35" spans="2:16">
      <c r="B35" s="230">
        <f t="shared" si="1"/>
        <v>2041</v>
      </c>
      <c r="C35" s="231"/>
      <c r="D35" s="219">
        <f t="shared" si="26"/>
        <v>227.86</v>
      </c>
      <c r="E35" s="219">
        <f t="shared" si="26"/>
        <v>66.88</v>
      </c>
      <c r="F35" s="221">
        <f t="shared" si="0"/>
        <v>88.542417688055764</v>
      </c>
      <c r="G35" s="219">
        <f t="shared" si="27"/>
        <v>0</v>
      </c>
      <c r="H35" s="219">
        <f t="shared" si="27"/>
        <v>0</v>
      </c>
      <c r="I35" s="221">
        <f t="shared" si="5"/>
        <v>88.542417688055764</v>
      </c>
      <c r="J35" s="221">
        <f t="shared" si="2"/>
        <v>294.74</v>
      </c>
      <c r="K35" s="219">
        <f t="shared" si="28"/>
        <v>1.01</v>
      </c>
      <c r="L35" s="210"/>
      <c r="P35" s="260">
        <f t="shared" si="29"/>
        <v>0</v>
      </c>
    </row>
    <row r="36" spans="2:16">
      <c r="B36" s="230">
        <f t="shared" si="1"/>
        <v>2042</v>
      </c>
      <c r="C36" s="231"/>
      <c r="D36" s="219">
        <f t="shared" si="26"/>
        <v>233.47</v>
      </c>
      <c r="E36" s="219">
        <f t="shared" si="26"/>
        <v>68.53</v>
      </c>
      <c r="F36" s="221">
        <f t="shared" si="0"/>
        <v>90.723383801970684</v>
      </c>
      <c r="G36" s="219">
        <f t="shared" si="27"/>
        <v>0</v>
      </c>
      <c r="H36" s="219">
        <f t="shared" si="27"/>
        <v>0</v>
      </c>
      <c r="I36" s="221">
        <f t="shared" si="5"/>
        <v>90.723383801970684</v>
      </c>
      <c r="J36" s="221">
        <f t="shared" si="2"/>
        <v>302</v>
      </c>
      <c r="K36" s="219">
        <f t="shared" si="28"/>
        <v>1.03</v>
      </c>
      <c r="L36" s="210"/>
      <c r="P36" s="260">
        <f t="shared" si="29"/>
        <v>0</v>
      </c>
    </row>
    <row r="37" spans="2:16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6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6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6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6" ht="14.25">
      <c r="B42" s="234" t="s">
        <v>31</v>
      </c>
      <c r="C42" s="235"/>
      <c r="D42" s="235"/>
      <c r="E42" s="235"/>
      <c r="F42" s="235"/>
      <c r="G42" s="235"/>
      <c r="H42" s="235"/>
    </row>
    <row r="44" spans="2:16">
      <c r="B44" s="208" t="s">
        <v>112</v>
      </c>
      <c r="C44" s="236" t="s">
        <v>113</v>
      </c>
      <c r="D44" s="237" t="str">
        <f>'Table 3 200 MW (Wyo) 2033'!E68</f>
        <v xml:space="preserve">Plant Costs  - 2017 IRP - Table 6.1 &amp; 6.2 </v>
      </c>
    </row>
    <row r="45" spans="2:16">
      <c r="C45" s="236" t="str">
        <f>C7</f>
        <v>(a)</v>
      </c>
      <c r="D45" s="208" t="s">
        <v>114</v>
      </c>
    </row>
    <row r="46" spans="2:16">
      <c r="C46" s="236" t="str">
        <f>D7</f>
        <v>(b)</v>
      </c>
      <c r="D46" s="221" t="str">
        <f>"= "&amp;C7&amp;" x "&amp;C62</f>
        <v>= (a) x 0.0706748586244695</v>
      </c>
    </row>
    <row r="47" spans="2:16">
      <c r="C47" s="236" t="str">
        <f>F7</f>
        <v>(d)</v>
      </c>
      <c r="D47" s="221" t="str">
        <f>"= ("&amp;$D$7&amp;" + "&amp;$E$7&amp;") /  (8.76 x "&amp;TEXT(C63,"0.0%")&amp;")"</f>
        <v>= ((b) + (c)) /  (8.76 x 38.0%)</v>
      </c>
    </row>
    <row r="48" spans="2:16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K7</f>
        <v>(h)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ID Wind Resource - 38%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4" ht="13.5" thickBot="1">
      <c r="C53" s="241" t="s">
        <v>115</v>
      </c>
      <c r="D53" s="242" t="s">
        <v>116</v>
      </c>
      <c r="E53" s="242"/>
      <c r="F53" s="242"/>
      <c r="G53" s="242"/>
      <c r="H53" s="243"/>
      <c r="I53" s="239"/>
      <c r="J53" s="239"/>
      <c r="K53" s="240"/>
    </row>
    <row r="55" spans="2:24">
      <c r="B55" s="110" t="s">
        <v>102</v>
      </c>
      <c r="C55" s="244">
        <v>1811.0329095752811</v>
      </c>
      <c r="D55" s="208" t="s">
        <v>114</v>
      </c>
      <c r="H55" s="208" t="s">
        <v>9</v>
      </c>
    </row>
    <row r="56" spans="2:24">
      <c r="B56" s="110" t="s">
        <v>102</v>
      </c>
      <c r="C56" s="245">
        <v>37.565582271006477</v>
      </c>
      <c r="D56" s="208" t="s">
        <v>117</v>
      </c>
      <c r="H56" s="208" t="s">
        <v>9</v>
      </c>
    </row>
    <row r="57" spans="2:24">
      <c r="B57" s="110" t="s">
        <v>102</v>
      </c>
      <c r="C57" s="250">
        <v>0.57299999999999995</v>
      </c>
      <c r="D57" s="208" t="s">
        <v>122</v>
      </c>
      <c r="H57" s="208" t="s">
        <v>119</v>
      </c>
    </row>
    <row r="58" spans="2:24">
      <c r="B58" s="110" t="s">
        <v>102</v>
      </c>
      <c r="C58" s="245">
        <v>0</v>
      </c>
      <c r="D58" s="208" t="s">
        <v>118</v>
      </c>
      <c r="H58" s="208" t="s">
        <v>119</v>
      </c>
      <c r="K58" s="210"/>
      <c r="L58" s="246"/>
      <c r="M58" s="68"/>
      <c r="N58" s="247"/>
      <c r="O58" s="68"/>
      <c r="P58" s="247"/>
      <c r="Q58" s="68"/>
      <c r="R58" s="210"/>
      <c r="S58" s="210"/>
      <c r="T58" s="210"/>
      <c r="U58" s="210"/>
      <c r="V58" s="210"/>
      <c r="W58" s="210"/>
      <c r="X58" s="210"/>
    </row>
    <row r="59" spans="2:24">
      <c r="B59" s="110" t="s">
        <v>102</v>
      </c>
      <c r="C59" s="258"/>
      <c r="D59" s="208" t="s">
        <v>120</v>
      </c>
      <c r="H59" s="208" t="s">
        <v>119</v>
      </c>
      <c r="K59" s="248"/>
      <c r="L59" s="248"/>
      <c r="M59" s="249"/>
      <c r="N59" s="250"/>
      <c r="O59" s="247"/>
      <c r="P59" s="251"/>
      <c r="Q59" s="210"/>
      <c r="R59" s="210"/>
      <c r="S59" s="210"/>
      <c r="T59" s="210"/>
      <c r="U59" s="210"/>
      <c r="V59" s="210"/>
      <c r="W59" s="210"/>
      <c r="X59" s="210"/>
    </row>
    <row r="60" spans="2:24">
      <c r="K60" s="248"/>
      <c r="L60" s="248"/>
      <c r="M60" s="248"/>
      <c r="N60" s="210"/>
      <c r="O60" s="247"/>
      <c r="P60" s="251"/>
      <c r="Q60" s="210"/>
      <c r="R60" s="210"/>
      <c r="S60" s="210"/>
      <c r="T60" s="210"/>
      <c r="U60" s="210"/>
      <c r="V60" s="210"/>
      <c r="W60" s="210"/>
      <c r="X60" s="210"/>
    </row>
    <row r="61" spans="2:24">
      <c r="C61" s="252"/>
      <c r="K61" s="248"/>
      <c r="L61" s="248"/>
      <c r="M61" s="248"/>
      <c r="N61" s="210"/>
      <c r="O61" s="248"/>
      <c r="P61" s="251"/>
      <c r="S61" s="210"/>
      <c r="T61" s="210"/>
      <c r="U61" s="210"/>
      <c r="V61" s="210"/>
      <c r="W61" s="210"/>
      <c r="X61" s="210"/>
    </row>
    <row r="62" spans="2:24">
      <c r="C62" s="253">
        <v>7.0674858624469455E-2</v>
      </c>
      <c r="D62" s="208" t="s">
        <v>54</v>
      </c>
      <c r="K62" s="254"/>
      <c r="L62" s="255"/>
      <c r="M62" s="255"/>
      <c r="O62" s="256"/>
    </row>
    <row r="63" spans="2:24">
      <c r="C63" s="257">
        <v>0.38</v>
      </c>
      <c r="D63" s="208" t="s">
        <v>55</v>
      </c>
    </row>
    <row r="64" spans="2:24" ht="13.5" thickBot="1">
      <c r="D64" s="251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30">C66+1</f>
        <v>2018</v>
      </c>
      <c r="D67" s="57">
        <v>2.1684070430924685E-2</v>
      </c>
      <c r="E67" s="110"/>
      <c r="F67" s="135">
        <f t="shared" ref="F67:F74" si="31">F66+1</f>
        <v>2027</v>
      </c>
      <c r="G67" s="57">
        <v>2.3164081218836952E-2</v>
      </c>
      <c r="H67" s="110"/>
      <c r="I67" s="135">
        <f t="shared" ref="I67:I74" si="32">I66+1</f>
        <v>2036</v>
      </c>
      <c r="J67" s="135"/>
      <c r="K67" s="57">
        <v>2.4311492116604327E-2</v>
      </c>
    </row>
    <row r="68" spans="3:11">
      <c r="C68" s="135">
        <f t="shared" si="30"/>
        <v>2019</v>
      </c>
      <c r="D68" s="57">
        <v>2.0023445288848141E-2</v>
      </c>
      <c r="E68" s="110"/>
      <c r="F68" s="135">
        <f t="shared" si="31"/>
        <v>2028</v>
      </c>
      <c r="G68" s="57">
        <v>2.3269517424980624E-2</v>
      </c>
      <c r="H68" s="110"/>
      <c r="I68" s="135">
        <f t="shared" si="32"/>
        <v>2037</v>
      </c>
      <c r="J68" s="135"/>
      <c r="K68" s="57">
        <v>2.4277391473133791E-2</v>
      </c>
    </row>
    <row r="69" spans="3:11">
      <c r="C69" s="135">
        <f t="shared" si="30"/>
        <v>2020</v>
      </c>
      <c r="D69" s="57">
        <v>2.1423649370385656E-2</v>
      </c>
      <c r="E69" s="110"/>
      <c r="F69" s="135">
        <f t="shared" si="31"/>
        <v>2029</v>
      </c>
      <c r="G69" s="57">
        <v>2.3660062349176059E-2</v>
      </c>
      <c r="H69" s="110"/>
      <c r="I69" s="135">
        <f t="shared" si="32"/>
        <v>2038</v>
      </c>
      <c r="J69" s="135"/>
      <c r="K69" s="57">
        <v>2.4418737348747444E-2</v>
      </c>
    </row>
    <row r="70" spans="3:11">
      <c r="C70" s="135">
        <f t="shared" si="30"/>
        <v>2021</v>
      </c>
      <c r="D70" s="57">
        <v>2.2444603435442634E-2</v>
      </c>
      <c r="E70" s="110"/>
      <c r="F70" s="135">
        <f t="shared" si="31"/>
        <v>2030</v>
      </c>
      <c r="G70" s="57">
        <v>2.3797996946838929E-2</v>
      </c>
      <c r="H70" s="110"/>
      <c r="I70" s="135">
        <f t="shared" si="32"/>
        <v>2039</v>
      </c>
      <c r="J70" s="135"/>
      <c r="K70" s="57">
        <v>2.4490791911648602E-2</v>
      </c>
    </row>
    <row r="71" spans="3:11">
      <c r="C71" s="135">
        <f t="shared" si="30"/>
        <v>2022</v>
      </c>
      <c r="D71" s="57">
        <v>2.2559296067847567E-2</v>
      </c>
      <c r="E71" s="110"/>
      <c r="F71" s="135">
        <f t="shared" si="31"/>
        <v>2031</v>
      </c>
      <c r="G71" s="57">
        <v>2.4014000123530499E-2</v>
      </c>
      <c r="H71" s="110"/>
      <c r="I71" s="135">
        <f t="shared" si="32"/>
        <v>2040</v>
      </c>
      <c r="J71" s="135"/>
      <c r="K71" s="57">
        <v>2.442458536688985E-2</v>
      </c>
    </row>
    <row r="72" spans="3:11" s="210" customFormat="1">
      <c r="C72" s="135">
        <f t="shared" si="30"/>
        <v>2023</v>
      </c>
      <c r="D72" s="57">
        <v>2.3031082544693549E-2</v>
      </c>
      <c r="E72" s="112"/>
      <c r="F72" s="135">
        <f t="shared" si="31"/>
        <v>2032</v>
      </c>
      <c r="G72" s="57">
        <v>2.4075090077113837E-2</v>
      </c>
      <c r="H72" s="112"/>
      <c r="I72" s="135">
        <f t="shared" si="32"/>
        <v>2041</v>
      </c>
      <c r="J72" s="135"/>
      <c r="K72" s="57">
        <v>2.4530694634797623E-2</v>
      </c>
    </row>
    <row r="73" spans="3:11" s="210" customFormat="1">
      <c r="C73" s="135">
        <f t="shared" si="30"/>
        <v>2024</v>
      </c>
      <c r="D73" s="57">
        <v>2.3134274986934988E-2</v>
      </c>
      <c r="E73" s="112"/>
      <c r="F73" s="135">
        <f t="shared" si="31"/>
        <v>2033</v>
      </c>
      <c r="G73" s="57">
        <v>2.4191075903759129E-2</v>
      </c>
      <c r="H73" s="112"/>
      <c r="I73" s="135">
        <f t="shared" si="32"/>
        <v>2042</v>
      </c>
      <c r="J73" s="135"/>
      <c r="K73" s="57">
        <v>2.4630996146588036E-2</v>
      </c>
    </row>
    <row r="74" spans="3:11" s="210" customFormat="1">
      <c r="C74" s="135">
        <f t="shared" si="30"/>
        <v>2025</v>
      </c>
      <c r="D74" s="57">
        <v>2.3159080336675242E-2</v>
      </c>
      <c r="E74" s="112"/>
      <c r="F74" s="135">
        <f t="shared" si="31"/>
        <v>2034</v>
      </c>
      <c r="G74" s="57">
        <v>2.4219456505286896E-2</v>
      </c>
      <c r="H74" s="112"/>
      <c r="I74" s="135">
        <f t="shared" si="32"/>
        <v>2043</v>
      </c>
      <c r="J74" s="135"/>
      <c r="K74" s="57">
        <v>2.4704209858992465E-2</v>
      </c>
    </row>
    <row r="75" spans="3:11" s="210" customFormat="1"/>
    <row r="76" spans="3:11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1"/>
  <sheetViews>
    <sheetView view="pageBreakPreview" zoomScale="85" zoomScaleNormal="100" zoomScaleSheetLayoutView="85" workbookViewId="0">
      <pane xSplit="2" ySplit="6" topLeftCell="C7" activePane="bottomRight" state="frozen"/>
      <selection activeCell="E15" sqref="E15"/>
      <selection pane="topRight" activeCell="E15" sqref="E15"/>
      <selection pane="bottomLeft" activeCell="E15" sqref="E15"/>
      <selection pane="bottomRight" activeCell="C24" sqref="C24"/>
    </sheetView>
  </sheetViews>
  <sheetFormatPr defaultRowHeight="12.75"/>
  <cols>
    <col min="1" max="1" width="2.83203125" style="4" customWidth="1"/>
    <col min="2" max="2" width="7" style="4" customWidth="1"/>
    <col min="3" max="12" width="10.1640625" style="4" customWidth="1"/>
    <col min="13" max="13" width="10.1640625" style="6" customWidth="1"/>
    <col min="14" max="15" width="10.1640625" style="4" customWidth="1"/>
    <col min="16" max="16" width="1.6640625" style="4" customWidth="1"/>
    <col min="17" max="16384" width="9.33203125" style="4"/>
  </cols>
  <sheetData>
    <row r="1" spans="2:16" s="292" customFormat="1" ht="15.75" hidden="1">
      <c r="B1" s="1" t="s">
        <v>52</v>
      </c>
      <c r="C1" s="1"/>
      <c r="D1" s="1"/>
      <c r="E1" s="1"/>
      <c r="F1" s="1"/>
      <c r="G1" s="289"/>
      <c r="H1" s="1"/>
      <c r="I1" s="1"/>
      <c r="J1" s="1"/>
      <c r="K1" s="1"/>
      <c r="L1" s="290"/>
      <c r="M1" s="291"/>
      <c r="N1" s="291"/>
      <c r="O1" s="291"/>
      <c r="P1" s="291"/>
    </row>
    <row r="2" spans="2:16" s="292" customFormat="1" ht="5.25" customHeight="1">
      <c r="B2" s="1"/>
      <c r="C2" s="1"/>
      <c r="D2" s="1"/>
      <c r="E2" s="1"/>
      <c r="F2" s="1"/>
      <c r="G2" s="289"/>
      <c r="H2" s="1"/>
      <c r="I2" s="1"/>
      <c r="J2" s="1"/>
      <c r="K2" s="1"/>
      <c r="L2" s="290"/>
      <c r="M2" s="291"/>
      <c r="N2" s="291"/>
      <c r="O2" s="291"/>
      <c r="P2" s="291"/>
    </row>
    <row r="3" spans="2:16" s="292" customFormat="1" ht="15.75">
      <c r="B3" s="1" t="s">
        <v>158</v>
      </c>
      <c r="C3" s="1"/>
      <c r="D3" s="1"/>
      <c r="E3" s="1"/>
      <c r="F3" s="1"/>
      <c r="G3" s="289"/>
      <c r="H3" s="1"/>
      <c r="I3" s="1"/>
      <c r="J3" s="1"/>
      <c r="K3" s="1"/>
      <c r="L3" s="290"/>
      <c r="M3" s="291"/>
      <c r="N3" s="291"/>
      <c r="O3" s="291"/>
      <c r="P3" s="291"/>
    </row>
    <row r="4" spans="2:16" s="294" customFormat="1" ht="15">
      <c r="B4" s="5" t="s">
        <v>159</v>
      </c>
      <c r="C4" s="5"/>
      <c r="D4" s="5"/>
      <c r="E4" s="5"/>
      <c r="F4" s="5"/>
      <c r="G4" s="5"/>
      <c r="H4" s="5"/>
      <c r="I4" s="5"/>
      <c r="J4" s="5"/>
      <c r="K4" s="5"/>
      <c r="L4" s="5"/>
      <c r="M4" s="293"/>
      <c r="N4" s="293"/>
      <c r="O4" s="293"/>
      <c r="P4" s="293"/>
    </row>
    <row r="5" spans="2:16" s="294" customFormat="1" ht="15">
      <c r="B5" s="5" t="str">
        <f ca="1">'Table 1'!B5</f>
        <v>Utah Sch 37 Solar T - 10.0 MW and 31.1% CF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2:16" s="294" customFormat="1" ht="15" hidden="1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293"/>
      <c r="N6" s="293"/>
      <c r="O6" s="293"/>
      <c r="P6" s="293"/>
    </row>
    <row r="7" spans="2:16">
      <c r="D7" s="295"/>
      <c r="E7" s="295"/>
      <c r="F7" s="295"/>
      <c r="G7" s="296"/>
      <c r="H7" s="296"/>
      <c r="I7" s="296"/>
      <c r="J7" s="296"/>
      <c r="K7" s="296"/>
      <c r="L7" s="296"/>
      <c r="M7" s="297"/>
    </row>
    <row r="8" spans="2:16">
      <c r="B8" s="298" t="s">
        <v>0</v>
      </c>
      <c r="C8" s="298"/>
      <c r="D8" s="299" t="s">
        <v>160</v>
      </c>
      <c r="E8" s="300"/>
      <c r="F8" s="300"/>
      <c r="G8" s="299"/>
      <c r="H8" s="299"/>
      <c r="I8" s="301" t="s">
        <v>161</v>
      </c>
      <c r="J8" s="302"/>
      <c r="K8" s="302"/>
      <c r="L8" s="303"/>
      <c r="M8" s="304" t="s">
        <v>160</v>
      </c>
      <c r="N8" s="305"/>
      <c r="O8" s="306"/>
    </row>
    <row r="9" spans="2:16">
      <c r="B9" s="307"/>
      <c r="C9" s="307" t="s">
        <v>162</v>
      </c>
      <c r="D9" s="308" t="s">
        <v>163</v>
      </c>
      <c r="E9" s="309" t="s">
        <v>164</v>
      </c>
      <c r="F9" s="309" t="s">
        <v>165</v>
      </c>
      <c r="G9" s="309" t="s">
        <v>166</v>
      </c>
      <c r="H9" s="310" t="s">
        <v>167</v>
      </c>
      <c r="I9" s="286" t="s">
        <v>168</v>
      </c>
      <c r="J9" s="286" t="s">
        <v>169</v>
      </c>
      <c r="K9" s="286" t="s">
        <v>170</v>
      </c>
      <c r="L9" s="286" t="s">
        <v>171</v>
      </c>
      <c r="M9" s="308" t="s">
        <v>172</v>
      </c>
      <c r="N9" s="309" t="s">
        <v>173</v>
      </c>
      <c r="O9" s="310" t="s">
        <v>174</v>
      </c>
    </row>
    <row r="10" spans="2:16" ht="12.75" customHeight="1">
      <c r="B10" s="7"/>
      <c r="C10" s="7"/>
      <c r="D10" s="311"/>
      <c r="E10" s="311"/>
      <c r="F10" s="311"/>
      <c r="G10" s="311"/>
      <c r="H10" s="311"/>
      <c r="I10" s="311"/>
      <c r="J10" s="311"/>
      <c r="K10" s="311"/>
      <c r="L10" s="311"/>
      <c r="M10" s="311"/>
      <c r="N10" s="311"/>
      <c r="O10" s="6"/>
    </row>
    <row r="11" spans="2:16" ht="12.75" customHeight="1">
      <c r="B11" s="312" t="s">
        <v>175</v>
      </c>
      <c r="C11" s="312"/>
      <c r="E11" s="295"/>
      <c r="F11" s="295"/>
      <c r="G11" s="295"/>
      <c r="H11" s="295"/>
      <c r="I11" s="295"/>
      <c r="J11" s="295"/>
      <c r="K11" s="295"/>
      <c r="L11" s="295"/>
      <c r="M11" s="295"/>
      <c r="N11" s="295"/>
      <c r="O11" s="6"/>
    </row>
    <row r="12" spans="2:16" ht="12.75" hidden="1" customHeight="1">
      <c r="B12" s="318">
        <v>2017</v>
      </c>
      <c r="C12" s="319"/>
      <c r="D12" s="9"/>
      <c r="E12" s="9"/>
      <c r="F12" s="9"/>
      <c r="G12" s="9"/>
      <c r="H12" s="14"/>
      <c r="I12" s="320">
        <f t="array" ref="I12:O12">TRANSPOSE('Table 5'!G13:G19)</f>
        <v>16.176126683267981</v>
      </c>
      <c r="J12" s="321">
        <v>21.947459866767716</v>
      </c>
      <c r="K12" s="321">
        <v>22.035331379486976</v>
      </c>
      <c r="L12" s="322">
        <v>17.677557147495417</v>
      </c>
      <c r="M12" s="320">
        <v>17.77365118267884</v>
      </c>
      <c r="N12" s="321">
        <v>17.944995539552714</v>
      </c>
      <c r="O12" s="322">
        <v>19.447402715143443</v>
      </c>
    </row>
    <row r="13" spans="2:16" ht="12.75" customHeight="1">
      <c r="B13" s="16">
        <f>YEAR('Table 5'!B20)</f>
        <v>2018</v>
      </c>
      <c r="C13" s="335">
        <f>'[8]Avoided Costs'!C7</f>
        <v>19.64112481974102</v>
      </c>
      <c r="D13" s="336">
        <f>'[8]Avoided Costs'!D7</f>
        <v>23.429773569366695</v>
      </c>
      <c r="E13" s="336">
        <f>'[8]Avoided Costs'!E7</f>
        <v>23.76830071956708</v>
      </c>
      <c r="F13" s="336">
        <f>'[8]Avoided Costs'!F7</f>
        <v>22.477437681376689</v>
      </c>
      <c r="G13" s="336">
        <f>'[8]Avoided Costs'!G7</f>
        <v>17.727361186966764</v>
      </c>
      <c r="H13" s="337">
        <f>'[8]Avoided Costs'!H7</f>
        <v>16.276689822887672</v>
      </c>
      <c r="I13" s="338">
        <f>'[8]Avoided Costs'!I7</f>
        <v>16.533497154480298</v>
      </c>
      <c r="J13" s="336">
        <f>'[8]Avoided Costs'!J7</f>
        <v>22.432333299578616</v>
      </c>
      <c r="K13" s="336">
        <f>'[8]Avoided Costs'!K7</f>
        <v>22.522146110392377</v>
      </c>
      <c r="L13" s="337">
        <f>'[8]Avoided Costs'!L7</f>
        <v>18.068097914848433</v>
      </c>
      <c r="M13" s="338">
        <f>'[8]Avoided Costs'!M7</f>
        <v>18.166314903895078</v>
      </c>
      <c r="N13" s="336">
        <f>'[8]Avoided Costs'!N7</f>
        <v>18.34144467953789</v>
      </c>
      <c r="O13" s="337">
        <f>'[8]Avoided Costs'!O7</f>
        <v>19.877043729228429</v>
      </c>
    </row>
    <row r="14" spans="2:16" ht="12.75" customHeight="1">
      <c r="B14" s="16">
        <f>B13+1</f>
        <v>2019</v>
      </c>
      <c r="C14" s="335">
        <f>'[8]Avoided Costs'!C8</f>
        <v>19.491567526567149</v>
      </c>
      <c r="D14" s="336">
        <f>'[8]Avoided Costs'!D8</f>
        <v>21.83991555144609</v>
      </c>
      <c r="E14" s="336">
        <f>'[8]Avoided Costs'!E8</f>
        <v>18.096191460387193</v>
      </c>
      <c r="F14" s="336">
        <f>'[8]Avoided Costs'!F8</f>
        <v>17.169198284076682</v>
      </c>
      <c r="G14" s="336">
        <f>'[8]Avoided Costs'!G8</f>
        <v>16.438137380730108</v>
      </c>
      <c r="H14" s="337">
        <f>'[8]Avoided Costs'!H8</f>
        <v>15.704580269134324</v>
      </c>
      <c r="I14" s="338">
        <f>'[8]Avoided Costs'!I8</f>
        <v>16.457361447870554</v>
      </c>
      <c r="J14" s="336">
        <f>'[8]Avoided Costs'!J8</f>
        <v>28.748301176073426</v>
      </c>
      <c r="K14" s="336">
        <f>'[8]Avoided Costs'!K8</f>
        <v>22.768212799178222</v>
      </c>
      <c r="L14" s="337">
        <f>'[8]Avoided Costs'!L8</f>
        <v>18.702923969363823</v>
      </c>
      <c r="M14" s="338">
        <f>'[8]Avoided Costs'!M8</f>
        <v>19.045422788751743</v>
      </c>
      <c r="N14" s="336">
        <f>'[8]Avoided Costs'!N8</f>
        <v>17.59264554596685</v>
      </c>
      <c r="O14" s="337">
        <f>'[8]Avoided Costs'!O8</f>
        <v>21.861107467833676</v>
      </c>
    </row>
    <row r="15" spans="2:16" ht="12.75" customHeight="1">
      <c r="B15" s="16">
        <f t="shared" ref="B15:B32" si="0">B14+1</f>
        <v>2020</v>
      </c>
      <c r="C15" s="335">
        <f>'[8]Avoided Costs'!C9</f>
        <v>18.870565897652241</v>
      </c>
      <c r="D15" s="336">
        <f>'[8]Avoided Costs'!D9</f>
        <v>15.568440639120562</v>
      </c>
      <c r="E15" s="336">
        <f>'[8]Avoided Costs'!E9</f>
        <v>17.262287707869017</v>
      </c>
      <c r="F15" s="336">
        <f>'[8]Avoided Costs'!F9</f>
        <v>16.259896122682491</v>
      </c>
      <c r="G15" s="336">
        <f>'[8]Avoided Costs'!G9</f>
        <v>15.571342662517102</v>
      </c>
      <c r="H15" s="337">
        <f>'[8]Avoided Costs'!H9</f>
        <v>16.11910544388325</v>
      </c>
      <c r="I15" s="338">
        <f>'[8]Avoided Costs'!I9</f>
        <v>15.850408633401344</v>
      </c>
      <c r="J15" s="336">
        <f>'[8]Avoided Costs'!J9</f>
        <v>29.493018658024702</v>
      </c>
      <c r="K15" s="336">
        <f>'[8]Avoided Costs'!K9</f>
        <v>22.656529453892592</v>
      </c>
      <c r="L15" s="337">
        <f>'[8]Avoided Costs'!L9</f>
        <v>17.703243337711168</v>
      </c>
      <c r="M15" s="338">
        <f>'[8]Avoided Costs'!M9</f>
        <v>17.733815628017375</v>
      </c>
      <c r="N15" s="336">
        <f>'[8]Avoided Costs'!N9</f>
        <v>16.253955312097986</v>
      </c>
      <c r="O15" s="337">
        <f>'[8]Avoided Costs'!O9</f>
        <v>24.757044932257546</v>
      </c>
    </row>
    <row r="16" spans="2:16" ht="12.75" customHeight="1">
      <c r="B16" s="16">
        <f t="shared" si="0"/>
        <v>2021</v>
      </c>
      <c r="C16" s="335">
        <f>'[8]Avoided Costs'!C10</f>
        <v>18.234978736757608</v>
      </c>
      <c r="D16" s="336">
        <f>'[8]Avoided Costs'!D10</f>
        <v>17.445311876526372</v>
      </c>
      <c r="E16" s="336">
        <f>'[8]Avoided Costs'!E10</f>
        <v>16.34989910479165</v>
      </c>
      <c r="F16" s="336">
        <f>'[8]Avoided Costs'!F10</f>
        <v>16.806900358104922</v>
      </c>
      <c r="G16" s="336">
        <f>'[8]Avoided Costs'!G10</f>
        <v>13.362491497026813</v>
      </c>
      <c r="H16" s="337">
        <f>'[8]Avoided Costs'!H10</f>
        <v>14.479721681072306</v>
      </c>
      <c r="I16" s="338">
        <f>'[8]Avoided Costs'!I10</f>
        <v>15.378079098757667</v>
      </c>
      <c r="J16" s="336">
        <f>'[8]Avoided Costs'!J10</f>
        <v>29.934427087449034</v>
      </c>
      <c r="K16" s="336">
        <f>'[8]Avoided Costs'!K10</f>
        <v>21.561472584466696</v>
      </c>
      <c r="L16" s="337">
        <f>'[8]Avoided Costs'!L10</f>
        <v>16.73306618201255</v>
      </c>
      <c r="M16" s="338">
        <f>'[8]Avoided Costs'!M10</f>
        <v>17.41815173492197</v>
      </c>
      <c r="N16" s="336">
        <f>'[8]Avoided Costs'!N10</f>
        <v>16.793168613905689</v>
      </c>
      <c r="O16" s="337">
        <f>'[8]Avoided Costs'!O10</f>
        <v>22.048014801490069</v>
      </c>
    </row>
    <row r="17" spans="2:15" ht="12.75" customHeight="1">
      <c r="B17" s="16">
        <f t="shared" si="0"/>
        <v>2022</v>
      </c>
      <c r="C17" s="335">
        <f>'[8]Avoided Costs'!C11</f>
        <v>18.771175527245216</v>
      </c>
      <c r="D17" s="336">
        <f>'[8]Avoided Costs'!D11</f>
        <v>18.802485930476927</v>
      </c>
      <c r="E17" s="336">
        <f>'[8]Avoided Costs'!E11</f>
        <v>18.258661157766952</v>
      </c>
      <c r="F17" s="336">
        <f>'[8]Avoided Costs'!F11</f>
        <v>17.3170522347563</v>
      </c>
      <c r="G17" s="336">
        <f>'[8]Avoided Costs'!G11</f>
        <v>14.509377784508953</v>
      </c>
      <c r="H17" s="337">
        <f>'[8]Avoided Costs'!H11</f>
        <v>15.715607942590049</v>
      </c>
      <c r="I17" s="338">
        <f>'[8]Avoided Costs'!I11</f>
        <v>16.575229821542848</v>
      </c>
      <c r="J17" s="336">
        <f>'[8]Avoided Costs'!J11</f>
        <v>31.650230547461479</v>
      </c>
      <c r="K17" s="336">
        <f>'[8]Avoided Costs'!K11</f>
        <v>24.699528067927897</v>
      </c>
      <c r="L17" s="337">
        <f>'[8]Avoided Costs'!L11</f>
        <v>18.292691251571604</v>
      </c>
      <c r="M17" s="338">
        <f>'[8]Avoided Costs'!M11</f>
        <v>19.269943795631001</v>
      </c>
      <c r="N17" s="336">
        <f>'[8]Avoided Costs'!N11</f>
        <v>-1.109665901086502</v>
      </c>
      <c r="O17" s="337">
        <f>'[8]Avoided Costs'!O11</f>
        <v>23.176696675642106</v>
      </c>
    </row>
    <row r="18" spans="2:15" ht="12.75" customHeight="1">
      <c r="B18" s="16">
        <f t="shared" si="0"/>
        <v>2023</v>
      </c>
      <c r="C18" s="335">
        <f>'[8]Avoided Costs'!C12</f>
        <v>21.693048067209464</v>
      </c>
      <c r="D18" s="336">
        <f>'[8]Avoided Costs'!D12</f>
        <v>20.250187103272154</v>
      </c>
      <c r="E18" s="336">
        <f>'[8]Avoided Costs'!E12</f>
        <v>19.238912512138885</v>
      </c>
      <c r="F18" s="336">
        <f>'[8]Avoided Costs'!F12</f>
        <v>17.989611922256103</v>
      </c>
      <c r="G18" s="336">
        <f>'[8]Avoided Costs'!G12</f>
        <v>15.101340211906448</v>
      </c>
      <c r="H18" s="337">
        <f>'[8]Avoided Costs'!H12</f>
        <v>17.563961067713329</v>
      </c>
      <c r="I18" s="338">
        <f>'[8]Avoided Costs'!I12</f>
        <v>17.903603434231982</v>
      </c>
      <c r="J18" s="336">
        <f>'[8]Avoided Costs'!J12</f>
        <v>37.378363113513835</v>
      </c>
      <c r="K18" s="336">
        <f>'[8]Avoided Costs'!K12</f>
        <v>25.155691484912847</v>
      </c>
      <c r="L18" s="337">
        <f>'[8]Avoided Costs'!L12</f>
        <v>20.605966779686199</v>
      </c>
      <c r="M18" s="338">
        <f>'[8]Avoided Costs'!M12</f>
        <v>22.215639368451267</v>
      </c>
      <c r="N18" s="336">
        <f>'[8]Avoided Costs'!N12</f>
        <v>19.387152413696008</v>
      </c>
      <c r="O18" s="337">
        <f>'[8]Avoided Costs'!O12</f>
        <v>26.254496516392486</v>
      </c>
    </row>
    <row r="19" spans="2:15" ht="12.75" customHeight="1">
      <c r="B19" s="16">
        <f t="shared" si="0"/>
        <v>2024</v>
      </c>
      <c r="C19" s="335">
        <f>'[8]Avoided Costs'!C13</f>
        <v>26.684056714265505</v>
      </c>
      <c r="D19" s="336">
        <f>'[8]Avoided Costs'!D13</f>
        <v>21.736303012173583</v>
      </c>
      <c r="E19" s="336">
        <f>'[8]Avoided Costs'!E13</f>
        <v>20.437436317095262</v>
      </c>
      <c r="F19" s="336">
        <f>'[8]Avoided Costs'!F13</f>
        <v>20.016288001369961</v>
      </c>
      <c r="G19" s="336">
        <f>'[8]Avoided Costs'!G13</f>
        <v>18.213497412558802</v>
      </c>
      <c r="H19" s="337">
        <f>'[8]Avoided Costs'!H13</f>
        <v>21.163969325741945</v>
      </c>
      <c r="I19" s="338">
        <f>'[8]Avoided Costs'!I13</f>
        <v>20.516869502430424</v>
      </c>
      <c r="J19" s="336">
        <f>'[8]Avoided Costs'!J13</f>
        <v>44.030495352206678</v>
      </c>
      <c r="K19" s="336">
        <f>'[8]Avoided Costs'!K13</f>
        <v>30.120528909415885</v>
      </c>
      <c r="L19" s="337">
        <f>'[8]Avoided Costs'!L13</f>
        <v>42.316313522969267</v>
      </c>
      <c r="M19" s="338">
        <f>'[8]Avoided Costs'!M13</f>
        <v>24.22460693200053</v>
      </c>
      <c r="N19" s="336">
        <f>'[8]Avoided Costs'!N13</f>
        <v>20.085184214564968</v>
      </c>
      <c r="O19" s="337">
        <f>'[8]Avoided Costs'!O13</f>
        <v>29.749782757793419</v>
      </c>
    </row>
    <row r="20" spans="2:15" ht="12.75" customHeight="1">
      <c r="B20" s="16">
        <f t="shared" si="0"/>
        <v>2025</v>
      </c>
      <c r="C20" s="335">
        <f>'[8]Avoided Costs'!C14</f>
        <v>25.937540023086694</v>
      </c>
      <c r="D20" s="336">
        <f>'[8]Avoided Costs'!D14</f>
        <v>29.449888643358573</v>
      </c>
      <c r="E20" s="336">
        <f>'[8]Avoided Costs'!E14</f>
        <v>23.295586524583729</v>
      </c>
      <c r="F20" s="336">
        <f>'[8]Avoided Costs'!F14</f>
        <v>21.830124229426008</v>
      </c>
      <c r="G20" s="336">
        <f>'[8]Avoided Costs'!G14</f>
        <v>19.749048301759398</v>
      </c>
      <c r="H20" s="337">
        <f>'[8]Avoided Costs'!H14</f>
        <v>21.707396704287635</v>
      </c>
      <c r="I20" s="338">
        <f>'[8]Avoided Costs'!I14</f>
        <v>19.198339796962578</v>
      </c>
      <c r="J20" s="336">
        <f>'[8]Avoided Costs'!J14</f>
        <v>43.595895324590174</v>
      </c>
      <c r="K20" s="336">
        <f>'[8]Avoided Costs'!K14</f>
        <v>32.949360856788225</v>
      </c>
      <c r="L20" s="337">
        <f>'[8]Avoided Costs'!L14</f>
        <v>22.89442173619247</v>
      </c>
      <c r="M20" s="338">
        <f>'[8]Avoided Costs'!M14</f>
        <v>24.690545390151602</v>
      </c>
      <c r="N20" s="336">
        <f>'[8]Avoided Costs'!N14</f>
        <v>21.227379455643803</v>
      </c>
      <c r="O20" s="337">
        <f>'[8]Avoided Costs'!O14</f>
        <v>30.023395330526704</v>
      </c>
    </row>
    <row r="21" spans="2:15" ht="12.75" customHeight="1">
      <c r="B21" s="16">
        <f t="shared" si="0"/>
        <v>2026</v>
      </c>
      <c r="C21" s="335">
        <f>'[8]Avoided Costs'!C15</f>
        <v>26.780698970897209</v>
      </c>
      <c r="D21" s="336">
        <f>'[8]Avoided Costs'!D15</f>
        <v>29.036918817621792</v>
      </c>
      <c r="E21" s="336">
        <f>'[8]Avoided Costs'!E15</f>
        <v>23.289873704000708</v>
      </c>
      <c r="F21" s="336">
        <f>'[8]Avoided Costs'!F15</f>
        <v>21.748108760772677</v>
      </c>
      <c r="G21" s="336">
        <f>'[8]Avoided Costs'!G15</f>
        <v>20.763921070696632</v>
      </c>
      <c r="H21" s="337">
        <f>'[8]Avoided Costs'!H15</f>
        <v>22.204339410862229</v>
      </c>
      <c r="I21" s="338">
        <f>'[8]Avoided Costs'!I15</f>
        <v>22.667708547990063</v>
      </c>
      <c r="J21" s="336">
        <f>'[8]Avoided Costs'!J15</f>
        <v>45.438735161897796</v>
      </c>
      <c r="K21" s="336">
        <f>'[8]Avoided Costs'!K15</f>
        <v>32.895682788644393</v>
      </c>
      <c r="L21" s="337">
        <f>'[8]Avoided Costs'!L15</f>
        <v>23.644670469234619</v>
      </c>
      <c r="M21" s="338">
        <f>'[8]Avoided Costs'!M15</f>
        <v>25.379440632797895</v>
      </c>
      <c r="N21" s="336">
        <f>'[8]Avoided Costs'!N15</f>
        <v>21.587180946201325</v>
      </c>
      <c r="O21" s="337">
        <f>'[8]Avoided Costs'!O15</f>
        <v>29.072969329206412</v>
      </c>
    </row>
    <row r="22" spans="2:15" ht="12.75" customHeight="1">
      <c r="B22" s="16">
        <f t="shared" si="0"/>
        <v>2027</v>
      </c>
      <c r="C22" s="335">
        <f>'[8]Avoided Costs'!C16</f>
        <v>28.248048966993615</v>
      </c>
      <c r="D22" s="336">
        <f>'[8]Avoided Costs'!D16</f>
        <v>26.421981019006722</v>
      </c>
      <c r="E22" s="336">
        <f>'[8]Avoided Costs'!E16</f>
        <v>25.378693965646246</v>
      </c>
      <c r="F22" s="336">
        <f>'[8]Avoided Costs'!F16</f>
        <v>23.759230843493942</v>
      </c>
      <c r="G22" s="336">
        <f>'[8]Avoided Costs'!G16</f>
        <v>24.138366123381118</v>
      </c>
      <c r="H22" s="337">
        <f>'[8]Avoided Costs'!H16</f>
        <v>24.614820559277771</v>
      </c>
      <c r="I22" s="338">
        <f>'[8]Avoided Costs'!I16</f>
        <v>23.588978620294945</v>
      </c>
      <c r="J22" s="336">
        <f>'[8]Avoided Costs'!J16</f>
        <v>47.203153051627034</v>
      </c>
      <c r="K22" s="336">
        <f>'[8]Avoided Costs'!K16</f>
        <v>35.222105229273104</v>
      </c>
      <c r="L22" s="337">
        <f>'[8]Avoided Costs'!L16</f>
        <v>24.413074220607438</v>
      </c>
      <c r="M22" s="338">
        <f>'[8]Avoided Costs'!M16</f>
        <v>26.115321230981184</v>
      </c>
      <c r="N22" s="336">
        <f>'[8]Avoided Costs'!N16</f>
        <v>22.998460011521228</v>
      </c>
      <c r="O22" s="337">
        <f>'[8]Avoided Costs'!O16</f>
        <v>27.873112319959247</v>
      </c>
    </row>
    <row r="23" spans="2:15" ht="12.75" customHeight="1">
      <c r="B23" s="16">
        <f t="shared" si="0"/>
        <v>2028</v>
      </c>
      <c r="C23" s="335">
        <f>'[8]Avoided Costs'!C17</f>
        <v>36.451629487140039</v>
      </c>
      <c r="D23" s="336">
        <f>'[8]Avoided Costs'!D17</f>
        <v>30.209858023895247</v>
      </c>
      <c r="E23" s="336">
        <f>'[8]Avoided Costs'!E17</f>
        <v>30.145622537603398</v>
      </c>
      <c r="F23" s="336">
        <f>'[8]Avoided Costs'!F17</f>
        <v>29.828408712827123</v>
      </c>
      <c r="G23" s="336">
        <f>'[8]Avoided Costs'!G17</f>
        <v>27.188662361112932</v>
      </c>
      <c r="H23" s="337">
        <f>'[8]Avoided Costs'!H17</f>
        <v>29.230297866703921</v>
      </c>
      <c r="I23" s="338">
        <f>'[8]Avoided Costs'!I17</f>
        <v>28.417972622096038</v>
      </c>
      <c r="J23" s="336">
        <f>'[8]Avoided Costs'!J17</f>
        <v>63.977287778465055</v>
      </c>
      <c r="K23" s="336">
        <f>'[8]Avoided Costs'!K17</f>
        <v>44.083186553962015</v>
      </c>
      <c r="L23" s="337">
        <f>'[8]Avoided Costs'!L17</f>
        <v>32.659961235915411</v>
      </c>
      <c r="M23" s="338">
        <f>'[8]Avoided Costs'!M17</f>
        <v>32.760011952722316</v>
      </c>
      <c r="N23" s="336">
        <f>'[8]Avoided Costs'!N17</f>
        <v>29.273231378072079</v>
      </c>
      <c r="O23" s="337">
        <f>'[8]Avoided Costs'!O17</f>
        <v>63.841117009591088</v>
      </c>
    </row>
    <row r="24" spans="2:15" ht="12.75" customHeight="1">
      <c r="B24" s="16">
        <f t="shared" si="0"/>
        <v>2029</v>
      </c>
      <c r="C24" s="335">
        <f>'[8]Avoided Costs'!C18</f>
        <v>38.838310473770299</v>
      </c>
      <c r="D24" s="336">
        <f>'[8]Avoided Costs'!D18</f>
        <v>35.295754107699508</v>
      </c>
      <c r="E24" s="336">
        <f>'[8]Avoided Costs'!E18</f>
        <v>34.791675034715695</v>
      </c>
      <c r="F24" s="336">
        <f>'[8]Avoided Costs'!F18</f>
        <v>32.67454094672452</v>
      </c>
      <c r="G24" s="336">
        <f>'[8]Avoided Costs'!G18</f>
        <v>29.402658790262052</v>
      </c>
      <c r="H24" s="337">
        <f>'[8]Avoided Costs'!H18</f>
        <v>31.939676859012973</v>
      </c>
      <c r="I24" s="338">
        <f>'[8]Avoided Costs'!I18</f>
        <v>32.034168532543383</v>
      </c>
      <c r="J24" s="336">
        <f>'[8]Avoided Costs'!J18</f>
        <v>56.367705911137627</v>
      </c>
      <c r="K24" s="336">
        <f>'[8]Avoided Costs'!K18</f>
        <v>49.112707695692109</v>
      </c>
      <c r="L24" s="337">
        <f>'[8]Avoided Costs'!L18</f>
        <v>37.238762131100238</v>
      </c>
      <c r="M24" s="338">
        <f>'[8]Avoided Costs'!M18</f>
        <v>37.507696511124372</v>
      </c>
      <c r="N24" s="336">
        <f>'[8]Avoided Costs'!N18</f>
        <v>35.339554740685692</v>
      </c>
      <c r="O24" s="337">
        <f>'[8]Avoided Costs'!O18</f>
        <v>59.796986034734587</v>
      </c>
    </row>
    <row r="25" spans="2:15" ht="12.75" customHeight="1">
      <c r="B25" s="16">
        <f t="shared" si="0"/>
        <v>2030</v>
      </c>
      <c r="C25" s="335">
        <f>'[8]Avoided Costs'!C19</f>
        <v>41.344371157268618</v>
      </c>
      <c r="D25" s="336">
        <f>'[8]Avoided Costs'!D19</f>
        <v>41.096353531297218</v>
      </c>
      <c r="E25" s="336">
        <f>'[8]Avoided Costs'!E19</f>
        <v>40.070959264797573</v>
      </c>
      <c r="F25" s="336">
        <f>'[8]Avoided Costs'!F19</f>
        <v>35.855863173153125</v>
      </c>
      <c r="G25" s="336">
        <f>'[8]Avoided Costs'!G19</f>
        <v>31.182148694774767</v>
      </c>
      <c r="H25" s="337">
        <f>'[8]Avoided Costs'!H19</f>
        <v>34.063871475104882</v>
      </c>
      <c r="I25" s="338">
        <f>'[8]Avoided Costs'!I19</f>
        <v>34.077402649606142</v>
      </c>
      <c r="J25" s="336">
        <f>'[8]Avoided Costs'!J19</f>
        <v>59.519572053056095</v>
      </c>
      <c r="K25" s="336">
        <f>'[8]Avoided Costs'!K19</f>
        <v>50.179393144453982</v>
      </c>
      <c r="L25" s="337">
        <f>'[8]Avoided Costs'!L19</f>
        <v>38.285739615482619</v>
      </c>
      <c r="M25" s="338">
        <f>'[8]Avoided Costs'!M19</f>
        <v>40.118145247985211</v>
      </c>
      <c r="N25" s="336">
        <f>'[8]Avoided Costs'!N19</f>
        <v>38.748318132559369</v>
      </c>
      <c r="O25" s="337">
        <f>'[8]Avoided Costs'!O19</f>
        <v>61.644383133168311</v>
      </c>
    </row>
    <row r="26" spans="2:15" ht="12.75" customHeight="1">
      <c r="B26" s="16">
        <f t="shared" si="0"/>
        <v>2031</v>
      </c>
      <c r="C26" s="335">
        <f>'[8]Avoided Costs'!C20</f>
        <v>-0.56766770038232595</v>
      </c>
      <c r="D26" s="336">
        <f>'[8]Avoided Costs'!D20</f>
        <v>-0.65965015455845422</v>
      </c>
      <c r="E26" s="336">
        <f>'[8]Avoided Costs'!E20</f>
        <v>-0.66491329476030503</v>
      </c>
      <c r="F26" s="336">
        <f>'[8]Avoided Costs'!F20</f>
        <v>-0.53332237027258123</v>
      </c>
      <c r="G26" s="336">
        <f>'[8]Avoided Costs'!G20</f>
        <v>-0.65691702376117977</v>
      </c>
      <c r="H26" s="337">
        <f>'[8]Avoided Costs'!H20</f>
        <v>-0.17370937988696264</v>
      </c>
      <c r="I26" s="338">
        <f>'[8]Avoided Costs'!I20</f>
        <v>-0.4733452512947719</v>
      </c>
      <c r="J26" s="336">
        <f>'[8]Avoided Costs'!J20</f>
        <v>-0.61295622171984665</v>
      </c>
      <c r="K26" s="336">
        <f>'[8]Avoided Costs'!K20</f>
        <v>-0.67843404247414163</v>
      </c>
      <c r="L26" s="337">
        <f>'[8]Avoided Costs'!L20</f>
        <v>-0.64833674575356603</v>
      </c>
      <c r="M26" s="338">
        <f>'[8]Avoided Costs'!M20</f>
        <v>-0.65808115609051687</v>
      </c>
      <c r="N26" s="336">
        <f>'[8]Avoided Costs'!N20</f>
        <v>-0.65763436240847117</v>
      </c>
      <c r="O26" s="337">
        <f>'[8]Avoided Costs'!O20</f>
        <v>-0.66251645439863616</v>
      </c>
    </row>
    <row r="27" spans="2:15" ht="12.75" customHeight="1">
      <c r="B27" s="16">
        <f t="shared" si="0"/>
        <v>2032</v>
      </c>
      <c r="C27" s="335">
        <f>'[8]Avoided Costs'!C21</f>
        <v>-0.7076563625339769</v>
      </c>
      <c r="D27" s="336">
        <f>'[8]Avoided Costs'!D21</f>
        <v>-0.83285303352325324</v>
      </c>
      <c r="E27" s="336">
        <f>'[8]Avoided Costs'!E21</f>
        <v>-0.83140513566069829</v>
      </c>
      <c r="F27" s="336">
        <f>'[8]Avoided Costs'!F21</f>
        <v>-0.66407685511353864</v>
      </c>
      <c r="G27" s="336">
        <f>'[8]Avoided Costs'!G21</f>
        <v>-0.78319941120743952</v>
      </c>
      <c r="H27" s="337">
        <f>'[8]Avoided Costs'!H21</f>
        <v>-0.50113773675935636</v>
      </c>
      <c r="I27" s="338">
        <f>'[8]Avoided Costs'!I21</f>
        <v>-0.4662491358589288</v>
      </c>
      <c r="J27" s="336">
        <f>'[8]Avoided Costs'!J21</f>
        <v>-0.60280499752444339</v>
      </c>
      <c r="K27" s="336">
        <f>'[8]Avoided Costs'!K21</f>
        <v>-0.87761804981749969</v>
      </c>
      <c r="L27" s="337">
        <f>'[8]Avoided Costs'!L21</f>
        <v>-0.83439430314460417</v>
      </c>
      <c r="M27" s="338">
        <f>'[8]Avoided Costs'!M21</f>
        <v>-0.7817097243817196</v>
      </c>
      <c r="N27" s="336">
        <f>'[8]Avoided Costs'!N21</f>
        <v>-0.8065080451608676</v>
      </c>
      <c r="O27" s="337">
        <f>'[8]Avoided Costs'!O21</f>
        <v>-0.84118226217392034</v>
      </c>
    </row>
    <row r="28" spans="2:15" ht="12.75" customHeight="1">
      <c r="B28" s="16">
        <f t="shared" si="0"/>
        <v>2033</v>
      </c>
      <c r="C28" s="335">
        <f>'[8]Avoided Costs'!C22</f>
        <v>-0.76567464172116839</v>
      </c>
      <c r="D28" s="336">
        <f>'[8]Avoided Costs'!D22</f>
        <v>-0.99864557707526391</v>
      </c>
      <c r="E28" s="336">
        <f>'[8]Avoided Costs'!E22</f>
        <v>-0.98814997660058179</v>
      </c>
      <c r="F28" s="336">
        <f>'[8]Avoided Costs'!F22</f>
        <v>-0.547026173329344</v>
      </c>
      <c r="G28" s="336">
        <f>'[8]Avoided Costs'!G22</f>
        <v>-0.88705163805096032</v>
      </c>
      <c r="H28" s="337">
        <f>'[8]Avoided Costs'!H22</f>
        <v>-0.45510906127422873</v>
      </c>
      <c r="I28" s="338">
        <f>'[8]Avoided Costs'!I22</f>
        <v>-0.43750689554766231</v>
      </c>
      <c r="J28" s="336">
        <f>'[8]Avoided Costs'!J22</f>
        <v>-0.57644484572390076</v>
      </c>
      <c r="K28" s="336">
        <f>'[8]Avoided Costs'!K22</f>
        <v>-1.0970138079424403</v>
      </c>
      <c r="L28" s="337">
        <f>'[8]Avoided Costs'!L22</f>
        <v>-0.97590075049291547</v>
      </c>
      <c r="M28" s="338">
        <f>'[8]Avoided Costs'!M22</f>
        <v>-0.86294043335364878</v>
      </c>
      <c r="N28" s="336">
        <f>'[8]Avoided Costs'!N22</f>
        <v>-0.94047929411863618</v>
      </c>
      <c r="O28" s="337">
        <f>'[8]Avoided Costs'!O22</f>
        <v>-0.89829319717074874</v>
      </c>
    </row>
    <row r="29" spans="2:15" ht="12.75" customHeight="1">
      <c r="B29" s="16">
        <f t="shared" si="0"/>
        <v>2034</v>
      </c>
      <c r="C29" s="335">
        <f>'[8]Avoided Costs'!C23</f>
        <v>-0.62999040662724715</v>
      </c>
      <c r="D29" s="336">
        <f>'[8]Avoided Costs'!D23</f>
        <v>-0.99291714103818096</v>
      </c>
      <c r="E29" s="336">
        <f>'[8]Avoided Costs'!E23</f>
        <v>-0.90581481088634386</v>
      </c>
      <c r="F29" s="336">
        <f>'[8]Avoided Costs'!F23</f>
        <v>-0.4557809782922565</v>
      </c>
      <c r="G29" s="336">
        <f>'[8]Avoided Costs'!G23</f>
        <v>-0.56809173766364707</v>
      </c>
      <c r="H29" s="337">
        <f>'[8]Avoided Costs'!H23</f>
        <v>5.0577105444614488E-2</v>
      </c>
      <c r="I29" s="338">
        <f>'[8]Avoided Costs'!I23</f>
        <v>-0.25231434335624053</v>
      </c>
      <c r="J29" s="336">
        <f>'[8]Avoided Costs'!J23</f>
        <v>-0.46126418579935075</v>
      </c>
      <c r="K29" s="336">
        <f>'[8]Avoided Costs'!K23</f>
        <v>-1.2142324696946785</v>
      </c>
      <c r="L29" s="337">
        <f>'[8]Avoided Costs'!L23</f>
        <v>-1.0481151352371685</v>
      </c>
      <c r="M29" s="338">
        <f>'[8]Avoided Costs'!M23</f>
        <v>-0.49812119678961864</v>
      </c>
      <c r="N29" s="336">
        <f>'[8]Avoided Costs'!N23</f>
        <v>-1.0405211234185137</v>
      </c>
      <c r="O29" s="337">
        <f>'[8]Avoided Costs'!O23</f>
        <v>-0.97205555185671577</v>
      </c>
    </row>
    <row r="30" spans="2:15" ht="12.75" customHeight="1">
      <c r="B30" s="16">
        <f t="shared" si="0"/>
        <v>2035</v>
      </c>
      <c r="C30" s="335">
        <f>'[8]Avoided Costs'!C24</f>
        <v>-0.3062923071898947</v>
      </c>
      <c r="D30" s="336">
        <f>'[8]Avoided Costs'!D24</f>
        <v>-1.1947062223472455</v>
      </c>
      <c r="E30" s="336">
        <f>'[8]Avoided Costs'!E24</f>
        <v>-1.0649222755340588</v>
      </c>
      <c r="F30" s="336">
        <f>'[8]Avoided Costs'!F24</f>
        <v>-0.4304495403508819</v>
      </c>
      <c r="G30" s="336">
        <f>'[8]Avoided Costs'!G24</f>
        <v>-3.7562604006090156E-2</v>
      </c>
      <c r="H30" s="337">
        <f>'[8]Avoided Costs'!H24</f>
        <v>2.3826507884578834</v>
      </c>
      <c r="I30" s="338">
        <f>'[8]Avoided Costs'!I24</f>
        <v>0.5949881288464024</v>
      </c>
      <c r="J30" s="336">
        <f>'[8]Avoided Costs'!J24</f>
        <v>-0.55694783327394282</v>
      </c>
      <c r="K30" s="336">
        <f>'[8]Avoided Costs'!K24</f>
        <v>-1.5407852960813493</v>
      </c>
      <c r="L30" s="337">
        <f>'[8]Avoided Costs'!L24</f>
        <v>-1.1355059751554857</v>
      </c>
      <c r="M30" s="338">
        <f>'[8]Avoided Costs'!M24</f>
        <v>-0.60489853358562373</v>
      </c>
      <c r="N30" s="336">
        <f>'[8]Avoided Costs'!N24</f>
        <v>-1.2806521037378538</v>
      </c>
      <c r="O30" s="337">
        <f>'[8]Avoided Costs'!O24</f>
        <v>-1.0022065022374536</v>
      </c>
    </row>
    <row r="31" spans="2:15" ht="12.75" customHeight="1">
      <c r="B31" s="16">
        <f t="shared" si="0"/>
        <v>2036</v>
      </c>
      <c r="C31" s="335">
        <f>'[8]Avoided Costs'!C25</f>
        <v>-1.0787326188508028</v>
      </c>
      <c r="D31" s="336">
        <f>'[8]Avoided Costs'!D25</f>
        <v>-1.3837752570230855</v>
      </c>
      <c r="E31" s="336">
        <f>'[8]Avoided Costs'!E25</f>
        <v>-1.2227694467908394</v>
      </c>
      <c r="F31" s="336">
        <f>'[8]Avoided Costs'!F25</f>
        <v>-1.0651968419942648</v>
      </c>
      <c r="G31" s="336">
        <f>'[8]Avoided Costs'!G25</f>
        <v>-0.90784776276931911</v>
      </c>
      <c r="H31" s="337">
        <f>'[8]Avoided Costs'!H25</f>
        <v>-0.51980219747131118</v>
      </c>
      <c r="I31" s="338">
        <f>'[8]Avoided Costs'!I25</f>
        <v>-0.92219243809261198</v>
      </c>
      <c r="J31" s="336">
        <f>'[8]Avoided Costs'!J25</f>
        <v>-0.72336691113546014</v>
      </c>
      <c r="K31" s="336">
        <f>'[8]Avoided Costs'!K25</f>
        <v>-1.6395221906285449</v>
      </c>
      <c r="L31" s="337">
        <f>'[8]Avoided Costs'!L25</f>
        <v>-1.3567757228130928</v>
      </c>
      <c r="M31" s="338">
        <f>'[8]Avoided Costs'!M25</f>
        <v>-1.0264559373933644</v>
      </c>
      <c r="N31" s="336">
        <f>'[8]Avoided Costs'!N25</f>
        <v>-1.3840581627101993</v>
      </c>
      <c r="O31" s="337">
        <f>'[8]Avoided Costs'!O25</f>
        <v>-1.471319603127734</v>
      </c>
    </row>
    <row r="32" spans="2:15" ht="12.75" customHeight="1">
      <c r="B32" s="313">
        <f t="shared" si="0"/>
        <v>2037</v>
      </c>
      <c r="C32" s="339">
        <f>'[8]Avoided Costs'!C26</f>
        <v>-1.5437545013711231</v>
      </c>
      <c r="D32" s="340">
        <f>'[8]Avoided Costs'!D26</f>
        <v>-1.5445903297532364</v>
      </c>
      <c r="E32" s="340">
        <f>'[8]Avoided Costs'!E26</f>
        <v>-1.5437666733940312</v>
      </c>
      <c r="F32" s="340">
        <f>'[8]Avoided Costs'!F26</f>
        <v>-1.5147882101266916</v>
      </c>
      <c r="G32" s="340">
        <f>'[8]Avoided Costs'!G26</f>
        <v>-1.4561481266080489</v>
      </c>
      <c r="H32" s="341">
        <f>'[8]Avoided Costs'!H26</f>
        <v>-1.4452316538084711</v>
      </c>
      <c r="I32" s="342">
        <f>'[8]Avoided Costs'!I26</f>
        <v>-1.4558408396938933</v>
      </c>
      <c r="J32" s="340">
        <f>'[8]Avoided Costs'!J26</f>
        <v>-1.6762703225708471</v>
      </c>
      <c r="K32" s="340">
        <f>'[8]Avoided Costs'!K26</f>
        <v>-1.7075852744340101</v>
      </c>
      <c r="L32" s="341">
        <f>'[8]Avoided Costs'!L26</f>
        <v>-1.5667613700330245</v>
      </c>
      <c r="M32" s="342">
        <f>'[8]Avoided Costs'!M26</f>
        <v>-1.5284822075638984</v>
      </c>
      <c r="N32" s="340">
        <f>'[8]Avoided Costs'!N26</f>
        <v>-1.5288136080538786</v>
      </c>
      <c r="O32" s="341">
        <f>'[8]Avoided Costs'!O26</f>
        <v>-1.5481930392367138</v>
      </c>
    </row>
    <row r="33" spans="2:16" ht="12.75" customHeight="1">
      <c r="D33" s="11"/>
      <c r="E33" s="11"/>
      <c r="F33" s="11"/>
      <c r="M33" s="314"/>
    </row>
    <row r="34" spans="2:16">
      <c r="B34" s="315"/>
      <c r="D34" s="316"/>
      <c r="E34" s="316"/>
      <c r="F34" s="316"/>
      <c r="G34" s="316"/>
      <c r="H34" s="316"/>
      <c r="I34" s="316"/>
      <c r="J34" s="316"/>
      <c r="K34" s="316"/>
      <c r="L34" s="316"/>
      <c r="M34" s="316"/>
      <c r="N34" s="316"/>
      <c r="O34" s="316"/>
      <c r="P34" s="316"/>
    </row>
    <row r="38" spans="2:16" hidden="1">
      <c r="C38" s="317"/>
      <c r="D38" s="4">
        <v>31</v>
      </c>
      <c r="E38" s="4">
        <v>28</v>
      </c>
      <c r="F38" s="4">
        <v>31</v>
      </c>
      <c r="G38" s="4">
        <v>30</v>
      </c>
      <c r="H38" s="4">
        <v>31</v>
      </c>
      <c r="I38" s="4">
        <v>30</v>
      </c>
      <c r="J38" s="4">
        <v>31</v>
      </c>
      <c r="K38" s="4">
        <v>31</v>
      </c>
      <c r="L38" s="4">
        <v>30</v>
      </c>
      <c r="M38" s="4">
        <v>31</v>
      </c>
      <c r="N38" s="4">
        <v>30</v>
      </c>
      <c r="O38" s="4">
        <v>31</v>
      </c>
    </row>
    <row r="39" spans="2:16">
      <c r="C39" s="317"/>
    </row>
    <row r="40" spans="2:16">
      <c r="C40" s="317"/>
    </row>
    <row r="41" spans="2:16">
      <c r="C41" s="317"/>
    </row>
  </sheetData>
  <conditionalFormatting sqref="C29:O31">
    <cfRule type="cellIs" dxfId="0" priority="1" stopIfTrue="1" operator="equal">
      <formula>#REF!</formula>
    </cfRule>
  </conditionalFormatting>
  <printOptions horizontalCentered="1"/>
  <pageMargins left="0.25" right="0.25" top="0.75" bottom="0.75" header="0.3" footer="0.3"/>
  <pageSetup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O345"/>
  <sheetViews>
    <sheetView view="pageBreakPreview" zoomScale="60" zoomScaleNormal="100" workbookViewId="0">
      <pane ySplit="10" topLeftCell="A13" activePane="bottomLeft" state="frozen"/>
      <selection activeCell="C14" sqref="C14"/>
      <selection pane="bottomLeft" activeCell="D46" sqref="D46"/>
    </sheetView>
  </sheetViews>
  <sheetFormatPr defaultRowHeight="12.75"/>
  <cols>
    <col min="1" max="1" width="9.33203125" style="4"/>
    <col min="2" max="2" width="15" style="4" customWidth="1"/>
    <col min="3" max="3" width="27" style="4" customWidth="1"/>
    <col min="4" max="4" width="19.5" style="4" customWidth="1"/>
    <col min="5" max="5" width="17" style="4" customWidth="1"/>
    <col min="6" max="6" width="9.33203125" style="4"/>
    <col min="7" max="7" width="15" style="62" hidden="1" customWidth="1"/>
    <col min="8" max="8" width="16.6640625" style="37" hidden="1" customWidth="1"/>
    <col min="9" max="10" width="0" style="4" hidden="1" customWidth="1"/>
    <col min="11" max="11" width="9.33203125" style="159" hidden="1" customWidth="1"/>
    <col min="12" max="12" width="10.33203125" style="159" hidden="1" customWidth="1"/>
    <col min="13" max="13" width="13.83203125" style="159" hidden="1" customWidth="1"/>
    <col min="14" max="14" width="12.83203125" style="4" hidden="1" customWidth="1"/>
    <col min="15" max="15" width="13.33203125" style="4" hidden="1" customWidth="1"/>
    <col min="16" max="16" width="0" style="4" hidden="1" customWidth="1"/>
    <col min="17" max="16384" width="9.33203125" style="4"/>
  </cols>
  <sheetData>
    <row r="1" spans="2:15" ht="15.75" hidden="1">
      <c r="B1" s="1" t="s">
        <v>52</v>
      </c>
      <c r="C1" s="1"/>
      <c r="G1" s="34"/>
    </row>
    <row r="2" spans="2:15" ht="5.25" customHeight="1">
      <c r="B2" s="1"/>
      <c r="C2" s="1"/>
      <c r="G2" s="34"/>
    </row>
    <row r="3" spans="2:15" ht="15.75">
      <c r="B3" s="1" t="s">
        <v>84</v>
      </c>
      <c r="C3" s="1"/>
      <c r="G3" s="34"/>
    </row>
    <row r="4" spans="2:15" ht="15.75">
      <c r="B4" s="1" t="s">
        <v>38</v>
      </c>
      <c r="C4" s="1"/>
      <c r="G4" s="160" t="s">
        <v>37</v>
      </c>
    </row>
    <row r="5" spans="2:15" ht="15.75">
      <c r="B5" s="1" t="str">
        <f ca="1">'Table 1'!$B$5</f>
        <v>Utah Sch 37 Solar T - 10.0 MW and 31.1% CF</v>
      </c>
      <c r="C5" s="1"/>
      <c r="G5" s="161">
        <v>42825</v>
      </c>
    </row>
    <row r="6" spans="2:15">
      <c r="B6" s="12"/>
      <c r="C6" s="12"/>
      <c r="G6" s="34"/>
    </row>
    <row r="7" spans="2:15" ht="14.25">
      <c r="B7" s="25"/>
      <c r="C7" s="33" t="s">
        <v>32</v>
      </c>
      <c r="G7" s="34"/>
    </row>
    <row r="8" spans="2:15">
      <c r="B8" s="26"/>
      <c r="C8" s="18" t="s">
        <v>33</v>
      </c>
      <c r="D8" s="18" t="s">
        <v>33</v>
      </c>
      <c r="E8" s="18" t="s">
        <v>33</v>
      </c>
      <c r="G8" s="34"/>
    </row>
    <row r="9" spans="2:15">
      <c r="B9" s="26" t="s">
        <v>0</v>
      </c>
      <c r="C9" s="26" t="str">
        <f>M16</f>
        <v>IRP - Utah Greenfield</v>
      </c>
      <c r="D9" s="26" t="str">
        <f>N15</f>
        <v>IRP West Side</v>
      </c>
      <c r="E9" s="26" t="str">
        <f>O16</f>
        <v>IRP - Wyo NE</v>
      </c>
      <c r="G9" s="34"/>
    </row>
    <row r="10" spans="2:15">
      <c r="B10" s="27"/>
      <c r="C10" s="28" t="s">
        <v>26</v>
      </c>
      <c r="D10" s="28" t="s">
        <v>26</v>
      </c>
      <c r="E10" s="28" t="s">
        <v>26</v>
      </c>
      <c r="G10" s="162"/>
      <c r="H10" s="163"/>
    </row>
    <row r="11" spans="2:15" hidden="1">
      <c r="C11" s="13"/>
      <c r="G11" s="162"/>
      <c r="H11" s="163"/>
    </row>
    <row r="12" spans="2:15" hidden="1">
      <c r="C12" s="29"/>
      <c r="G12" s="162"/>
      <c r="H12" s="163"/>
    </row>
    <row r="13" spans="2:15" ht="6" customHeight="1">
      <c r="G13" s="164"/>
      <c r="H13" s="165"/>
    </row>
    <row r="14" spans="2:15">
      <c r="B14" s="30">
        <v>2016</v>
      </c>
      <c r="C14" s="31">
        <f>ROUND(SUMIF($K$17:$K$340,$B14,$H$17:$H$340)/COUNTIF($K$17:$K$340,$B14),2)</f>
        <v>2.3199999999999998</v>
      </c>
      <c r="D14" s="31">
        <f>ROUND(SUMIF($K$17:$K$340,$B14,$I$17:$I$340)/COUNTIF($K$17:$K$340,$B14),2)</f>
        <v>2.29</v>
      </c>
      <c r="E14" s="31">
        <f>ROUND(SUMIF($K$17:$K$340,$B14,$J$17:$J$340)/COUNTIF($K$17:$K$340,$B14),2)</f>
        <v>2.35</v>
      </c>
      <c r="G14" s="166"/>
      <c r="H14" s="38"/>
    </row>
    <row r="15" spans="2:15" ht="13.5" thickBot="1">
      <c r="B15" s="30">
        <f t="shared" ref="B15:B40" si="0">B14+1</f>
        <v>2017</v>
      </c>
      <c r="C15" s="31">
        <f t="shared" ref="C15:C39" si="1">ROUND(SUMIF($K$17:$K$340,$B15,$H$17:$H$340)/COUNTIF($K$17:$K$340,$B15),2)</f>
        <v>2.95</v>
      </c>
      <c r="D15" s="31">
        <f t="shared" ref="D15:D40" si="2">ROUND(SUMIF($K$17:$K$340,$B15,$I$17:$I$340)/COUNTIF($K$17:$K$340,$B15),2)</f>
        <v>2.97</v>
      </c>
      <c r="E15" s="31">
        <f t="shared" ref="E15:E40" si="3">ROUND(SUMIF($K$17:$K$340,$B15,$J$17:$J$340)/COUNTIF($K$17:$K$340,$B15),2)</f>
        <v>2.97</v>
      </c>
      <c r="G15" s="35"/>
      <c r="H15" s="39" t="s">
        <v>97</v>
      </c>
      <c r="I15" s="4" t="s">
        <v>98</v>
      </c>
      <c r="J15" s="4" t="s">
        <v>100</v>
      </c>
      <c r="N15" s="4" t="s">
        <v>98</v>
      </c>
    </row>
    <row r="16" spans="2:15" ht="13.5" thickBot="1">
      <c r="B16" s="30">
        <f t="shared" si="0"/>
        <v>2018</v>
      </c>
      <c r="C16" s="31">
        <f t="shared" si="1"/>
        <v>2.7</v>
      </c>
      <c r="D16" s="31">
        <f t="shared" si="2"/>
        <v>2.72</v>
      </c>
      <c r="E16" s="31">
        <f t="shared" si="3"/>
        <v>2.7</v>
      </c>
      <c r="G16" s="35" t="s">
        <v>36</v>
      </c>
      <c r="H16" s="39" t="s">
        <v>33</v>
      </c>
      <c r="I16" s="39" t="s">
        <v>33</v>
      </c>
      <c r="J16" s="39" t="s">
        <v>33</v>
      </c>
      <c r="K16" s="167" t="s">
        <v>0</v>
      </c>
      <c r="M16" s="168" t="str">
        <f>IF(_30_Geo_West&gt;0,"IRP - Wyo NE",IF(_436_CCCT_WestMain&gt;0,"West Side","IRP - Utah Greenfield"))</f>
        <v>IRP - Utah Greenfield</v>
      </c>
      <c r="N16" s="168" t="s">
        <v>99</v>
      </c>
      <c r="O16" s="168" t="s">
        <v>100</v>
      </c>
    </row>
    <row r="17" spans="2:15" ht="13.5" thickBot="1">
      <c r="B17" s="30">
        <f t="shared" si="0"/>
        <v>2019</v>
      </c>
      <c r="C17" s="31">
        <f t="shared" si="1"/>
        <v>2.48</v>
      </c>
      <c r="D17" s="31">
        <f t="shared" si="2"/>
        <v>2.5</v>
      </c>
      <c r="E17" s="31">
        <f t="shared" si="3"/>
        <v>2.48</v>
      </c>
      <c r="G17" s="36">
        <v>42370</v>
      </c>
      <c r="H17" s="40">
        <v>2.2764825364431491</v>
      </c>
      <c r="I17" s="40">
        <v>2.3298075132707226</v>
      </c>
      <c r="J17" s="40">
        <v>2.2757987901986261</v>
      </c>
      <c r="K17" s="169">
        <f t="shared" ref="K17:K64" si="4">YEAR(G17)</f>
        <v>2016</v>
      </c>
      <c r="M17" s="170">
        <v>47</v>
      </c>
      <c r="N17" s="170">
        <v>43</v>
      </c>
      <c r="O17" s="170">
        <v>46</v>
      </c>
    </row>
    <row r="18" spans="2:15">
      <c r="B18" s="30">
        <f t="shared" si="0"/>
        <v>2020</v>
      </c>
      <c r="C18" s="31">
        <f t="shared" si="1"/>
        <v>2.5099999999999998</v>
      </c>
      <c r="D18" s="31">
        <f t="shared" si="2"/>
        <v>2.5</v>
      </c>
      <c r="E18" s="31">
        <f t="shared" si="3"/>
        <v>2.48</v>
      </c>
      <c r="G18" s="36">
        <v>42401</v>
      </c>
      <c r="H18" s="40">
        <v>1.8453064945978397</v>
      </c>
      <c r="I18" s="40">
        <v>1.7801560017459626</v>
      </c>
      <c r="J18" s="40">
        <v>1.8289735727586562</v>
      </c>
      <c r="K18" s="169">
        <f t="shared" si="4"/>
        <v>2016</v>
      </c>
    </row>
    <row r="19" spans="2:15">
      <c r="B19" s="30">
        <f t="shared" si="0"/>
        <v>2021</v>
      </c>
      <c r="C19" s="31">
        <f t="shared" si="1"/>
        <v>2.56</v>
      </c>
      <c r="D19" s="31">
        <f t="shared" si="2"/>
        <v>2.52</v>
      </c>
      <c r="E19" s="31">
        <f t="shared" si="3"/>
        <v>2.5299999999999998</v>
      </c>
      <c r="G19" s="36">
        <v>42430</v>
      </c>
      <c r="H19" s="40">
        <v>1.5254593249607535</v>
      </c>
      <c r="I19" s="40">
        <v>1.4752546345447117</v>
      </c>
      <c r="J19" s="40">
        <v>1.5765269848510393</v>
      </c>
      <c r="K19" s="169">
        <f t="shared" si="4"/>
        <v>2016</v>
      </c>
    </row>
    <row r="20" spans="2:15">
      <c r="B20" s="30">
        <f t="shared" si="0"/>
        <v>2022</v>
      </c>
      <c r="C20" s="31">
        <f t="shared" si="1"/>
        <v>2.58</v>
      </c>
      <c r="D20" s="31">
        <f t="shared" si="2"/>
        <v>2.5299999999999998</v>
      </c>
      <c r="E20" s="31">
        <f t="shared" si="3"/>
        <v>2.5499999999999998</v>
      </c>
      <c r="G20" s="36">
        <v>42461</v>
      </c>
      <c r="H20" s="40">
        <v>1.6911448299319725</v>
      </c>
      <c r="I20" s="40">
        <v>1.582454852320675</v>
      </c>
      <c r="J20" s="40">
        <v>1.7513146360624383</v>
      </c>
      <c r="K20" s="169">
        <f t="shared" si="4"/>
        <v>2016</v>
      </c>
    </row>
    <row r="21" spans="2:15">
      <c r="B21" s="30">
        <f t="shared" si="0"/>
        <v>2023</v>
      </c>
      <c r="C21" s="31">
        <f t="shared" si="1"/>
        <v>3.02</v>
      </c>
      <c r="D21" s="31">
        <f t="shared" si="2"/>
        <v>2.91</v>
      </c>
      <c r="E21" s="31">
        <f t="shared" si="3"/>
        <v>2.99</v>
      </c>
      <c r="G21" s="36">
        <v>42491</v>
      </c>
      <c r="H21" s="40">
        <v>1.7311108163265305</v>
      </c>
      <c r="I21" s="40">
        <v>1.6893828501429151</v>
      </c>
      <c r="J21" s="40">
        <v>1.8004724578470166</v>
      </c>
      <c r="K21" s="169">
        <f t="shared" si="4"/>
        <v>2016</v>
      </c>
    </row>
    <row r="22" spans="2:15">
      <c r="B22" s="30">
        <f t="shared" si="0"/>
        <v>2024</v>
      </c>
      <c r="C22" s="31">
        <f t="shared" si="1"/>
        <v>3.64</v>
      </c>
      <c r="D22" s="31">
        <f t="shared" si="2"/>
        <v>3.5</v>
      </c>
      <c r="E22" s="31">
        <f t="shared" si="3"/>
        <v>3.61</v>
      </c>
      <c r="G22" s="36">
        <v>42522</v>
      </c>
      <c r="H22" s="40">
        <v>2.3389150491307631</v>
      </c>
      <c r="I22" s="40">
        <v>2.2756194092827</v>
      </c>
      <c r="J22" s="40">
        <v>2.3647654677733372</v>
      </c>
      <c r="K22" s="169">
        <f t="shared" si="4"/>
        <v>2016</v>
      </c>
    </row>
    <row r="23" spans="2:15">
      <c r="B23" s="30">
        <f t="shared" si="0"/>
        <v>2025</v>
      </c>
      <c r="C23" s="31">
        <f t="shared" si="1"/>
        <v>3.84</v>
      </c>
      <c r="D23" s="31">
        <f t="shared" si="2"/>
        <v>3.78</v>
      </c>
      <c r="E23" s="31">
        <f t="shared" si="3"/>
        <v>3.81</v>
      </c>
      <c r="G23" s="36">
        <v>42552</v>
      </c>
      <c r="H23" s="40">
        <v>2.5811108163265302</v>
      </c>
      <c r="I23" s="40">
        <v>2.548999020008166</v>
      </c>
      <c r="J23" s="40">
        <v>2.6063456138089238</v>
      </c>
      <c r="K23" s="169">
        <f t="shared" si="4"/>
        <v>2016</v>
      </c>
    </row>
    <row r="24" spans="2:15">
      <c r="B24" s="30">
        <f t="shared" si="0"/>
        <v>2026</v>
      </c>
      <c r="C24" s="31">
        <f t="shared" si="1"/>
        <v>3.84</v>
      </c>
      <c r="D24" s="31">
        <f t="shared" si="2"/>
        <v>3.77</v>
      </c>
      <c r="E24" s="31">
        <f t="shared" si="3"/>
        <v>3.81</v>
      </c>
      <c r="G24" s="36">
        <v>42583</v>
      </c>
      <c r="H24" s="40">
        <v>2.6354985714285708</v>
      </c>
      <c r="I24" s="40">
        <v>2.6322983258472838</v>
      </c>
      <c r="J24" s="40">
        <v>2.6355990076984344</v>
      </c>
      <c r="K24" s="169">
        <f t="shared" si="4"/>
        <v>2016</v>
      </c>
    </row>
    <row r="25" spans="2:15">
      <c r="B25" s="30">
        <f t="shared" si="0"/>
        <v>2027</v>
      </c>
      <c r="C25" s="31">
        <f t="shared" si="1"/>
        <v>3.99</v>
      </c>
      <c r="D25" s="31">
        <f t="shared" si="2"/>
        <v>3.92</v>
      </c>
      <c r="E25" s="31">
        <f t="shared" si="3"/>
        <v>3.95</v>
      </c>
      <c r="G25" s="36">
        <v>42614</v>
      </c>
      <c r="H25" s="40">
        <v>2.7124373469387759</v>
      </c>
      <c r="I25" s="40">
        <v>2.7264210970464138</v>
      </c>
      <c r="J25" s="40">
        <v>2.7681537930798932</v>
      </c>
      <c r="K25" s="169">
        <f t="shared" si="4"/>
        <v>2016</v>
      </c>
    </row>
    <row r="26" spans="2:15">
      <c r="B26" s="30">
        <f t="shared" si="0"/>
        <v>2028</v>
      </c>
      <c r="C26" s="31">
        <f t="shared" si="1"/>
        <v>4.18</v>
      </c>
      <c r="D26" s="31">
        <f t="shared" si="2"/>
        <v>4.1500000000000004</v>
      </c>
      <c r="E26" s="31">
        <f t="shared" si="3"/>
        <v>4.1500000000000004</v>
      </c>
      <c r="G26" s="36">
        <v>42644</v>
      </c>
      <c r="H26" s="40">
        <v>2.6863698430141283</v>
      </c>
      <c r="I26" s="40">
        <v>2.6567164556962028</v>
      </c>
      <c r="J26" s="40">
        <v>2.7499682086675996</v>
      </c>
      <c r="K26" s="169">
        <f t="shared" si="4"/>
        <v>2016</v>
      </c>
    </row>
    <row r="27" spans="2:15">
      <c r="B27" s="30">
        <f t="shared" si="0"/>
        <v>2029</v>
      </c>
      <c r="C27" s="31">
        <f t="shared" si="1"/>
        <v>4.5</v>
      </c>
      <c r="D27" s="31">
        <f t="shared" si="2"/>
        <v>4.51</v>
      </c>
      <c r="E27" s="31">
        <f t="shared" si="3"/>
        <v>4.47</v>
      </c>
      <c r="G27" s="36">
        <v>42675</v>
      </c>
      <c r="H27" s="40">
        <v>2.2697162585034012</v>
      </c>
      <c r="I27" s="40">
        <v>2.2516531645569624</v>
      </c>
      <c r="J27" s="40">
        <v>2.3066994090924613</v>
      </c>
      <c r="K27" s="169">
        <f t="shared" si="4"/>
        <v>2016</v>
      </c>
    </row>
    <row r="28" spans="2:15">
      <c r="B28" s="30">
        <f t="shared" si="0"/>
        <v>2030</v>
      </c>
      <c r="C28" s="31">
        <f t="shared" si="1"/>
        <v>4.8499999999999996</v>
      </c>
      <c r="D28" s="31">
        <f t="shared" si="2"/>
        <v>4.88</v>
      </c>
      <c r="E28" s="31">
        <f t="shared" si="3"/>
        <v>4.8099999999999996</v>
      </c>
      <c r="G28" s="36">
        <v>42705</v>
      </c>
      <c r="H28" s="40">
        <v>3.5124636800526665</v>
      </c>
      <c r="I28" s="40">
        <v>3.5696605144957116</v>
      </c>
      <c r="J28" s="40">
        <v>3.5518748027461844</v>
      </c>
      <c r="K28" s="169">
        <f t="shared" si="4"/>
        <v>2016</v>
      </c>
    </row>
    <row r="29" spans="2:15">
      <c r="B29" s="30">
        <f t="shared" si="0"/>
        <v>2031</v>
      </c>
      <c r="C29" s="31">
        <f t="shared" si="1"/>
        <v>5.07</v>
      </c>
      <c r="D29" s="31">
        <f t="shared" si="2"/>
        <v>5.1100000000000003</v>
      </c>
      <c r="E29" s="31">
        <f t="shared" si="3"/>
        <v>5.04</v>
      </c>
      <c r="G29" s="36">
        <v>42736</v>
      </c>
      <c r="H29" s="40">
        <v>3.2525393877551019</v>
      </c>
      <c r="I29" s="40">
        <v>3.3525923233973045</v>
      </c>
      <c r="J29" s="40">
        <v>3.2801653137385181</v>
      </c>
      <c r="K29" s="169">
        <f t="shared" si="4"/>
        <v>2017</v>
      </c>
    </row>
    <row r="30" spans="2:15">
      <c r="B30" s="30">
        <f t="shared" si="0"/>
        <v>2032</v>
      </c>
      <c r="C30" s="31">
        <f t="shared" si="1"/>
        <v>5.31</v>
      </c>
      <c r="D30" s="31">
        <f t="shared" si="2"/>
        <v>5.38</v>
      </c>
      <c r="E30" s="31">
        <f t="shared" si="3"/>
        <v>5.28</v>
      </c>
      <c r="G30" s="36">
        <v>42767</v>
      </c>
      <c r="H30" s="40">
        <v>2.6307099416909616</v>
      </c>
      <c r="I30" s="40">
        <v>2.6476748643761301</v>
      </c>
      <c r="J30" s="40">
        <v>2.6686241769502144</v>
      </c>
      <c r="K30" s="169">
        <f t="shared" si="4"/>
        <v>2017</v>
      </c>
    </row>
    <row r="31" spans="2:15">
      <c r="B31" s="30">
        <f t="shared" si="0"/>
        <v>2033</v>
      </c>
      <c r="C31" s="31">
        <f t="shared" si="1"/>
        <v>5.65</v>
      </c>
      <c r="D31" s="31">
        <f t="shared" si="2"/>
        <v>5.76</v>
      </c>
      <c r="E31" s="31">
        <f t="shared" si="3"/>
        <v>5.62</v>
      </c>
      <c r="G31" s="36">
        <v>42795</v>
      </c>
      <c r="H31" s="40">
        <v>2.5702319486504277</v>
      </c>
      <c r="I31" s="40">
        <v>2.5227025724785621</v>
      </c>
      <c r="J31" s="40">
        <v>2.6203938538123621</v>
      </c>
      <c r="K31" s="169">
        <f t="shared" si="4"/>
        <v>2017</v>
      </c>
    </row>
    <row r="32" spans="2:15">
      <c r="B32" s="30">
        <f t="shared" si="0"/>
        <v>2034</v>
      </c>
      <c r="C32" s="31">
        <f t="shared" si="1"/>
        <v>5.93</v>
      </c>
      <c r="D32" s="31">
        <f t="shared" si="2"/>
        <v>6.02</v>
      </c>
      <c r="E32" s="31">
        <f t="shared" si="3"/>
        <v>5.9</v>
      </c>
      <c r="G32" s="36">
        <v>42826</v>
      </c>
      <c r="H32" s="40">
        <v>2.6571312244897962</v>
      </c>
      <c r="I32" s="40">
        <v>2.6035518987341768</v>
      </c>
      <c r="J32" s="40">
        <v>2.7065013013628447</v>
      </c>
      <c r="K32" s="169">
        <f t="shared" si="4"/>
        <v>2017</v>
      </c>
    </row>
    <row r="33" spans="2:11">
      <c r="B33" s="30">
        <f t="shared" si="0"/>
        <v>2035</v>
      </c>
      <c r="C33" s="31">
        <f t="shared" si="1"/>
        <v>6.25</v>
      </c>
      <c r="D33" s="31">
        <f t="shared" si="2"/>
        <v>6.29</v>
      </c>
      <c r="E33" s="31">
        <f t="shared" si="3"/>
        <v>6.23</v>
      </c>
      <c r="G33" s="36">
        <v>42856</v>
      </c>
      <c r="H33" s="40">
        <v>2.8076414285714288</v>
      </c>
      <c r="I33" s="40">
        <v>2.8310962025316453</v>
      </c>
      <c r="J33" s="40">
        <v>2.8345881955118353</v>
      </c>
      <c r="K33" s="169">
        <f t="shared" si="4"/>
        <v>2017</v>
      </c>
    </row>
    <row r="34" spans="2:11">
      <c r="B34" s="30">
        <f t="shared" si="0"/>
        <v>2036</v>
      </c>
      <c r="C34" s="31">
        <f t="shared" si="1"/>
        <v>6.73</v>
      </c>
      <c r="D34" s="31">
        <f t="shared" si="2"/>
        <v>6.8</v>
      </c>
      <c r="E34" s="31">
        <f t="shared" si="3"/>
        <v>6.7</v>
      </c>
      <c r="G34" s="36">
        <v>42887</v>
      </c>
      <c r="H34" s="40">
        <v>2.8754985714285715</v>
      </c>
      <c r="I34" s="40">
        <v>2.9055265822784806</v>
      </c>
      <c r="J34" s="40">
        <v>2.9027304231990985</v>
      </c>
      <c r="K34" s="169">
        <f t="shared" si="4"/>
        <v>2017</v>
      </c>
    </row>
    <row r="35" spans="2:11">
      <c r="B35" s="30">
        <f t="shared" si="0"/>
        <v>2037</v>
      </c>
      <c r="C35" s="31">
        <f t="shared" si="1"/>
        <v>6.93</v>
      </c>
      <c r="D35" s="31">
        <f t="shared" si="2"/>
        <v>7.05</v>
      </c>
      <c r="E35" s="31">
        <f t="shared" si="3"/>
        <v>6.9</v>
      </c>
      <c r="G35" s="36">
        <v>42917</v>
      </c>
      <c r="H35" s="40">
        <v>3.0076414285714286</v>
      </c>
      <c r="I35" s="40">
        <v>3.0381848101265816</v>
      </c>
      <c r="J35" s="40">
        <v>3.0379901834204324</v>
      </c>
      <c r="K35" s="169">
        <f t="shared" si="4"/>
        <v>2017</v>
      </c>
    </row>
    <row r="36" spans="2:11">
      <c r="B36" s="30">
        <f t="shared" si="0"/>
        <v>2038</v>
      </c>
      <c r="C36" s="31">
        <f t="shared" si="1"/>
        <v>7.3</v>
      </c>
      <c r="D36" s="31">
        <f t="shared" si="2"/>
        <v>7.46</v>
      </c>
      <c r="E36" s="31">
        <f t="shared" si="3"/>
        <v>7.28</v>
      </c>
      <c r="G36" s="36">
        <v>42948</v>
      </c>
      <c r="H36" s="40">
        <v>3.0632536734693883</v>
      </c>
      <c r="I36" s="40">
        <v>3.0880075949367085</v>
      </c>
      <c r="J36" s="40">
        <v>3.0630952146736345</v>
      </c>
      <c r="K36" s="169">
        <f t="shared" si="4"/>
        <v>2017</v>
      </c>
    </row>
    <row r="37" spans="2:11">
      <c r="B37" s="30">
        <f t="shared" si="0"/>
        <v>2039</v>
      </c>
      <c r="C37" s="31">
        <f t="shared" si="1"/>
        <v>7.56</v>
      </c>
      <c r="D37" s="31">
        <f t="shared" si="2"/>
        <v>7.75</v>
      </c>
      <c r="E37" s="31">
        <f t="shared" si="3"/>
        <v>7.54</v>
      </c>
      <c r="G37" s="36">
        <v>42979</v>
      </c>
      <c r="H37" s="40">
        <v>3.045396530612245</v>
      </c>
      <c r="I37" s="40">
        <v>3.0778810126582274</v>
      </c>
      <c r="J37" s="40">
        <v>3.0400395737268164</v>
      </c>
      <c r="K37" s="169">
        <f t="shared" si="4"/>
        <v>2017</v>
      </c>
    </row>
    <row r="38" spans="2:11">
      <c r="B38" s="30">
        <f t="shared" si="0"/>
        <v>2040</v>
      </c>
      <c r="C38" s="31">
        <f t="shared" si="1"/>
        <v>7.84</v>
      </c>
      <c r="D38" s="31">
        <f t="shared" si="2"/>
        <v>8.0299999999999994</v>
      </c>
      <c r="E38" s="31">
        <f t="shared" si="3"/>
        <v>7.82</v>
      </c>
      <c r="G38" s="36">
        <v>43009</v>
      </c>
      <c r="H38" s="40">
        <v>3.022437346938776</v>
      </c>
      <c r="I38" s="40">
        <v>3.0452734177215186</v>
      </c>
      <c r="J38" s="40">
        <v>3.0246691464289372</v>
      </c>
      <c r="K38" s="169">
        <f t="shared" si="4"/>
        <v>2017</v>
      </c>
    </row>
    <row r="39" spans="2:11">
      <c r="B39" s="30">
        <f t="shared" si="0"/>
        <v>2041</v>
      </c>
      <c r="C39" s="31">
        <f t="shared" si="1"/>
        <v>8.0399999999999991</v>
      </c>
      <c r="D39" s="31">
        <f t="shared" si="2"/>
        <v>8.24</v>
      </c>
      <c r="E39" s="31">
        <f t="shared" si="3"/>
        <v>8.0299999999999994</v>
      </c>
      <c r="G39" s="36">
        <v>43040</v>
      </c>
      <c r="H39" s="40">
        <v>3.1056006122448978</v>
      </c>
      <c r="I39" s="40">
        <v>3.1196025316455689</v>
      </c>
      <c r="J39" s="40">
        <v>3.0876878983502407</v>
      </c>
      <c r="K39" s="169">
        <f t="shared" si="4"/>
        <v>2017</v>
      </c>
    </row>
    <row r="40" spans="2:11">
      <c r="B40" s="30">
        <f t="shared" si="0"/>
        <v>2042</v>
      </c>
      <c r="C40" s="31">
        <f>ROUND(SUMIF($K$17:$K$340,$B40,$H$17:$H$340)/COUNTIF($K$17:$K$340,$B40),2)</f>
        <v>8.25</v>
      </c>
      <c r="D40" s="31">
        <f t="shared" si="2"/>
        <v>8.4499999999999993</v>
      </c>
      <c r="E40" s="31">
        <f t="shared" si="3"/>
        <v>8.24</v>
      </c>
      <c r="G40" s="36">
        <v>43070</v>
      </c>
      <c r="H40" s="40">
        <v>3.3872332653061226</v>
      </c>
      <c r="I40" s="40">
        <v>3.3619316455696198</v>
      </c>
      <c r="J40" s="40">
        <v>3.3576950712163134</v>
      </c>
      <c r="K40" s="169">
        <f t="shared" si="4"/>
        <v>2017</v>
      </c>
    </row>
    <row r="41" spans="2:11">
      <c r="B41" s="30"/>
      <c r="C41" s="31"/>
      <c r="G41" s="36">
        <v>43101</v>
      </c>
      <c r="H41" s="40">
        <v>3.4117230612244902</v>
      </c>
      <c r="I41" s="40">
        <v>3.3685139240506325</v>
      </c>
      <c r="J41" s="40">
        <v>3.4232755610205965</v>
      </c>
      <c r="K41" s="169">
        <f t="shared" si="4"/>
        <v>2018</v>
      </c>
    </row>
    <row r="42" spans="2:11">
      <c r="B42" s="30"/>
      <c r="C42" s="31"/>
      <c r="G42" s="36">
        <v>43132</v>
      </c>
      <c r="H42" s="40">
        <v>3.3576414285714287</v>
      </c>
      <c r="I42" s="40">
        <v>3.3151468354430378</v>
      </c>
      <c r="J42" s="40">
        <v>3.3664049800184443</v>
      </c>
      <c r="K42" s="169">
        <f t="shared" si="4"/>
        <v>2018</v>
      </c>
    </row>
    <row r="43" spans="2:11">
      <c r="G43" s="36">
        <v>43160</v>
      </c>
      <c r="H43" s="40">
        <v>3.1132536734693881</v>
      </c>
      <c r="I43" s="40">
        <v>3.1774253164556958</v>
      </c>
      <c r="J43" s="40">
        <v>3.1030583256481199</v>
      </c>
      <c r="K43" s="169">
        <f t="shared" si="4"/>
        <v>2018</v>
      </c>
    </row>
    <row r="44" spans="2:11">
      <c r="B44" s="171" t="str">
        <f>"Official Forward Price Curve Forecast dated   "&amp;TEXT(G5,"MMM dd, YYYY")</f>
        <v>Official Forward Price Curve Forecast dated   Mar 31, 2017</v>
      </c>
      <c r="G44" s="36">
        <v>43191</v>
      </c>
      <c r="H44" s="40">
        <v>2.4663148979591836</v>
      </c>
      <c r="I44" s="40">
        <v>2.4420329113924049</v>
      </c>
      <c r="J44" s="40">
        <v>2.499512880418076</v>
      </c>
      <c r="K44" s="169">
        <f t="shared" si="4"/>
        <v>2018</v>
      </c>
    </row>
    <row r="45" spans="2:11">
      <c r="G45" s="36">
        <v>43221</v>
      </c>
      <c r="H45" s="40">
        <v>2.332131224489796</v>
      </c>
      <c r="I45" s="40">
        <v>2.3876531645569616</v>
      </c>
      <c r="J45" s="40">
        <v>2.3622037298903575</v>
      </c>
      <c r="K45" s="169">
        <f t="shared" si="4"/>
        <v>2018</v>
      </c>
    </row>
    <row r="46" spans="2:11">
      <c r="G46" s="36">
        <v>43252</v>
      </c>
      <c r="H46" s="40">
        <v>2.3530495918367347</v>
      </c>
      <c r="I46" s="40">
        <v>2.4108430379746832</v>
      </c>
      <c r="J46" s="40">
        <v>2.3857717184137717</v>
      </c>
      <c r="K46" s="169">
        <f t="shared" si="4"/>
        <v>2018</v>
      </c>
    </row>
    <row r="47" spans="2:11">
      <c r="G47" s="36">
        <v>43282</v>
      </c>
      <c r="H47" s="40">
        <v>2.4601924489795919</v>
      </c>
      <c r="I47" s="40">
        <v>2.4786911392405062</v>
      </c>
      <c r="J47" s="40">
        <v>2.4626238549031663</v>
      </c>
      <c r="K47" s="169">
        <f t="shared" si="4"/>
        <v>2018</v>
      </c>
    </row>
    <row r="48" spans="2:11">
      <c r="G48" s="36">
        <v>43313</v>
      </c>
      <c r="H48" s="40">
        <v>2.4632536734693882</v>
      </c>
      <c r="I48" s="40">
        <v>2.494286075949367</v>
      </c>
      <c r="J48" s="40">
        <v>2.4656979403627419</v>
      </c>
      <c r="K48" s="169">
        <f t="shared" si="4"/>
        <v>2018</v>
      </c>
    </row>
    <row r="49" spans="7:13">
      <c r="G49" s="36">
        <v>43344</v>
      </c>
      <c r="H49" s="40">
        <v>2.4413148979591837</v>
      </c>
      <c r="I49" s="40">
        <v>2.4751468354430375</v>
      </c>
      <c r="J49" s="40">
        <v>2.4462287324520955</v>
      </c>
      <c r="K49" s="169">
        <f t="shared" si="4"/>
        <v>2018</v>
      </c>
      <c r="L49" s="4"/>
      <c r="M49" s="4"/>
    </row>
    <row r="50" spans="7:13">
      <c r="G50" s="36">
        <v>43374</v>
      </c>
      <c r="H50" s="40">
        <v>2.4035597959183677</v>
      </c>
      <c r="I50" s="40">
        <v>2.488210126582278</v>
      </c>
      <c r="J50" s="40">
        <v>2.4031915360180345</v>
      </c>
      <c r="K50" s="169">
        <f t="shared" si="4"/>
        <v>2018</v>
      </c>
      <c r="L50" s="4"/>
      <c r="M50" s="4"/>
    </row>
    <row r="51" spans="7:13">
      <c r="G51" s="36">
        <v>43405</v>
      </c>
      <c r="H51" s="40">
        <v>2.6566210204081631</v>
      </c>
      <c r="I51" s="40">
        <v>2.7124126582278478</v>
      </c>
      <c r="J51" s="40">
        <v>2.6265750794138745</v>
      </c>
      <c r="K51" s="169">
        <f t="shared" si="4"/>
        <v>2018</v>
      </c>
      <c r="L51" s="4"/>
      <c r="M51" s="4"/>
    </row>
    <row r="52" spans="7:13">
      <c r="G52" s="36">
        <v>43435</v>
      </c>
      <c r="H52" s="40">
        <v>2.8872332653061226</v>
      </c>
      <c r="I52" s="40">
        <v>2.8617797468354427</v>
      </c>
      <c r="J52" s="40">
        <v>2.8658413976841892</v>
      </c>
      <c r="K52" s="169">
        <f t="shared" si="4"/>
        <v>2018</v>
      </c>
      <c r="L52" s="4"/>
      <c r="M52" s="4"/>
    </row>
    <row r="53" spans="7:13">
      <c r="G53" s="36">
        <v>43466</v>
      </c>
      <c r="H53" s="40">
        <v>2.9045802040816326</v>
      </c>
      <c r="I53" s="40">
        <v>2.944210126582278</v>
      </c>
      <c r="J53" s="40">
        <v>2.9088785941182498</v>
      </c>
      <c r="K53" s="169">
        <f t="shared" si="4"/>
        <v>2019</v>
      </c>
      <c r="L53" s="4"/>
      <c r="M53" s="4"/>
    </row>
    <row r="54" spans="7:13">
      <c r="G54" s="36">
        <v>43497</v>
      </c>
      <c r="H54" s="40">
        <v>2.8724373469387756</v>
      </c>
      <c r="I54" s="40">
        <v>2.9175772151898731</v>
      </c>
      <c r="J54" s="40">
        <v>2.8919711240905834</v>
      </c>
      <c r="K54" s="169">
        <f t="shared" si="4"/>
        <v>2019</v>
      </c>
      <c r="L54" s="4"/>
      <c r="M54" s="4"/>
    </row>
    <row r="55" spans="7:13">
      <c r="G55" s="36">
        <v>43525</v>
      </c>
      <c r="H55" s="40">
        <v>2.7504985714285715</v>
      </c>
      <c r="I55" s="40">
        <v>2.8451721518987338</v>
      </c>
      <c r="J55" s="40">
        <v>2.7669583154011681</v>
      </c>
      <c r="K55" s="169">
        <f t="shared" si="4"/>
        <v>2019</v>
      </c>
      <c r="L55" s="4"/>
      <c r="M55" s="4"/>
    </row>
    <row r="56" spans="7:13">
      <c r="G56" s="36">
        <v>43556</v>
      </c>
      <c r="H56" s="40">
        <v>2.2826414285714289</v>
      </c>
      <c r="I56" s="40">
        <v>2.2182354430379743</v>
      </c>
      <c r="J56" s="40">
        <v>2.2945738497796904</v>
      </c>
      <c r="K56" s="169">
        <f t="shared" si="4"/>
        <v>2019</v>
      </c>
      <c r="L56" s="4"/>
      <c r="M56" s="4"/>
    </row>
    <row r="57" spans="7:13">
      <c r="G57" s="36">
        <v>43586</v>
      </c>
      <c r="H57" s="40">
        <v>2.1913148979591837</v>
      </c>
      <c r="I57" s="40">
        <v>2.1861341772151897</v>
      </c>
      <c r="J57" s="40">
        <v>2.1977401578030538</v>
      </c>
      <c r="K57" s="169">
        <f t="shared" si="4"/>
        <v>2019</v>
      </c>
      <c r="L57" s="4"/>
      <c r="M57" s="4"/>
    </row>
    <row r="58" spans="7:13">
      <c r="G58" s="36">
        <v>43617</v>
      </c>
      <c r="H58" s="40">
        <v>2.2112128571428569</v>
      </c>
      <c r="I58" s="40">
        <v>2.2182354430379743</v>
      </c>
      <c r="J58" s="40">
        <v>2.2151599754073161</v>
      </c>
      <c r="K58" s="169">
        <f t="shared" si="4"/>
        <v>2019</v>
      </c>
      <c r="L58" s="4"/>
      <c r="M58" s="4"/>
    </row>
    <row r="59" spans="7:13">
      <c r="G59" s="36">
        <v>43647</v>
      </c>
      <c r="H59" s="40">
        <v>2.2698863265306124</v>
      </c>
      <c r="I59" s="40">
        <v>2.3062354430379743</v>
      </c>
      <c r="J59" s="40">
        <v>2.2792034224818116</v>
      </c>
      <c r="K59" s="169">
        <f t="shared" si="4"/>
        <v>2019</v>
      </c>
      <c r="L59" s="4"/>
      <c r="M59" s="4"/>
    </row>
    <row r="60" spans="7:13">
      <c r="G60" s="36">
        <v>43678</v>
      </c>
      <c r="H60" s="40">
        <v>2.2821312244897958</v>
      </c>
      <c r="I60" s="40">
        <v>2.3284126582278479</v>
      </c>
      <c r="J60" s="40">
        <v>2.2914997643201147</v>
      </c>
      <c r="K60" s="169">
        <f t="shared" si="4"/>
        <v>2019</v>
      </c>
      <c r="L60" s="4"/>
      <c r="M60" s="4"/>
    </row>
    <row r="61" spans="7:13">
      <c r="G61" s="36">
        <v>43709</v>
      </c>
      <c r="H61" s="40">
        <v>2.2754985714285714</v>
      </c>
      <c r="I61" s="40">
        <v>2.3343873417721515</v>
      </c>
      <c r="J61" s="40">
        <v>2.2822775079413873</v>
      </c>
      <c r="K61" s="169">
        <f t="shared" si="4"/>
        <v>2019</v>
      </c>
      <c r="L61" s="4"/>
      <c r="M61" s="4"/>
    </row>
    <row r="62" spans="7:13">
      <c r="G62" s="36">
        <v>43739</v>
      </c>
      <c r="H62" s="40">
        <v>2.3137638775510205</v>
      </c>
      <c r="I62" s="40">
        <v>2.3595012658227845</v>
      </c>
      <c r="J62" s="40">
        <v>2.3232653140690647</v>
      </c>
      <c r="K62" s="169">
        <f t="shared" si="4"/>
        <v>2019</v>
      </c>
      <c r="L62" s="4"/>
      <c r="M62" s="4"/>
    </row>
    <row r="63" spans="7:13">
      <c r="G63" s="36">
        <v>43770</v>
      </c>
      <c r="H63" s="40">
        <v>2.5688659183673472</v>
      </c>
      <c r="I63" s="40">
        <v>2.615906329113924</v>
      </c>
      <c r="J63" s="40">
        <v>2.5358895583563892</v>
      </c>
      <c r="K63" s="169">
        <f t="shared" si="4"/>
        <v>2019</v>
      </c>
      <c r="L63" s="4"/>
      <c r="M63" s="4"/>
    </row>
    <row r="64" spans="7:13">
      <c r="G64" s="36">
        <v>43800</v>
      </c>
      <c r="H64" s="40">
        <v>2.7877434693877552</v>
      </c>
      <c r="I64" s="40">
        <v>2.7661848101265822</v>
      </c>
      <c r="J64" s="40">
        <v>2.7608101444820168</v>
      </c>
      <c r="K64" s="169">
        <f t="shared" si="4"/>
        <v>2019</v>
      </c>
      <c r="L64" s="4"/>
      <c r="M64" s="4"/>
    </row>
    <row r="65" spans="7:13">
      <c r="G65" s="36">
        <v>43831</v>
      </c>
      <c r="H65" s="40">
        <v>2.8816210204081631</v>
      </c>
      <c r="I65" s="40">
        <v>2.8536784810126576</v>
      </c>
      <c r="J65" s="40">
        <v>2.8525203606926941</v>
      </c>
      <c r="K65" s="169">
        <f t="shared" ref="K65:K112" si="5">YEAR(G65)</f>
        <v>2020</v>
      </c>
      <c r="L65" s="4"/>
      <c r="M65" s="4"/>
    </row>
    <row r="66" spans="7:13">
      <c r="G66" s="36">
        <v>43862</v>
      </c>
      <c r="H66" s="40">
        <v>2.8520291836734692</v>
      </c>
      <c r="I66" s="40">
        <v>2.8321088607594933</v>
      </c>
      <c r="J66" s="40">
        <v>2.8407363664309866</v>
      </c>
      <c r="K66" s="169">
        <f t="shared" si="5"/>
        <v>2020</v>
      </c>
      <c r="L66" s="4"/>
      <c r="M66" s="4"/>
    </row>
    <row r="67" spans="7:13">
      <c r="G67" s="36">
        <v>43891</v>
      </c>
      <c r="H67" s="40">
        <v>2.7550904081632654</v>
      </c>
      <c r="I67" s="40">
        <v>2.7717544303797466</v>
      </c>
      <c r="J67" s="40">
        <v>2.7382668511117942</v>
      </c>
      <c r="K67" s="169">
        <f t="shared" si="5"/>
        <v>2020</v>
      </c>
      <c r="L67" s="4"/>
      <c r="M67" s="4"/>
    </row>
    <row r="68" spans="7:13">
      <c r="G68" s="36">
        <v>43922</v>
      </c>
      <c r="H68" s="40">
        <v>2.3035597959183671</v>
      </c>
      <c r="I68" s="40">
        <v>2.2187417721518985</v>
      </c>
      <c r="J68" s="40">
        <v>2.2156723229839121</v>
      </c>
      <c r="K68" s="169">
        <f t="shared" si="5"/>
        <v>2020</v>
      </c>
      <c r="L68" s="4"/>
      <c r="M68" s="4"/>
    </row>
    <row r="69" spans="7:13">
      <c r="G69" s="36">
        <v>43952</v>
      </c>
      <c r="H69" s="40">
        <v>2.2260087755102043</v>
      </c>
      <c r="I69" s="40">
        <v>2.2002101265822782</v>
      </c>
      <c r="J69" s="40">
        <v>2.2146476278307206</v>
      </c>
      <c r="K69" s="169">
        <f t="shared" si="5"/>
        <v>2020</v>
      </c>
      <c r="L69" s="4"/>
      <c r="M69" s="4"/>
    </row>
    <row r="70" spans="7:13">
      <c r="G70" s="36">
        <v>43983</v>
      </c>
      <c r="H70" s="40">
        <v>2.2545802040816327</v>
      </c>
      <c r="I70" s="40">
        <v>2.2409189873417721</v>
      </c>
      <c r="J70" s="40">
        <v>2.2407773542371148</v>
      </c>
      <c r="K70" s="169">
        <f t="shared" si="5"/>
        <v>2020</v>
      </c>
      <c r="L70" s="4"/>
      <c r="M70" s="4"/>
    </row>
    <row r="71" spans="7:13">
      <c r="G71" s="36">
        <v>44013</v>
      </c>
      <c r="H71" s="40">
        <v>2.3183557142857141</v>
      </c>
      <c r="I71" s="40">
        <v>2.3238556962025312</v>
      </c>
      <c r="J71" s="40">
        <v>2.3073825391945899</v>
      </c>
      <c r="K71" s="169">
        <f t="shared" si="5"/>
        <v>2020</v>
      </c>
      <c r="L71" s="4"/>
      <c r="M71" s="4"/>
    </row>
    <row r="72" spans="7:13">
      <c r="G72" s="36">
        <v>44044</v>
      </c>
      <c r="H72" s="40">
        <v>2.3459067346938776</v>
      </c>
      <c r="I72" s="40">
        <v>2.3711468354430378</v>
      </c>
      <c r="J72" s="40">
        <v>2.3350493083307713</v>
      </c>
      <c r="K72" s="169">
        <f t="shared" si="5"/>
        <v>2020</v>
      </c>
      <c r="L72" s="4"/>
      <c r="M72" s="4"/>
    </row>
    <row r="73" spans="7:13">
      <c r="G73" s="36">
        <v>44075</v>
      </c>
      <c r="H73" s="40">
        <v>2.3428455102040817</v>
      </c>
      <c r="I73" s="40">
        <v>2.3781341772151898</v>
      </c>
      <c r="J73" s="40">
        <v>2.329413484988216</v>
      </c>
      <c r="K73" s="169">
        <f t="shared" si="5"/>
        <v>2020</v>
      </c>
      <c r="L73" s="4"/>
      <c r="M73" s="4"/>
    </row>
    <row r="74" spans="7:13">
      <c r="G74" s="36">
        <v>44105</v>
      </c>
      <c r="H74" s="40">
        <v>2.3785597959183673</v>
      </c>
      <c r="I74" s="40">
        <v>2.4007164556962022</v>
      </c>
      <c r="J74" s="40">
        <v>2.3678395532329133</v>
      </c>
      <c r="K74" s="169">
        <f t="shared" si="5"/>
        <v>2020</v>
      </c>
      <c r="L74" s="4"/>
      <c r="M74" s="4"/>
    </row>
    <row r="75" spans="7:13">
      <c r="G75" s="36">
        <v>44136</v>
      </c>
      <c r="H75" s="40">
        <v>2.6081516326530614</v>
      </c>
      <c r="I75" s="40">
        <v>2.6521594936708857</v>
      </c>
      <c r="J75" s="40">
        <v>2.5727785838712984</v>
      </c>
      <c r="K75" s="169">
        <f t="shared" si="5"/>
        <v>2020</v>
      </c>
      <c r="L75" s="4"/>
      <c r="M75" s="4"/>
    </row>
    <row r="76" spans="7:13">
      <c r="G76" s="36">
        <v>44166</v>
      </c>
      <c r="H76" s="40">
        <v>2.8061108163265307</v>
      </c>
      <c r="I76" s="40">
        <v>2.7919063291139237</v>
      </c>
      <c r="J76" s="40">
        <v>2.7715694435905318</v>
      </c>
      <c r="K76" s="169">
        <f t="shared" si="5"/>
        <v>2020</v>
      </c>
      <c r="L76" s="4"/>
      <c r="M76" s="4"/>
    </row>
    <row r="77" spans="7:13">
      <c r="G77" s="36">
        <v>44197</v>
      </c>
      <c r="H77" s="40">
        <v>2.9336618367346938</v>
      </c>
      <c r="I77" s="40">
        <v>2.8873999999999995</v>
      </c>
      <c r="J77" s="40">
        <v>2.8996563377395228</v>
      </c>
      <c r="K77" s="169">
        <f t="shared" si="5"/>
        <v>2021</v>
      </c>
      <c r="L77" s="4"/>
      <c r="M77" s="4"/>
    </row>
    <row r="78" spans="7:13">
      <c r="G78" s="36">
        <v>44228</v>
      </c>
      <c r="H78" s="40">
        <v>2.9188659183673469</v>
      </c>
      <c r="I78" s="40">
        <v>2.8928683544303793</v>
      </c>
      <c r="J78" s="40">
        <v>2.9027304231990985</v>
      </c>
      <c r="K78" s="169">
        <f t="shared" si="5"/>
        <v>2021</v>
      </c>
      <c r="L78" s="4"/>
      <c r="M78" s="4"/>
    </row>
    <row r="79" spans="7:13">
      <c r="G79" s="36">
        <v>44256</v>
      </c>
      <c r="H79" s="40">
        <v>2.8341720408163265</v>
      </c>
      <c r="I79" s="40">
        <v>2.7943367088607594</v>
      </c>
      <c r="J79" s="40">
        <v>2.8125572497182088</v>
      </c>
      <c r="K79" s="169">
        <f t="shared" si="5"/>
        <v>2021</v>
      </c>
      <c r="L79" s="4"/>
      <c r="M79" s="4"/>
    </row>
    <row r="80" spans="7:13">
      <c r="G80" s="36">
        <v>44287</v>
      </c>
      <c r="H80" s="40">
        <v>2.3596822448979591</v>
      </c>
      <c r="I80" s="40">
        <v>2.2338303797468351</v>
      </c>
      <c r="J80" s="40">
        <v>2.3360740034839638</v>
      </c>
      <c r="K80" s="169">
        <f t="shared" si="5"/>
        <v>2021</v>
      </c>
      <c r="L80" s="4"/>
      <c r="M80" s="4"/>
    </row>
    <row r="81" spans="7:13">
      <c r="G81" s="36">
        <v>44317</v>
      </c>
      <c r="H81" s="40">
        <v>2.2693761224489797</v>
      </c>
      <c r="I81" s="40">
        <v>2.2152987341772152</v>
      </c>
      <c r="J81" s="40">
        <v>2.2479502203094577</v>
      </c>
      <c r="K81" s="169">
        <f t="shared" si="5"/>
        <v>2021</v>
      </c>
      <c r="L81" s="4"/>
      <c r="M81" s="4"/>
    </row>
    <row r="82" spans="7:13">
      <c r="G82" s="36">
        <v>44348</v>
      </c>
      <c r="H82" s="40">
        <v>2.3086618367346943</v>
      </c>
      <c r="I82" s="40">
        <v>2.2489189873417721</v>
      </c>
      <c r="J82" s="40">
        <v>2.2848392458243674</v>
      </c>
      <c r="K82" s="169">
        <f t="shared" si="5"/>
        <v>2021</v>
      </c>
      <c r="L82" s="4"/>
      <c r="M82" s="4"/>
    </row>
    <row r="83" spans="7:13">
      <c r="G83" s="36">
        <v>44378</v>
      </c>
      <c r="H83" s="40">
        <v>2.3494781632653066</v>
      </c>
      <c r="I83" s="40">
        <v>2.3268936708860757</v>
      </c>
      <c r="J83" s="40">
        <v>2.328388789835024</v>
      </c>
      <c r="K83" s="169">
        <f t="shared" si="5"/>
        <v>2021</v>
      </c>
      <c r="L83" s="4"/>
      <c r="M83" s="4"/>
    </row>
    <row r="84" spans="7:13">
      <c r="G84" s="36">
        <v>44409</v>
      </c>
      <c r="H84" s="40">
        <v>2.3749883673469392</v>
      </c>
      <c r="I84" s="40">
        <v>2.3720582278481008</v>
      </c>
      <c r="J84" s="40">
        <v>2.3540061686648222</v>
      </c>
      <c r="K84" s="169">
        <f t="shared" si="5"/>
        <v>2021</v>
      </c>
      <c r="L84" s="4"/>
      <c r="M84" s="4"/>
    </row>
    <row r="85" spans="7:13">
      <c r="G85" s="36">
        <v>44440</v>
      </c>
      <c r="H85" s="40">
        <v>2.392845510204082</v>
      </c>
      <c r="I85" s="40">
        <v>2.3821848101265823</v>
      </c>
      <c r="J85" s="40">
        <v>2.3693765959627009</v>
      </c>
      <c r="K85" s="169">
        <f t="shared" si="5"/>
        <v>2021</v>
      </c>
      <c r="L85" s="4"/>
      <c r="M85" s="4"/>
    </row>
    <row r="86" spans="7:13">
      <c r="G86" s="36">
        <v>44470</v>
      </c>
      <c r="H86" s="40">
        <v>2.4107026530612243</v>
      </c>
      <c r="I86" s="40">
        <v>2.4047670886075947</v>
      </c>
      <c r="J86" s="40">
        <v>2.3898704990265398</v>
      </c>
      <c r="K86" s="169">
        <f t="shared" si="5"/>
        <v>2021</v>
      </c>
      <c r="L86" s="4"/>
      <c r="M86" s="4"/>
    </row>
    <row r="87" spans="7:13">
      <c r="G87" s="36">
        <v>44501</v>
      </c>
      <c r="H87" s="40">
        <v>2.6586618367346939</v>
      </c>
      <c r="I87" s="40">
        <v>2.6591468354430376</v>
      </c>
      <c r="J87" s="40">
        <v>2.6183775181883386</v>
      </c>
      <c r="K87" s="169">
        <f t="shared" si="5"/>
        <v>2021</v>
      </c>
      <c r="L87" s="4"/>
      <c r="M87" s="4"/>
    </row>
    <row r="88" spans="7:13">
      <c r="G88" s="36">
        <v>44531</v>
      </c>
      <c r="H88" s="40">
        <v>2.8520291836734692</v>
      </c>
      <c r="I88" s="40">
        <v>2.8019316455696197</v>
      </c>
      <c r="J88" s="40">
        <v>2.8176807254841685</v>
      </c>
      <c r="K88" s="169">
        <f t="shared" si="5"/>
        <v>2021</v>
      </c>
      <c r="L88" s="4"/>
      <c r="M88" s="4"/>
    </row>
    <row r="89" spans="7:13">
      <c r="G89" s="36">
        <v>44562</v>
      </c>
      <c r="H89" s="40">
        <v>2.9795802040816328</v>
      </c>
      <c r="I89" s="40">
        <v>2.9024886075949361</v>
      </c>
      <c r="J89" s="40">
        <v>2.9432058817501794</v>
      </c>
      <c r="K89" s="169">
        <f t="shared" si="5"/>
        <v>2022</v>
      </c>
      <c r="L89" s="4"/>
      <c r="M89" s="4"/>
    </row>
    <row r="90" spans="7:13">
      <c r="G90" s="36">
        <v>44593</v>
      </c>
      <c r="H90" s="40">
        <v>2.9556006122448979</v>
      </c>
      <c r="I90" s="40">
        <v>2.9040075949367083</v>
      </c>
      <c r="J90" s="40">
        <v>2.9396194487140077</v>
      </c>
      <c r="K90" s="169">
        <f t="shared" si="5"/>
        <v>2022</v>
      </c>
      <c r="L90" s="4"/>
      <c r="M90" s="4"/>
    </row>
    <row r="91" spans="7:13">
      <c r="G91" s="36">
        <v>44621</v>
      </c>
      <c r="H91" s="40">
        <v>2.8678455102040821</v>
      </c>
      <c r="I91" s="40">
        <v>2.8024379746835439</v>
      </c>
      <c r="J91" s="40">
        <v>2.8438104518905627</v>
      </c>
      <c r="K91" s="169">
        <f t="shared" si="5"/>
        <v>2022</v>
      </c>
      <c r="L91" s="4"/>
      <c r="M91" s="4"/>
    </row>
    <row r="92" spans="7:13">
      <c r="G92" s="36">
        <v>44652</v>
      </c>
      <c r="H92" s="40">
        <v>2.3729475510204083</v>
      </c>
      <c r="I92" s="40">
        <v>2.2368683544303796</v>
      </c>
      <c r="J92" s="40">
        <v>2.3340246131775797</v>
      </c>
      <c r="K92" s="169">
        <f t="shared" si="5"/>
        <v>2022</v>
      </c>
      <c r="L92" s="4"/>
      <c r="M92" s="4"/>
    </row>
    <row r="93" spans="7:13">
      <c r="G93" s="36">
        <v>44682</v>
      </c>
      <c r="H93" s="40">
        <v>2.286212857142857</v>
      </c>
      <c r="I93" s="40">
        <v>2.2192481012658223</v>
      </c>
      <c r="J93" s="40">
        <v>2.2494872630392457</v>
      </c>
      <c r="K93" s="169">
        <f t="shared" si="5"/>
        <v>2022</v>
      </c>
      <c r="L93" s="4"/>
      <c r="M93" s="4"/>
    </row>
    <row r="94" spans="7:13">
      <c r="G94" s="36">
        <v>44713</v>
      </c>
      <c r="H94" s="40">
        <v>2.3198863265306122</v>
      </c>
      <c r="I94" s="40">
        <v>2.2549949367088606</v>
      </c>
      <c r="J94" s="40">
        <v>2.2807404652115997</v>
      </c>
      <c r="K94" s="169">
        <f t="shared" si="5"/>
        <v>2022</v>
      </c>
      <c r="L94" s="4"/>
      <c r="M94" s="4"/>
    </row>
    <row r="95" spans="7:13">
      <c r="G95" s="36">
        <v>44743</v>
      </c>
      <c r="H95" s="40">
        <v>2.3703965306122448</v>
      </c>
      <c r="I95" s="40">
        <v>2.3348936708860757</v>
      </c>
      <c r="J95" s="40">
        <v>2.3340246131775797</v>
      </c>
      <c r="K95" s="169">
        <f t="shared" si="5"/>
        <v>2022</v>
      </c>
      <c r="L95" s="4"/>
      <c r="M95" s="4"/>
    </row>
    <row r="96" spans="7:13">
      <c r="G96" s="36">
        <v>44774</v>
      </c>
      <c r="H96" s="40">
        <v>2.3989679591836737</v>
      </c>
      <c r="I96" s="40">
        <v>2.3831974683544299</v>
      </c>
      <c r="J96" s="40">
        <v>2.3627160774669536</v>
      </c>
      <c r="K96" s="169">
        <f t="shared" si="5"/>
        <v>2022</v>
      </c>
      <c r="L96" s="4"/>
      <c r="M96" s="4"/>
    </row>
    <row r="97" spans="7:13">
      <c r="G97" s="36">
        <v>44805</v>
      </c>
      <c r="H97" s="40">
        <v>2.4091720408163266</v>
      </c>
      <c r="I97" s="40">
        <v>2.3932227848101264</v>
      </c>
      <c r="J97" s="40">
        <v>2.3704012911158929</v>
      </c>
      <c r="K97" s="169">
        <f t="shared" si="5"/>
        <v>2022</v>
      </c>
      <c r="L97" s="4"/>
      <c r="M97" s="4"/>
    </row>
    <row r="98" spans="7:13">
      <c r="G98" s="36">
        <v>44835</v>
      </c>
      <c r="H98" s="40">
        <v>2.4326414285714284</v>
      </c>
      <c r="I98" s="40">
        <v>2.4138810126582277</v>
      </c>
      <c r="J98" s="40">
        <v>2.3965310175222871</v>
      </c>
      <c r="K98" s="169">
        <f t="shared" si="5"/>
        <v>2022</v>
      </c>
      <c r="L98" s="4"/>
      <c r="M98" s="4"/>
    </row>
    <row r="99" spans="7:13">
      <c r="G99" s="36">
        <v>44866</v>
      </c>
      <c r="H99" s="40">
        <v>2.7050904081632652</v>
      </c>
      <c r="I99" s="40">
        <v>2.6722101265822782</v>
      </c>
      <c r="J99" s="40">
        <v>2.6521924582436727</v>
      </c>
      <c r="K99" s="169">
        <f t="shared" si="5"/>
        <v>2022</v>
      </c>
      <c r="L99" s="4"/>
      <c r="M99" s="4"/>
    </row>
    <row r="100" spans="7:13">
      <c r="G100" s="36">
        <v>44896</v>
      </c>
      <c r="H100" s="40">
        <v>2.8887638775510203</v>
      </c>
      <c r="I100" s="40">
        <v>2.8180329113924047</v>
      </c>
      <c r="J100" s="40">
        <v>2.839199323701199</v>
      </c>
      <c r="K100" s="169">
        <f t="shared" si="5"/>
        <v>2022</v>
      </c>
      <c r="L100" s="4"/>
      <c r="M100" s="4"/>
    </row>
    <row r="101" spans="7:13">
      <c r="G101" s="36">
        <v>44927</v>
      </c>
      <c r="H101" s="40">
        <v>3.0244781632653064</v>
      </c>
      <c r="I101" s="40">
        <v>2.9366151898734172</v>
      </c>
      <c r="J101" s="40">
        <v>2.9729220411927453</v>
      </c>
      <c r="K101" s="169">
        <f t="shared" si="5"/>
        <v>2023</v>
      </c>
      <c r="L101" s="4"/>
      <c r="M101" s="4"/>
    </row>
    <row r="102" spans="7:13">
      <c r="G102" s="36">
        <v>44958</v>
      </c>
      <c r="H102" s="40">
        <v>3.0061108163265309</v>
      </c>
      <c r="I102" s="40">
        <v>2.936108860759493</v>
      </c>
      <c r="J102" s="40">
        <v>2.9749714314991293</v>
      </c>
      <c r="K102" s="169">
        <f t="shared" si="5"/>
        <v>2023</v>
      </c>
      <c r="L102" s="4"/>
      <c r="M102" s="4"/>
    </row>
    <row r="103" spans="7:13">
      <c r="G103" s="36">
        <v>44986</v>
      </c>
      <c r="H103" s="40">
        <v>2.9173353061224492</v>
      </c>
      <c r="I103" s="40">
        <v>2.8336278481012656</v>
      </c>
      <c r="J103" s="40">
        <v>2.8781377395224923</v>
      </c>
      <c r="K103" s="169">
        <f t="shared" si="5"/>
        <v>2023</v>
      </c>
      <c r="L103" s="4"/>
      <c r="M103" s="4"/>
    </row>
    <row r="104" spans="7:13">
      <c r="G104" s="36">
        <v>45017</v>
      </c>
      <c r="H104" s="40">
        <v>2.4183557142857146</v>
      </c>
      <c r="I104" s="40">
        <v>2.2790962025316452</v>
      </c>
      <c r="J104" s="40">
        <v>2.3821852853776004</v>
      </c>
      <c r="K104" s="169">
        <f t="shared" si="5"/>
        <v>2023</v>
      </c>
      <c r="L104" s="4"/>
      <c r="M104" s="4"/>
    </row>
    <row r="105" spans="7:13">
      <c r="G105" s="36">
        <v>45047</v>
      </c>
      <c r="H105" s="40">
        <v>2.9377434693877551</v>
      </c>
      <c r="I105" s="40">
        <v>2.8091215189873413</v>
      </c>
      <c r="J105" s="40">
        <v>2.9037551183522905</v>
      </c>
      <c r="K105" s="169">
        <f t="shared" si="5"/>
        <v>2023</v>
      </c>
      <c r="L105" s="4"/>
      <c r="M105" s="4"/>
    </row>
    <row r="106" spans="7:13">
      <c r="G106" s="36">
        <v>45078</v>
      </c>
      <c r="H106" s="40">
        <v>2.9675393877551022</v>
      </c>
      <c r="I106" s="40">
        <v>2.7562607594936703</v>
      </c>
      <c r="J106" s="40">
        <v>2.9311144789425145</v>
      </c>
      <c r="K106" s="169">
        <f t="shared" si="5"/>
        <v>2023</v>
      </c>
      <c r="L106" s="4"/>
      <c r="M106" s="4"/>
    </row>
    <row r="107" spans="7:13">
      <c r="G107" s="36">
        <v>45108</v>
      </c>
      <c r="H107" s="40">
        <v>2.9992740816326529</v>
      </c>
      <c r="I107" s="40">
        <v>2.8668430379746832</v>
      </c>
      <c r="J107" s="40">
        <v>2.9655442360897633</v>
      </c>
      <c r="K107" s="169">
        <f t="shared" si="5"/>
        <v>2023</v>
      </c>
      <c r="L107" s="4"/>
      <c r="M107" s="4"/>
    </row>
    <row r="108" spans="7:13">
      <c r="G108" s="36">
        <v>45139</v>
      </c>
      <c r="H108" s="40">
        <v>3.0394781632653061</v>
      </c>
      <c r="I108" s="40">
        <v>2.9617291139240502</v>
      </c>
      <c r="J108" s="40">
        <v>3.0059172251255251</v>
      </c>
      <c r="K108" s="169">
        <f t="shared" si="5"/>
        <v>2023</v>
      </c>
      <c r="L108" s="4"/>
      <c r="M108" s="4"/>
    </row>
    <row r="109" spans="7:13">
      <c r="G109" s="36">
        <v>45170</v>
      </c>
      <c r="H109" s="40">
        <v>3.0380495918367347</v>
      </c>
      <c r="I109" s="40">
        <v>2.928210126582278</v>
      </c>
      <c r="J109" s="40">
        <v>3.0019209140280769</v>
      </c>
      <c r="K109" s="169">
        <f t="shared" si="5"/>
        <v>2023</v>
      </c>
      <c r="L109" s="4"/>
      <c r="M109" s="4"/>
    </row>
    <row r="110" spans="7:13">
      <c r="G110" s="36">
        <v>45200</v>
      </c>
      <c r="H110" s="40">
        <v>3.1016210204081633</v>
      </c>
      <c r="I110" s="40">
        <v>3.0027417721518983</v>
      </c>
      <c r="J110" s="40">
        <v>3.0683211599549134</v>
      </c>
      <c r="K110" s="169">
        <f t="shared" si="5"/>
        <v>2023</v>
      </c>
      <c r="L110" s="4"/>
      <c r="M110" s="4"/>
    </row>
    <row r="111" spans="7:13">
      <c r="G111" s="36">
        <v>45231</v>
      </c>
      <c r="H111" s="40">
        <v>3.3025393877551021</v>
      </c>
      <c r="I111" s="40">
        <v>3.2283620253164553</v>
      </c>
      <c r="J111" s="40">
        <v>3.2521514704375449</v>
      </c>
      <c r="K111" s="169">
        <f t="shared" si="5"/>
        <v>2023</v>
      </c>
      <c r="L111" s="4"/>
      <c r="M111" s="4"/>
    </row>
    <row r="112" spans="7:13">
      <c r="G112" s="36">
        <v>45261</v>
      </c>
      <c r="H112" s="40">
        <v>3.5303965306122449</v>
      </c>
      <c r="I112" s="40">
        <v>3.4297797468354427</v>
      </c>
      <c r="J112" s="40">
        <v>3.4835276360282816</v>
      </c>
      <c r="K112" s="169">
        <f t="shared" si="5"/>
        <v>2023</v>
      </c>
      <c r="L112" s="4"/>
      <c r="M112" s="4"/>
    </row>
    <row r="113" spans="7:13">
      <c r="G113" s="36">
        <v>45292</v>
      </c>
      <c r="H113" s="40">
        <v>3.5974373469387757</v>
      </c>
      <c r="I113" s="40">
        <v>3.5392481012658221</v>
      </c>
      <c r="J113" s="40">
        <v>3.5482883697100114</v>
      </c>
      <c r="K113" s="169">
        <f t="shared" ref="K113:K159" si="6">YEAR(G113)</f>
        <v>2024</v>
      </c>
      <c r="L113" s="4"/>
      <c r="M113" s="4"/>
    </row>
    <row r="114" spans="7:13">
      <c r="G114" s="36">
        <v>45323</v>
      </c>
      <c r="H114" s="40">
        <v>3.5882536734693882</v>
      </c>
      <c r="I114" s="40">
        <v>3.571855696202531</v>
      </c>
      <c r="J114" s="40">
        <v>3.5595600163951229</v>
      </c>
      <c r="K114" s="169">
        <f t="shared" si="6"/>
        <v>2024</v>
      </c>
      <c r="L114" s="4"/>
      <c r="M114" s="4"/>
    </row>
    <row r="115" spans="7:13">
      <c r="G115" s="36">
        <v>45352</v>
      </c>
      <c r="H115" s="40">
        <v>3.4642740816326532</v>
      </c>
      <c r="I115" s="40">
        <v>3.52719746835443</v>
      </c>
      <c r="J115" s="40">
        <v>3.4273743416333642</v>
      </c>
      <c r="K115" s="169">
        <f t="shared" si="6"/>
        <v>2024</v>
      </c>
      <c r="L115" s="4"/>
      <c r="M115" s="4"/>
    </row>
    <row r="116" spans="7:13">
      <c r="G116" s="36">
        <v>45383</v>
      </c>
      <c r="H116" s="40">
        <v>3.0553965306122448</v>
      </c>
      <c r="I116" s="40">
        <v>2.8877037974683541</v>
      </c>
      <c r="J116" s="40">
        <v>3.0219024695153194</v>
      </c>
      <c r="K116" s="169">
        <f t="shared" si="6"/>
        <v>2024</v>
      </c>
      <c r="L116" s="4"/>
      <c r="M116" s="4"/>
    </row>
    <row r="117" spans="7:13">
      <c r="G117" s="36">
        <v>45413</v>
      </c>
      <c r="H117" s="40">
        <v>3.5892740816326532</v>
      </c>
      <c r="I117" s="40">
        <v>3.3988936708860757</v>
      </c>
      <c r="J117" s="40">
        <v>3.5580229736653348</v>
      </c>
      <c r="K117" s="169">
        <f t="shared" si="6"/>
        <v>2024</v>
      </c>
      <c r="L117" s="4"/>
      <c r="M117" s="4"/>
    </row>
    <row r="118" spans="7:13">
      <c r="G118" s="36">
        <v>45444</v>
      </c>
      <c r="H118" s="40">
        <v>3.6150904081632658</v>
      </c>
      <c r="I118" s="40">
        <v>3.2575265822784805</v>
      </c>
      <c r="J118" s="40">
        <v>3.5813860231581107</v>
      </c>
      <c r="K118" s="169">
        <f t="shared" si="6"/>
        <v>2024</v>
      </c>
      <c r="L118" s="4"/>
      <c r="M118" s="4"/>
    </row>
    <row r="119" spans="7:13">
      <c r="G119" s="36">
        <v>45474</v>
      </c>
      <c r="H119" s="40">
        <v>3.6280495918367346</v>
      </c>
      <c r="I119" s="40">
        <v>3.3988936708860757</v>
      </c>
      <c r="J119" s="40">
        <v>3.5969613894866277</v>
      </c>
      <c r="K119" s="169">
        <f t="shared" si="6"/>
        <v>2024</v>
      </c>
      <c r="L119" s="4"/>
      <c r="M119" s="4"/>
    </row>
    <row r="120" spans="7:13">
      <c r="G120" s="36">
        <v>45505</v>
      </c>
      <c r="H120" s="40">
        <v>3.6798863265306125</v>
      </c>
      <c r="I120" s="40">
        <v>3.5402607594936701</v>
      </c>
      <c r="J120" s="40">
        <v>3.6490159032687779</v>
      </c>
      <c r="K120" s="169">
        <f t="shared" si="6"/>
        <v>2024</v>
      </c>
      <c r="L120" s="4"/>
      <c r="M120" s="4"/>
    </row>
    <row r="121" spans="7:13">
      <c r="G121" s="36">
        <v>45536</v>
      </c>
      <c r="H121" s="40">
        <v>3.6669271428571428</v>
      </c>
      <c r="I121" s="40">
        <v>3.463096202531645</v>
      </c>
      <c r="J121" s="40">
        <v>3.6334405369402605</v>
      </c>
      <c r="K121" s="169">
        <f t="shared" si="6"/>
        <v>2024</v>
      </c>
      <c r="L121" s="4"/>
      <c r="M121" s="4"/>
    </row>
    <row r="122" spans="7:13">
      <c r="G122" s="36">
        <v>45566</v>
      </c>
      <c r="H122" s="40">
        <v>3.7706006122448978</v>
      </c>
      <c r="I122" s="40">
        <v>3.5917037974683539</v>
      </c>
      <c r="J122" s="40">
        <v>3.7401113023875396</v>
      </c>
      <c r="K122" s="169">
        <f t="shared" si="6"/>
        <v>2024</v>
      </c>
      <c r="L122" s="4"/>
      <c r="M122" s="4"/>
    </row>
    <row r="123" spans="7:13">
      <c r="G123" s="36">
        <v>45597</v>
      </c>
      <c r="H123" s="40">
        <v>3.900090408163265</v>
      </c>
      <c r="I123" s="40">
        <v>3.7845139240506325</v>
      </c>
      <c r="J123" s="40">
        <v>3.8522129521467368</v>
      </c>
      <c r="K123" s="169">
        <f t="shared" si="6"/>
        <v>2024</v>
      </c>
      <c r="L123" s="4"/>
      <c r="M123" s="4"/>
    </row>
    <row r="124" spans="7:13">
      <c r="G124" s="36">
        <v>45627</v>
      </c>
      <c r="H124" s="40">
        <v>4.1720291836734686</v>
      </c>
      <c r="I124" s="40">
        <v>4.0415265822784798</v>
      </c>
      <c r="J124" s="40">
        <v>4.1278559483553652</v>
      </c>
      <c r="K124" s="169">
        <f t="shared" si="6"/>
        <v>2024</v>
      </c>
      <c r="L124" s="4"/>
      <c r="M124" s="4"/>
    </row>
    <row r="125" spans="7:13">
      <c r="G125" s="36">
        <v>45658</v>
      </c>
      <c r="H125" s="40">
        <v>4.170396530612245</v>
      </c>
      <c r="I125" s="40">
        <v>4.141779746835442</v>
      </c>
      <c r="J125" s="40">
        <v>4.1236546982272779</v>
      </c>
      <c r="K125" s="169">
        <f t="shared" si="6"/>
        <v>2025</v>
      </c>
      <c r="L125" s="4"/>
      <c r="M125" s="4"/>
    </row>
    <row r="126" spans="7:13">
      <c r="G126" s="36">
        <v>45689</v>
      </c>
      <c r="H126" s="40">
        <v>4.170396530612245</v>
      </c>
      <c r="I126" s="40">
        <v>4.207703797468354</v>
      </c>
      <c r="J126" s="40">
        <v>4.144148601291116</v>
      </c>
      <c r="K126" s="169">
        <f t="shared" si="6"/>
        <v>2025</v>
      </c>
      <c r="L126" s="4"/>
      <c r="M126" s="4"/>
    </row>
    <row r="127" spans="7:13">
      <c r="G127" s="36">
        <v>45717</v>
      </c>
      <c r="H127" s="40">
        <v>4.0111108163265303</v>
      </c>
      <c r="I127" s="40">
        <v>4.2208683544303787</v>
      </c>
      <c r="J127" s="40">
        <v>3.976508474228917</v>
      </c>
      <c r="K127" s="169">
        <f t="shared" si="6"/>
        <v>2025</v>
      </c>
      <c r="L127" s="4"/>
      <c r="M127" s="4"/>
    </row>
    <row r="128" spans="7:13">
      <c r="G128" s="36">
        <v>45748</v>
      </c>
      <c r="H128" s="40">
        <v>3.6925393877551023</v>
      </c>
      <c r="I128" s="40">
        <v>3.496210126582278</v>
      </c>
      <c r="J128" s="40">
        <v>3.6617221231683574</v>
      </c>
      <c r="K128" s="169">
        <f t="shared" si="6"/>
        <v>2025</v>
      </c>
      <c r="L128" s="4"/>
      <c r="M128" s="4"/>
    </row>
    <row r="129" spans="7:13">
      <c r="G129" s="36">
        <v>45778</v>
      </c>
      <c r="H129" s="40">
        <v>3.6393761224489798</v>
      </c>
      <c r="I129" s="40">
        <v>3.5093746835443032</v>
      </c>
      <c r="J129" s="40">
        <v>3.6083355056870583</v>
      </c>
      <c r="K129" s="169">
        <f t="shared" si="6"/>
        <v>2025</v>
      </c>
      <c r="L129" s="4"/>
      <c r="M129" s="4"/>
    </row>
    <row r="130" spans="7:13">
      <c r="G130" s="36">
        <v>45809</v>
      </c>
      <c r="H130" s="40">
        <v>3.6261108163265305</v>
      </c>
      <c r="I130" s="40">
        <v>3.3776278481012652</v>
      </c>
      <c r="J130" s="40">
        <v>3.5924527308125835</v>
      </c>
      <c r="K130" s="169">
        <f t="shared" si="6"/>
        <v>2025</v>
      </c>
      <c r="L130" s="4"/>
      <c r="M130" s="4"/>
    </row>
    <row r="131" spans="7:13">
      <c r="G131" s="36">
        <v>45839</v>
      </c>
      <c r="H131" s="40">
        <v>3.6393761224489798</v>
      </c>
      <c r="I131" s="40">
        <v>3.5358050632911389</v>
      </c>
      <c r="J131" s="40">
        <v>3.6083355056870583</v>
      </c>
      <c r="K131" s="169">
        <f t="shared" si="6"/>
        <v>2025</v>
      </c>
      <c r="L131" s="4"/>
      <c r="M131" s="4"/>
    </row>
    <row r="132" spans="7:13">
      <c r="G132" s="36">
        <v>45870</v>
      </c>
      <c r="H132" s="40">
        <v>3.7190699999999999</v>
      </c>
      <c r="I132" s="40">
        <v>3.627956962025316</v>
      </c>
      <c r="J132" s="40">
        <v>3.6883641971513477</v>
      </c>
      <c r="K132" s="169">
        <f t="shared" si="6"/>
        <v>2025</v>
      </c>
      <c r="L132" s="4"/>
      <c r="M132" s="4"/>
    </row>
    <row r="133" spans="7:13">
      <c r="G133" s="36">
        <v>45901</v>
      </c>
      <c r="H133" s="40">
        <v>3.7323353061224491</v>
      </c>
      <c r="I133" s="40">
        <v>3.548969620253164</v>
      </c>
      <c r="J133" s="40">
        <v>3.6991234962598627</v>
      </c>
      <c r="K133" s="169">
        <f t="shared" si="6"/>
        <v>2025</v>
      </c>
      <c r="L133" s="4"/>
      <c r="M133" s="4"/>
    </row>
    <row r="134" spans="7:13">
      <c r="G134" s="36">
        <v>45931</v>
      </c>
      <c r="H134" s="40">
        <v>3.7854985714285716</v>
      </c>
      <c r="I134" s="40">
        <v>3.6411215189873412</v>
      </c>
      <c r="J134" s="40">
        <v>3.7550718516241419</v>
      </c>
      <c r="K134" s="169">
        <f t="shared" si="6"/>
        <v>2025</v>
      </c>
      <c r="L134" s="4"/>
      <c r="M134" s="4"/>
    </row>
    <row r="135" spans="7:13">
      <c r="G135" s="36">
        <v>45962</v>
      </c>
      <c r="H135" s="40">
        <v>3.8916210204081634</v>
      </c>
      <c r="I135" s="40">
        <v>3.8651215189873414</v>
      </c>
      <c r="J135" s="40">
        <v>3.8437079823752436</v>
      </c>
      <c r="K135" s="169">
        <f t="shared" si="6"/>
        <v>2025</v>
      </c>
      <c r="L135" s="4"/>
      <c r="M135" s="4"/>
    </row>
    <row r="136" spans="7:13">
      <c r="G136" s="36">
        <v>45992</v>
      </c>
      <c r="H136" s="40">
        <v>4.0376414285714279</v>
      </c>
      <c r="I136" s="40">
        <v>4.1549443037974676</v>
      </c>
      <c r="J136" s="40">
        <v>3.9929035966799877</v>
      </c>
      <c r="K136" s="169">
        <f t="shared" si="6"/>
        <v>2025</v>
      </c>
      <c r="L136" s="4"/>
      <c r="M136" s="4"/>
    </row>
    <row r="137" spans="7:13">
      <c r="G137" s="36">
        <v>46023</v>
      </c>
      <c r="H137" s="40">
        <v>4.0940700000000003</v>
      </c>
      <c r="I137" s="40">
        <v>4.2404126582278465</v>
      </c>
      <c r="J137" s="40">
        <v>4.0470075007685216</v>
      </c>
      <c r="K137" s="169">
        <f t="shared" ref="K137:K148" si="7">YEAR(G137)</f>
        <v>2026</v>
      </c>
      <c r="L137" s="4"/>
      <c r="M137" s="4"/>
    </row>
    <row r="138" spans="7:13">
      <c r="G138" s="36">
        <v>46054</v>
      </c>
      <c r="H138" s="40">
        <v>4.1212128571428561</v>
      </c>
      <c r="I138" s="40">
        <v>4.1729696202531636</v>
      </c>
      <c r="J138" s="40">
        <v>4.0947582949072654</v>
      </c>
      <c r="K138" s="169">
        <f t="shared" si="7"/>
        <v>2026</v>
      </c>
      <c r="L138" s="4"/>
      <c r="M138" s="4"/>
    </row>
    <row r="139" spans="7:13">
      <c r="G139" s="36">
        <v>46082</v>
      </c>
      <c r="H139" s="40">
        <v>3.9173353061224492</v>
      </c>
      <c r="I139" s="40">
        <v>4.0785898734177204</v>
      </c>
      <c r="J139" s="40">
        <v>3.8823389896505791</v>
      </c>
      <c r="K139" s="169">
        <f t="shared" si="7"/>
        <v>2026</v>
      </c>
      <c r="L139" s="4"/>
      <c r="M139" s="4"/>
    </row>
    <row r="140" spans="7:13">
      <c r="G140" s="36">
        <v>46113</v>
      </c>
      <c r="H140" s="40">
        <v>3.6590700000000003</v>
      </c>
      <c r="I140" s="40">
        <v>3.4580329113924044</v>
      </c>
      <c r="J140" s="40">
        <v>3.6281121221436625</v>
      </c>
      <c r="K140" s="169">
        <f t="shared" si="7"/>
        <v>2026</v>
      </c>
      <c r="L140" s="4"/>
      <c r="M140" s="4"/>
    </row>
    <row r="141" spans="7:13">
      <c r="G141" s="36">
        <v>46143</v>
      </c>
      <c r="H141" s="40">
        <v>3.6046822448979592</v>
      </c>
      <c r="I141" s="40">
        <v>3.5254759493670882</v>
      </c>
      <c r="J141" s="40">
        <v>3.5734958704785327</v>
      </c>
      <c r="K141" s="169">
        <f t="shared" si="7"/>
        <v>2026</v>
      </c>
      <c r="L141" s="4"/>
      <c r="M141" s="4"/>
    </row>
    <row r="142" spans="7:13">
      <c r="G142" s="36">
        <v>46174</v>
      </c>
      <c r="H142" s="40">
        <v>3.618253673469388</v>
      </c>
      <c r="I142" s="40">
        <v>3.4040582278481004</v>
      </c>
      <c r="J142" s="40">
        <v>3.5845625781330055</v>
      </c>
      <c r="K142" s="169">
        <f t="shared" si="7"/>
        <v>2026</v>
      </c>
      <c r="L142" s="4"/>
      <c r="M142" s="4"/>
    </row>
    <row r="143" spans="7:13">
      <c r="G143" s="36">
        <v>46204</v>
      </c>
      <c r="H143" s="40">
        <v>3.6590700000000003</v>
      </c>
      <c r="I143" s="40">
        <v>3.5929189873417715</v>
      </c>
      <c r="J143" s="40">
        <v>3.6281121221436625</v>
      </c>
      <c r="K143" s="169">
        <f t="shared" si="7"/>
        <v>2026</v>
      </c>
      <c r="L143" s="4"/>
      <c r="M143" s="4"/>
    </row>
    <row r="144" spans="7:13">
      <c r="G144" s="36">
        <v>46235</v>
      </c>
      <c r="H144" s="40">
        <v>3.7678455102040815</v>
      </c>
      <c r="I144" s="40">
        <v>3.673830379746835</v>
      </c>
      <c r="J144" s="40">
        <v>3.7373446254739218</v>
      </c>
      <c r="K144" s="169">
        <f t="shared" si="7"/>
        <v>2026</v>
      </c>
      <c r="L144" s="4"/>
      <c r="M144" s="4"/>
    </row>
    <row r="145" spans="7:13">
      <c r="G145" s="36">
        <v>46266</v>
      </c>
      <c r="H145" s="40">
        <v>3.7678455102040815</v>
      </c>
      <c r="I145" s="40">
        <v>3.5658810126582274</v>
      </c>
      <c r="J145" s="40">
        <v>3.7347828875909417</v>
      </c>
      <c r="K145" s="169">
        <f t="shared" si="7"/>
        <v>2026</v>
      </c>
      <c r="L145" s="4"/>
      <c r="M145" s="4"/>
    </row>
    <row r="146" spans="7:13">
      <c r="G146" s="36">
        <v>46296</v>
      </c>
      <c r="H146" s="40">
        <v>3.8085597959183675</v>
      </c>
      <c r="I146" s="40">
        <v>3.6333240506329112</v>
      </c>
      <c r="J146" s="40">
        <v>3.7782299620862796</v>
      </c>
      <c r="K146" s="169">
        <f t="shared" si="7"/>
        <v>2026</v>
      </c>
      <c r="L146" s="4"/>
      <c r="M146" s="4"/>
    </row>
    <row r="147" spans="7:13">
      <c r="G147" s="36">
        <v>46327</v>
      </c>
      <c r="H147" s="40">
        <v>3.9309067346938775</v>
      </c>
      <c r="I147" s="40">
        <v>3.8087164556962021</v>
      </c>
      <c r="J147" s="40">
        <v>3.8831587457731325</v>
      </c>
      <c r="K147" s="169">
        <f t="shared" si="7"/>
        <v>2026</v>
      </c>
      <c r="L147" s="4"/>
      <c r="M147" s="4"/>
    </row>
    <row r="148" spans="7:13">
      <c r="G148" s="36">
        <v>46357</v>
      </c>
      <c r="H148" s="40">
        <v>4.1348863265306113</v>
      </c>
      <c r="I148" s="40">
        <v>4.0785898734177204</v>
      </c>
      <c r="J148" s="40">
        <v>4.0905570447791781</v>
      </c>
      <c r="K148" s="169">
        <f t="shared" si="7"/>
        <v>2026</v>
      </c>
      <c r="L148" s="4"/>
      <c r="M148" s="4"/>
    </row>
    <row r="149" spans="7:13">
      <c r="G149" s="36">
        <v>46388</v>
      </c>
      <c r="H149" s="40">
        <v>4.2106006122448978</v>
      </c>
      <c r="I149" s="40">
        <v>4.2765645569620245</v>
      </c>
      <c r="J149" s="40">
        <v>4.1640276872630393</v>
      </c>
      <c r="K149" s="169">
        <f t="shared" si="6"/>
        <v>2027</v>
      </c>
      <c r="L149" s="4"/>
      <c r="M149" s="4"/>
    </row>
    <row r="150" spans="7:13">
      <c r="G150" s="36">
        <v>46419</v>
      </c>
      <c r="H150" s="40">
        <v>4.224580204081632</v>
      </c>
      <c r="I150" s="40">
        <v>4.2626911392405056</v>
      </c>
      <c r="J150" s="40">
        <v>4.1985599139256076</v>
      </c>
      <c r="K150" s="169">
        <f t="shared" si="6"/>
        <v>2027</v>
      </c>
      <c r="L150" s="4"/>
      <c r="M150" s="4"/>
    </row>
    <row r="151" spans="7:13">
      <c r="G151" s="36">
        <v>46447</v>
      </c>
      <c r="H151" s="40">
        <v>4.0851924489795914</v>
      </c>
      <c r="I151" s="40">
        <v>4.2488177215189866</v>
      </c>
      <c r="J151" s="40">
        <v>4.0509013423506506</v>
      </c>
      <c r="K151" s="169">
        <f t="shared" si="6"/>
        <v>2027</v>
      </c>
      <c r="L151" s="4"/>
      <c r="M151" s="4"/>
    </row>
    <row r="152" spans="7:13">
      <c r="G152" s="36">
        <v>46478</v>
      </c>
      <c r="H152" s="40">
        <v>3.8065189795918366</v>
      </c>
      <c r="I152" s="40">
        <v>3.68193164556962</v>
      </c>
      <c r="J152" s="40">
        <v>3.7761805717798955</v>
      </c>
      <c r="K152" s="169">
        <f t="shared" si="6"/>
        <v>2027</v>
      </c>
      <c r="L152" s="4"/>
      <c r="M152" s="4"/>
    </row>
    <row r="153" spans="7:13">
      <c r="G153" s="36">
        <v>46508</v>
      </c>
      <c r="H153" s="40">
        <v>3.778661836734694</v>
      </c>
      <c r="I153" s="40">
        <v>3.7234506329113919</v>
      </c>
      <c r="J153" s="40">
        <v>3.7482063940977564</v>
      </c>
      <c r="K153" s="169">
        <f t="shared" si="6"/>
        <v>2027</v>
      </c>
      <c r="L153" s="4"/>
      <c r="M153" s="4"/>
    </row>
    <row r="154" spans="7:13">
      <c r="G154" s="36">
        <v>46539</v>
      </c>
      <c r="H154" s="40">
        <v>3.7647842857142861</v>
      </c>
      <c r="I154" s="40">
        <v>3.5851215189873415</v>
      </c>
      <c r="J154" s="40">
        <v>3.731708802131366</v>
      </c>
      <c r="K154" s="169">
        <f t="shared" si="6"/>
        <v>2027</v>
      </c>
      <c r="L154" s="4"/>
      <c r="M154" s="4"/>
    </row>
    <row r="155" spans="7:13">
      <c r="G155" s="36">
        <v>46569</v>
      </c>
      <c r="H155" s="40">
        <v>3.8204985714285713</v>
      </c>
      <c r="I155" s="40">
        <v>3.7372227848101263</v>
      </c>
      <c r="J155" s="40">
        <v>3.7902188953786249</v>
      </c>
      <c r="K155" s="169">
        <f t="shared" si="6"/>
        <v>2027</v>
      </c>
      <c r="L155" s="4"/>
      <c r="M155" s="4"/>
    </row>
    <row r="156" spans="7:13">
      <c r="G156" s="36">
        <v>46600</v>
      </c>
      <c r="H156" s="40">
        <v>3.8901924489795916</v>
      </c>
      <c r="I156" s="40">
        <v>3.8340329113924048</v>
      </c>
      <c r="J156" s="40">
        <v>3.8602055743416335</v>
      </c>
      <c r="K156" s="169">
        <f t="shared" si="6"/>
        <v>2027</v>
      </c>
      <c r="L156" s="4"/>
      <c r="M156" s="4"/>
    </row>
    <row r="157" spans="7:13">
      <c r="G157" s="36">
        <v>46631</v>
      </c>
      <c r="H157" s="40">
        <v>3.8901924489795916</v>
      </c>
      <c r="I157" s="40">
        <v>3.7095772151898729</v>
      </c>
      <c r="J157" s="40">
        <v>3.8576438364586534</v>
      </c>
      <c r="K157" s="169">
        <f t="shared" si="6"/>
        <v>2027</v>
      </c>
      <c r="L157" s="4"/>
      <c r="M157" s="4"/>
    </row>
    <row r="158" spans="7:13">
      <c r="G158" s="36">
        <v>46661</v>
      </c>
      <c r="H158" s="40">
        <v>4.0016210204081633</v>
      </c>
      <c r="I158" s="40">
        <v>3.806387341772151</v>
      </c>
      <c r="J158" s="40">
        <v>3.9721022850701919</v>
      </c>
      <c r="K158" s="169">
        <f t="shared" si="6"/>
        <v>2027</v>
      </c>
      <c r="L158" s="4"/>
      <c r="M158" s="4"/>
    </row>
    <row r="159" spans="7:13">
      <c r="G159" s="36">
        <v>46692</v>
      </c>
      <c r="H159" s="40">
        <v>4.0991720408163266</v>
      </c>
      <c r="I159" s="40">
        <v>3.9584886075949361</v>
      </c>
      <c r="J159" s="40">
        <v>4.0521309765344808</v>
      </c>
      <c r="K159" s="169">
        <f t="shared" si="6"/>
        <v>2027</v>
      </c>
      <c r="L159" s="4"/>
      <c r="M159" s="4"/>
    </row>
    <row r="160" spans="7:13">
      <c r="G160" s="36">
        <v>46722</v>
      </c>
      <c r="H160" s="40">
        <v>4.2802944897959181</v>
      </c>
      <c r="I160" s="40">
        <v>4.19352658227848</v>
      </c>
      <c r="J160" s="40">
        <v>4.2365761041090275</v>
      </c>
      <c r="K160" s="169">
        <f t="shared" ref="K160:K223" si="8">YEAR(G160)</f>
        <v>2027</v>
      </c>
      <c r="L160" s="4"/>
      <c r="M160" s="4"/>
    </row>
    <row r="161" spans="7:13">
      <c r="G161" s="36">
        <v>46753</v>
      </c>
      <c r="H161" s="40">
        <v>4.35907</v>
      </c>
      <c r="I161" s="40">
        <v>4.3685139240506317</v>
      </c>
      <c r="J161" s="40">
        <v>4.3131208320524648</v>
      </c>
      <c r="K161" s="169">
        <f t="shared" si="8"/>
        <v>2028</v>
      </c>
      <c r="L161" s="4"/>
      <c r="M161" s="4"/>
    </row>
    <row r="162" spans="7:13">
      <c r="G162" s="36">
        <v>46784</v>
      </c>
      <c r="H162" s="40">
        <v>4.35907</v>
      </c>
      <c r="I162" s="40">
        <v>4.4676531645569604</v>
      </c>
      <c r="J162" s="40">
        <v>4.3336147351163037</v>
      </c>
      <c r="K162" s="169">
        <f t="shared" si="8"/>
        <v>2028</v>
      </c>
      <c r="L162" s="4"/>
      <c r="M162" s="4"/>
    </row>
    <row r="163" spans="7:13">
      <c r="G163" s="36">
        <v>46813</v>
      </c>
      <c r="H163" s="40">
        <v>4.1876414285714283</v>
      </c>
      <c r="I163" s="40">
        <v>4.4392987341772141</v>
      </c>
      <c r="J163" s="40">
        <v>4.1537807357311198</v>
      </c>
      <c r="K163" s="169">
        <f t="shared" si="8"/>
        <v>2028</v>
      </c>
      <c r="L163" s="4"/>
      <c r="M163" s="4"/>
    </row>
    <row r="164" spans="7:13">
      <c r="G164" s="36">
        <v>46844</v>
      </c>
      <c r="H164" s="40">
        <v>3.9877434693877549</v>
      </c>
      <c r="I164" s="40">
        <v>3.8865898734177211</v>
      </c>
      <c r="J164" s="40">
        <v>3.9581664309867817</v>
      </c>
      <c r="K164" s="169">
        <f t="shared" si="8"/>
        <v>2028</v>
      </c>
      <c r="L164" s="4"/>
      <c r="M164" s="4"/>
    </row>
    <row r="165" spans="7:13">
      <c r="G165" s="36">
        <v>46874</v>
      </c>
      <c r="H165" s="40">
        <v>3.9448863265306127</v>
      </c>
      <c r="I165" s="40">
        <v>3.9716531645569617</v>
      </c>
      <c r="J165" s="40">
        <v>3.9151292345527207</v>
      </c>
      <c r="K165" s="169">
        <f t="shared" si="8"/>
        <v>2028</v>
      </c>
      <c r="L165" s="4"/>
      <c r="M165" s="4"/>
    </row>
    <row r="166" spans="7:13">
      <c r="G166" s="36">
        <v>46905</v>
      </c>
      <c r="H166" s="40">
        <v>3.930600612244898</v>
      </c>
      <c r="I166" s="40">
        <v>3.8157037974683541</v>
      </c>
      <c r="J166" s="40">
        <v>3.8982217645250539</v>
      </c>
      <c r="K166" s="169">
        <f t="shared" si="8"/>
        <v>2028</v>
      </c>
      <c r="L166" s="4"/>
      <c r="M166" s="4"/>
    </row>
    <row r="167" spans="7:13">
      <c r="G167" s="36">
        <v>46935</v>
      </c>
      <c r="H167" s="40">
        <v>4.0020291836734696</v>
      </c>
      <c r="I167" s="40">
        <v>3.9858303797468349</v>
      </c>
      <c r="J167" s="40">
        <v>3.9725121631314688</v>
      </c>
      <c r="K167" s="169">
        <f t="shared" si="8"/>
        <v>2028</v>
      </c>
      <c r="L167" s="4"/>
      <c r="M167" s="4"/>
    </row>
    <row r="168" spans="7:13">
      <c r="G168" s="36">
        <v>46966</v>
      </c>
      <c r="H168" s="40">
        <v>4.1019271428571429</v>
      </c>
      <c r="I168" s="40">
        <v>4.0991468354430367</v>
      </c>
      <c r="J168" s="40">
        <v>4.072829818628958</v>
      </c>
      <c r="K168" s="169">
        <f t="shared" si="8"/>
        <v>2028</v>
      </c>
      <c r="L168" s="4"/>
      <c r="M168" s="4"/>
    </row>
    <row r="169" spans="7:13">
      <c r="G169" s="36">
        <v>46997</v>
      </c>
      <c r="H169" s="40">
        <v>4.1162128571428562</v>
      </c>
      <c r="I169" s="40">
        <v>3.9716531645569617</v>
      </c>
      <c r="J169" s="40">
        <v>4.0846138128906651</v>
      </c>
      <c r="K169" s="169">
        <f t="shared" si="8"/>
        <v>2028</v>
      </c>
      <c r="L169" s="4"/>
      <c r="M169" s="4"/>
    </row>
    <row r="170" spans="7:13">
      <c r="G170" s="36">
        <v>47027</v>
      </c>
      <c r="H170" s="40">
        <v>4.2162128571428568</v>
      </c>
      <c r="I170" s="40">
        <v>4.0991468354430367</v>
      </c>
      <c r="J170" s="40">
        <v>4.1875956757864543</v>
      </c>
      <c r="K170" s="169">
        <f t="shared" si="8"/>
        <v>2028</v>
      </c>
      <c r="L170" s="4"/>
      <c r="M170" s="4"/>
    </row>
    <row r="171" spans="7:13">
      <c r="G171" s="36">
        <v>47058</v>
      </c>
      <c r="H171" s="40">
        <v>4.35907</v>
      </c>
      <c r="I171" s="40">
        <v>4.2550962025316439</v>
      </c>
      <c r="J171" s="40">
        <v>4.3131208320524648</v>
      </c>
      <c r="K171" s="169">
        <f t="shared" si="8"/>
        <v>2028</v>
      </c>
      <c r="L171" s="4"/>
      <c r="M171" s="4"/>
    </row>
    <row r="172" spans="7:13">
      <c r="G172" s="36">
        <v>47088</v>
      </c>
      <c r="H172" s="40">
        <v>4.6018251020408156</v>
      </c>
      <c r="I172" s="40">
        <v>4.4960075949367084</v>
      </c>
      <c r="J172" s="40">
        <v>4.5594575468798038</v>
      </c>
      <c r="K172" s="169">
        <f t="shared" si="8"/>
        <v>2028</v>
      </c>
      <c r="L172" s="4"/>
      <c r="M172" s="4"/>
    </row>
    <row r="173" spans="7:13">
      <c r="G173" s="36">
        <v>47119</v>
      </c>
      <c r="H173" s="40">
        <v>4.7171312244897958</v>
      </c>
      <c r="I173" s="40">
        <v>4.8110455696202523</v>
      </c>
      <c r="J173" s="40">
        <v>4.6726863613075116</v>
      </c>
      <c r="K173" s="169">
        <f t="shared" si="8"/>
        <v>2029</v>
      </c>
      <c r="L173" s="4"/>
      <c r="M173" s="4"/>
    </row>
    <row r="174" spans="7:13">
      <c r="G174" s="36">
        <v>47150</v>
      </c>
      <c r="H174" s="40">
        <v>4.7318251020408164</v>
      </c>
      <c r="I174" s="40">
        <v>4.898235443037974</v>
      </c>
      <c r="J174" s="40">
        <v>4.7079358745773137</v>
      </c>
      <c r="K174" s="169">
        <f t="shared" si="8"/>
        <v>2029</v>
      </c>
      <c r="L174" s="4"/>
      <c r="M174" s="4"/>
    </row>
    <row r="175" spans="7:13">
      <c r="G175" s="36">
        <v>47178</v>
      </c>
      <c r="H175" s="40">
        <v>4.5999883673469384</v>
      </c>
      <c r="I175" s="40">
        <v>4.8110455696202523</v>
      </c>
      <c r="J175" s="40">
        <v>4.5678600471359774</v>
      </c>
      <c r="K175" s="169">
        <f t="shared" si="8"/>
        <v>2029</v>
      </c>
      <c r="L175" s="4"/>
      <c r="M175" s="4"/>
    </row>
    <row r="176" spans="7:13">
      <c r="G176" s="36">
        <v>47209</v>
      </c>
      <c r="H176" s="40">
        <v>4.2779475510204072</v>
      </c>
      <c r="I176" s="40">
        <v>4.2009189873417707</v>
      </c>
      <c r="J176" s="40">
        <v>4.2495897325545648</v>
      </c>
      <c r="K176" s="169">
        <f t="shared" si="8"/>
        <v>2029</v>
      </c>
      <c r="L176" s="4"/>
      <c r="M176" s="4"/>
    </row>
    <row r="177" spans="7:13">
      <c r="G177" s="36">
        <v>47239</v>
      </c>
      <c r="H177" s="40">
        <v>4.2486618367346933</v>
      </c>
      <c r="I177" s="40">
        <v>4.2444632911392395</v>
      </c>
      <c r="J177" s="40">
        <v>4.2201809816579567</v>
      </c>
      <c r="K177" s="169">
        <f t="shared" si="8"/>
        <v>2029</v>
      </c>
      <c r="L177" s="4"/>
      <c r="M177" s="4"/>
    </row>
    <row r="178" spans="7:13">
      <c r="G178" s="36">
        <v>47270</v>
      </c>
      <c r="H178" s="40">
        <v>4.2193761224489794</v>
      </c>
      <c r="I178" s="40">
        <v>4.1572734177215178</v>
      </c>
      <c r="J178" s="40">
        <v>4.188210492878369</v>
      </c>
      <c r="K178" s="169">
        <f t="shared" si="8"/>
        <v>2029</v>
      </c>
      <c r="L178" s="4"/>
      <c r="M178" s="4"/>
    </row>
    <row r="179" spans="7:13">
      <c r="G179" s="36">
        <v>47300</v>
      </c>
      <c r="H179" s="40">
        <v>4.2926414285714278</v>
      </c>
      <c r="I179" s="40">
        <v>4.1427924050632896</v>
      </c>
      <c r="J179" s="40">
        <v>4.2643453427605289</v>
      </c>
      <c r="K179" s="169">
        <f t="shared" si="8"/>
        <v>2029</v>
      </c>
      <c r="L179" s="4"/>
      <c r="M179" s="4"/>
    </row>
    <row r="180" spans="7:13">
      <c r="G180" s="36">
        <v>47331</v>
      </c>
      <c r="H180" s="40">
        <v>4.3950904081632656</v>
      </c>
      <c r="I180" s="40">
        <v>4.3170708860759479</v>
      </c>
      <c r="J180" s="40">
        <v>4.367224736140999</v>
      </c>
      <c r="K180" s="169">
        <f t="shared" si="8"/>
        <v>2029</v>
      </c>
      <c r="L180" s="4"/>
      <c r="M180" s="4"/>
    </row>
    <row r="181" spans="7:13">
      <c r="G181" s="36">
        <v>47362</v>
      </c>
      <c r="H181" s="40">
        <v>4.4096822448979589</v>
      </c>
      <c r="I181" s="40">
        <v>4.2444632911392395</v>
      </c>
      <c r="J181" s="40">
        <v>4.3793161389486635</v>
      </c>
      <c r="K181" s="169">
        <f t="shared" si="8"/>
        <v>2029</v>
      </c>
      <c r="L181" s="4"/>
      <c r="M181" s="4"/>
    </row>
    <row r="182" spans="7:13">
      <c r="G182" s="36">
        <v>47392</v>
      </c>
      <c r="H182" s="40">
        <v>4.4975393877551015</v>
      </c>
      <c r="I182" s="40">
        <v>4.4623873417721516</v>
      </c>
      <c r="J182" s="40">
        <v>4.4701041295214674</v>
      </c>
      <c r="K182" s="169">
        <f t="shared" si="8"/>
        <v>2029</v>
      </c>
      <c r="L182" s="4"/>
      <c r="M182" s="4"/>
    </row>
    <row r="183" spans="7:13">
      <c r="G183" s="36">
        <v>47423</v>
      </c>
      <c r="H183" s="40">
        <v>4.6585597959183671</v>
      </c>
      <c r="I183" s="40">
        <v>4.8110455696202523</v>
      </c>
      <c r="J183" s="40">
        <v>4.6138688595142945</v>
      </c>
      <c r="K183" s="169">
        <f t="shared" si="8"/>
        <v>2029</v>
      </c>
      <c r="L183" s="4"/>
      <c r="M183" s="4"/>
    </row>
    <row r="184" spans="7:13">
      <c r="G184" s="36">
        <v>47453</v>
      </c>
      <c r="H184" s="40">
        <v>4.966008775510204</v>
      </c>
      <c r="I184" s="40">
        <v>5.0725139240506323</v>
      </c>
      <c r="J184" s="40">
        <v>4.925171247054001</v>
      </c>
      <c r="K184" s="169">
        <f t="shared" si="8"/>
        <v>2029</v>
      </c>
      <c r="L184" s="4"/>
      <c r="M184" s="4"/>
    </row>
    <row r="185" spans="7:13">
      <c r="G185" s="36">
        <v>47484</v>
      </c>
      <c r="H185" s="40">
        <v>5.0303965306122445</v>
      </c>
      <c r="I185" s="40">
        <v>5.2879063291139232</v>
      </c>
      <c r="J185" s="40">
        <v>4.9872677733374324</v>
      </c>
      <c r="K185" s="169">
        <f t="shared" si="8"/>
        <v>2030</v>
      </c>
      <c r="L185" s="4"/>
      <c r="M185" s="4"/>
    </row>
    <row r="186" spans="7:13">
      <c r="G186" s="36">
        <v>47515</v>
      </c>
      <c r="H186" s="40">
        <v>5.045396530612245</v>
      </c>
      <c r="I186" s="40">
        <v>5.3176784810126572</v>
      </c>
      <c r="J186" s="40">
        <v>5.0228246951531919</v>
      </c>
      <c r="K186" s="169">
        <f t="shared" si="8"/>
        <v>2030</v>
      </c>
      <c r="L186" s="4"/>
      <c r="M186" s="4"/>
    </row>
    <row r="187" spans="7:13">
      <c r="G187" s="36">
        <v>47543</v>
      </c>
      <c r="H187" s="40">
        <v>4.9103965306122452</v>
      </c>
      <c r="I187" s="40">
        <v>5.1390455696202517</v>
      </c>
      <c r="J187" s="40">
        <v>4.8795723127369612</v>
      </c>
      <c r="K187" s="169">
        <f t="shared" si="8"/>
        <v>2030</v>
      </c>
      <c r="L187" s="4"/>
      <c r="M187" s="4"/>
    </row>
    <row r="188" spans="7:13">
      <c r="G188" s="36">
        <v>47574</v>
      </c>
      <c r="H188" s="40">
        <v>4.5952944897959176</v>
      </c>
      <c r="I188" s="40">
        <v>4.5731721518987332</v>
      </c>
      <c r="J188" s="40">
        <v>4.5682699251972538</v>
      </c>
      <c r="K188" s="169">
        <f t="shared" si="8"/>
        <v>2030</v>
      </c>
      <c r="L188" s="4"/>
      <c r="M188" s="4"/>
    </row>
    <row r="189" spans="7:13">
      <c r="G189" s="36">
        <v>47604</v>
      </c>
      <c r="H189" s="40">
        <v>4.5802944897959179</v>
      </c>
      <c r="I189" s="40">
        <v>4.5880582278480997</v>
      </c>
      <c r="J189" s="40">
        <v>4.5532069064453333</v>
      </c>
      <c r="K189" s="169">
        <f t="shared" si="8"/>
        <v>2030</v>
      </c>
      <c r="L189" s="4"/>
      <c r="M189" s="4"/>
    </row>
    <row r="190" spans="7:13">
      <c r="G190" s="36">
        <v>47635</v>
      </c>
      <c r="H190" s="40">
        <v>4.5502944897959186</v>
      </c>
      <c r="I190" s="40">
        <v>4.468868354430378</v>
      </c>
      <c r="J190" s="40">
        <v>4.52051913105851</v>
      </c>
      <c r="K190" s="169">
        <f t="shared" si="8"/>
        <v>2030</v>
      </c>
      <c r="L190" s="4"/>
      <c r="M190" s="4"/>
    </row>
    <row r="191" spans="7:13">
      <c r="G191" s="36">
        <v>47665</v>
      </c>
      <c r="H191" s="40">
        <v>4.6252944897959187</v>
      </c>
      <c r="I191" s="40">
        <v>4.468868354430378</v>
      </c>
      <c r="J191" s="40">
        <v>4.5983959627010975</v>
      </c>
      <c r="K191" s="169">
        <f t="shared" si="8"/>
        <v>2030</v>
      </c>
      <c r="L191" s="4"/>
      <c r="M191" s="4"/>
    </row>
    <row r="192" spans="7:13">
      <c r="G192" s="36">
        <v>47696</v>
      </c>
      <c r="H192" s="40">
        <v>4.7602944897959185</v>
      </c>
      <c r="I192" s="40">
        <v>4.6624886075949359</v>
      </c>
      <c r="J192" s="40">
        <v>4.7339631314683883</v>
      </c>
      <c r="K192" s="169">
        <f t="shared" si="8"/>
        <v>2030</v>
      </c>
      <c r="L192" s="4"/>
      <c r="M192" s="4"/>
    </row>
    <row r="193" spans="7:13">
      <c r="G193" s="36">
        <v>47727</v>
      </c>
      <c r="H193" s="40">
        <v>4.8353965306122451</v>
      </c>
      <c r="I193" s="40">
        <v>4.5731721518987332</v>
      </c>
      <c r="J193" s="40">
        <v>4.8068189568603339</v>
      </c>
      <c r="K193" s="169">
        <f t="shared" si="8"/>
        <v>2030</v>
      </c>
      <c r="L193" s="4"/>
      <c r="M193" s="4"/>
    </row>
    <row r="194" spans="7:13">
      <c r="G194" s="36">
        <v>47757</v>
      </c>
      <c r="H194" s="40">
        <v>4.8953965306122447</v>
      </c>
      <c r="I194" s="40">
        <v>4.7666911392405051</v>
      </c>
      <c r="J194" s="40">
        <v>4.8696327697509991</v>
      </c>
      <c r="K194" s="169">
        <f t="shared" si="8"/>
        <v>2030</v>
      </c>
      <c r="L194" s="4"/>
      <c r="M194" s="4"/>
    </row>
    <row r="195" spans="7:13">
      <c r="G195" s="36">
        <v>47788</v>
      </c>
      <c r="H195" s="40">
        <v>5.045396530612245</v>
      </c>
      <c r="I195" s="40">
        <v>5.2432481012658219</v>
      </c>
      <c r="J195" s="40">
        <v>5.0023307920893538</v>
      </c>
      <c r="K195" s="169">
        <f t="shared" si="8"/>
        <v>2030</v>
      </c>
      <c r="L195" s="4"/>
      <c r="M195" s="4"/>
    </row>
    <row r="196" spans="7:13">
      <c r="G196" s="36">
        <v>47818</v>
      </c>
      <c r="H196" s="40">
        <v>5.270498571428571</v>
      </c>
      <c r="I196" s="40">
        <v>5.4815265822784793</v>
      </c>
      <c r="J196" s="40">
        <v>5.2309402807664718</v>
      </c>
      <c r="K196" s="169">
        <f t="shared" si="8"/>
        <v>2030</v>
      </c>
      <c r="L196" s="4"/>
      <c r="M196" s="4"/>
    </row>
    <row r="197" spans="7:13">
      <c r="G197" s="36">
        <v>47849</v>
      </c>
      <c r="H197" s="40">
        <v>5.3871312244897958</v>
      </c>
      <c r="I197" s="40">
        <v>5.7093746835443024</v>
      </c>
      <c r="J197" s="40">
        <v>5.3455011988933299</v>
      </c>
      <c r="K197" s="169">
        <f t="shared" si="8"/>
        <v>2031</v>
      </c>
      <c r="L197" s="4"/>
      <c r="M197" s="4"/>
    </row>
    <row r="198" spans="7:13">
      <c r="G198" s="36">
        <v>47880</v>
      </c>
      <c r="H198" s="40">
        <v>5.4332536734693875</v>
      </c>
      <c r="I198" s="40">
        <v>5.7551468354430364</v>
      </c>
      <c r="J198" s="40">
        <v>5.4123113228814432</v>
      </c>
      <c r="K198" s="169">
        <f t="shared" si="8"/>
        <v>2031</v>
      </c>
      <c r="L198" s="4"/>
      <c r="M198" s="4"/>
    </row>
    <row r="199" spans="7:13">
      <c r="G199" s="36">
        <v>47908</v>
      </c>
      <c r="H199" s="40">
        <v>5.202641428571428</v>
      </c>
      <c r="I199" s="40">
        <v>5.3887670886075938</v>
      </c>
      <c r="J199" s="40">
        <v>5.1730450046111285</v>
      </c>
      <c r="K199" s="169">
        <f t="shared" si="8"/>
        <v>2031</v>
      </c>
      <c r="L199" s="4"/>
      <c r="M199" s="4"/>
    </row>
    <row r="200" spans="7:13">
      <c r="G200" s="36">
        <v>47939</v>
      </c>
      <c r="H200" s="40">
        <v>4.8027434693877549</v>
      </c>
      <c r="I200" s="40">
        <v>4.8392987341772136</v>
      </c>
      <c r="J200" s="40">
        <v>4.7765904498411729</v>
      </c>
      <c r="K200" s="169">
        <f t="shared" si="8"/>
        <v>2031</v>
      </c>
      <c r="L200" s="4"/>
      <c r="M200" s="4"/>
    </row>
    <row r="201" spans="7:13">
      <c r="G201" s="36">
        <v>47969</v>
      </c>
      <c r="H201" s="40">
        <v>4.7566210204081623</v>
      </c>
      <c r="I201" s="40">
        <v>4.8241088607594929</v>
      </c>
      <c r="J201" s="40">
        <v>4.7302742289168975</v>
      </c>
      <c r="K201" s="169">
        <f t="shared" si="8"/>
        <v>2031</v>
      </c>
      <c r="L201" s="4"/>
      <c r="M201" s="4"/>
    </row>
    <row r="202" spans="7:13">
      <c r="G202" s="36">
        <v>48000</v>
      </c>
      <c r="H202" s="40">
        <v>4.7566210204081623</v>
      </c>
      <c r="I202" s="40">
        <v>4.6409189873417711</v>
      </c>
      <c r="J202" s="40">
        <v>4.7277124910339179</v>
      </c>
      <c r="K202" s="169">
        <f t="shared" si="8"/>
        <v>2031</v>
      </c>
      <c r="L202" s="4"/>
      <c r="M202" s="4"/>
    </row>
    <row r="203" spans="7:13">
      <c r="G203" s="36">
        <v>48030</v>
      </c>
      <c r="H203" s="40">
        <v>4.8795802040816323</v>
      </c>
      <c r="I203" s="40">
        <v>4.6409189873417711</v>
      </c>
      <c r="J203" s="40">
        <v>4.8537499948765239</v>
      </c>
      <c r="K203" s="169">
        <f t="shared" si="8"/>
        <v>2031</v>
      </c>
      <c r="L203" s="4"/>
      <c r="M203" s="4"/>
    </row>
    <row r="204" spans="7:13">
      <c r="G204" s="36">
        <v>48061</v>
      </c>
      <c r="H204" s="40">
        <v>4.9872332653061218</v>
      </c>
      <c r="I204" s="40">
        <v>4.8392987341772136</v>
      </c>
      <c r="J204" s="40">
        <v>4.9618553335382725</v>
      </c>
      <c r="K204" s="169">
        <f t="shared" si="8"/>
        <v>2031</v>
      </c>
      <c r="L204" s="4"/>
      <c r="M204" s="4"/>
    </row>
    <row r="205" spans="7:13">
      <c r="G205" s="36">
        <v>48092</v>
      </c>
      <c r="H205" s="40">
        <v>5.0026414285714287</v>
      </c>
      <c r="I205" s="40">
        <v>4.732463291139239</v>
      </c>
      <c r="J205" s="40">
        <v>4.9747664924684907</v>
      </c>
      <c r="K205" s="169">
        <f t="shared" si="8"/>
        <v>2031</v>
      </c>
      <c r="L205" s="4"/>
      <c r="M205" s="4"/>
    </row>
    <row r="206" spans="7:13">
      <c r="G206" s="36">
        <v>48122</v>
      </c>
      <c r="H206" s="40">
        <v>5.0487638775510204</v>
      </c>
      <c r="I206" s="40">
        <v>4.946134177215189</v>
      </c>
      <c r="J206" s="40">
        <v>5.0236444512757465</v>
      </c>
      <c r="K206" s="169">
        <f t="shared" si="8"/>
        <v>2031</v>
      </c>
      <c r="L206" s="4"/>
      <c r="M206" s="4"/>
    </row>
    <row r="207" spans="7:13">
      <c r="G207" s="36">
        <v>48153</v>
      </c>
      <c r="H207" s="40">
        <v>5.1872332653061228</v>
      </c>
      <c r="I207" s="40">
        <v>5.251450632911391</v>
      </c>
      <c r="J207" s="40">
        <v>5.1447634183830315</v>
      </c>
      <c r="K207" s="169">
        <f t="shared" si="8"/>
        <v>2031</v>
      </c>
      <c r="L207" s="4"/>
      <c r="M207" s="4"/>
    </row>
    <row r="208" spans="7:13">
      <c r="G208" s="36">
        <v>48183</v>
      </c>
      <c r="H208" s="40">
        <v>5.4025393877551018</v>
      </c>
      <c r="I208" s="40">
        <v>5.7093746835443024</v>
      </c>
      <c r="J208" s="40">
        <v>5.3635358335895074</v>
      </c>
      <c r="K208" s="169">
        <f t="shared" si="8"/>
        <v>2031</v>
      </c>
      <c r="L208" s="4"/>
      <c r="M208" s="4"/>
    </row>
    <row r="209" spans="7:13">
      <c r="G209" s="36">
        <v>48214</v>
      </c>
      <c r="H209" s="40">
        <v>5.5378455102040816</v>
      </c>
      <c r="I209" s="40">
        <v>5.9295265822784797</v>
      </c>
      <c r="J209" s="40">
        <v>5.4968486730197768</v>
      </c>
      <c r="K209" s="169">
        <f t="shared" si="8"/>
        <v>2032</v>
      </c>
      <c r="L209" s="4"/>
      <c r="M209" s="4"/>
    </row>
    <row r="210" spans="7:13">
      <c r="G210" s="36">
        <v>48245</v>
      </c>
      <c r="H210" s="40">
        <v>5.5693761224489791</v>
      </c>
      <c r="I210" s="40">
        <v>5.9295265822784797</v>
      </c>
      <c r="J210" s="40">
        <v>5.5490056563172461</v>
      </c>
      <c r="K210" s="169">
        <f t="shared" si="8"/>
        <v>2032</v>
      </c>
      <c r="L210" s="4"/>
      <c r="M210" s="4"/>
    </row>
    <row r="211" spans="7:13">
      <c r="G211" s="36">
        <v>48274</v>
      </c>
      <c r="H211" s="40">
        <v>5.3644781632653054</v>
      </c>
      <c r="I211" s="40">
        <v>5.522741772151897</v>
      </c>
      <c r="J211" s="40">
        <v>5.3355616559073678</v>
      </c>
      <c r="K211" s="169">
        <f t="shared" si="8"/>
        <v>2032</v>
      </c>
      <c r="L211" s="4"/>
      <c r="M211" s="4"/>
    </row>
    <row r="212" spans="7:13">
      <c r="G212" s="36">
        <v>48305</v>
      </c>
      <c r="H212" s="40">
        <v>5.0807026530612243</v>
      </c>
      <c r="I212" s="40">
        <v>5.0533746835443027</v>
      </c>
      <c r="J212" s="40">
        <v>5.0557174095706534</v>
      </c>
      <c r="K212" s="169">
        <f t="shared" si="8"/>
        <v>2032</v>
      </c>
      <c r="L212" s="4"/>
      <c r="M212" s="4"/>
    </row>
    <row r="213" spans="7:13">
      <c r="G213" s="36">
        <v>48335</v>
      </c>
      <c r="H213" s="40">
        <v>4.9388659183673465</v>
      </c>
      <c r="I213" s="40">
        <v>5.0377797468354419</v>
      </c>
      <c r="J213" s="40">
        <v>4.9132847832769757</v>
      </c>
      <c r="K213" s="169">
        <f t="shared" si="8"/>
        <v>2032</v>
      </c>
      <c r="L213" s="4"/>
      <c r="M213" s="4"/>
    </row>
    <row r="214" spans="7:13">
      <c r="G214" s="36">
        <v>48366</v>
      </c>
      <c r="H214" s="40">
        <v>4.9230495918367341</v>
      </c>
      <c r="I214" s="40">
        <v>4.8969189873417713</v>
      </c>
      <c r="J214" s="40">
        <v>4.8948402705195209</v>
      </c>
      <c r="K214" s="169">
        <f t="shared" si="8"/>
        <v>2032</v>
      </c>
      <c r="L214" s="4"/>
      <c r="M214" s="4"/>
    </row>
    <row r="215" spans="7:13">
      <c r="G215" s="36">
        <v>48396</v>
      </c>
      <c r="H215" s="40">
        <v>5.1437638775510202</v>
      </c>
      <c r="I215" s="40">
        <v>4.9126151898734163</v>
      </c>
      <c r="J215" s="40">
        <v>5.1190435700379142</v>
      </c>
      <c r="K215" s="169">
        <f t="shared" si="8"/>
        <v>2032</v>
      </c>
      <c r="L215" s="4"/>
      <c r="M215" s="4"/>
    </row>
    <row r="216" spans="7:13">
      <c r="G216" s="36">
        <v>48427</v>
      </c>
      <c r="H216" s="40">
        <v>5.3329475510204079</v>
      </c>
      <c r="I216" s="40">
        <v>5.131653164556961</v>
      </c>
      <c r="J216" s="40">
        <v>5.3090220514396966</v>
      </c>
      <c r="K216" s="169">
        <f t="shared" si="8"/>
        <v>2032</v>
      </c>
      <c r="L216" s="4"/>
      <c r="M216" s="4"/>
    </row>
    <row r="217" spans="7:13">
      <c r="G217" s="36">
        <v>48458</v>
      </c>
      <c r="H217" s="40">
        <v>5.3014169387755095</v>
      </c>
      <c r="I217" s="40">
        <v>5.0690708860759486</v>
      </c>
      <c r="J217" s="40">
        <v>5.2747972333230866</v>
      </c>
      <c r="K217" s="169">
        <f t="shared" si="8"/>
        <v>2032</v>
      </c>
      <c r="L217" s="4"/>
      <c r="M217" s="4"/>
    </row>
    <row r="218" spans="7:13">
      <c r="G218" s="36">
        <v>48488</v>
      </c>
      <c r="H218" s="40">
        <v>5.3644781632653054</v>
      </c>
      <c r="I218" s="40">
        <v>5.4601594936708846</v>
      </c>
      <c r="J218" s="40">
        <v>5.340685131673327</v>
      </c>
      <c r="K218" s="169">
        <f t="shared" si="8"/>
        <v>2032</v>
      </c>
      <c r="L218" s="4"/>
      <c r="M218" s="4"/>
    </row>
    <row r="219" spans="7:13">
      <c r="G219" s="36">
        <v>48519</v>
      </c>
      <c r="H219" s="40">
        <v>5.4747842857142857</v>
      </c>
      <c r="I219" s="40">
        <v>5.6479063291139227</v>
      </c>
      <c r="J219" s="40">
        <v>5.4335225125525159</v>
      </c>
      <c r="K219" s="169">
        <f t="shared" si="8"/>
        <v>2032</v>
      </c>
      <c r="L219" s="4"/>
      <c r="M219" s="4"/>
    </row>
    <row r="220" spans="7:13">
      <c r="G220" s="36">
        <v>48549</v>
      </c>
      <c r="H220" s="40">
        <v>5.7113148979591832</v>
      </c>
      <c r="I220" s="40">
        <v>6.0077037974683529</v>
      </c>
      <c r="J220" s="40">
        <v>5.6736085869453845</v>
      </c>
      <c r="K220" s="169">
        <f t="shared" si="8"/>
        <v>2032</v>
      </c>
      <c r="L220" s="4"/>
      <c r="M220" s="4"/>
    </row>
    <row r="221" spans="7:13">
      <c r="G221" s="36">
        <v>48580</v>
      </c>
      <c r="H221" s="40">
        <v>5.8059067346938775</v>
      </c>
      <c r="I221" s="40">
        <v>6.2212734177215179</v>
      </c>
      <c r="J221" s="40">
        <v>5.7660360897632961</v>
      </c>
      <c r="K221" s="169">
        <f t="shared" si="8"/>
        <v>2033</v>
      </c>
      <c r="L221" s="4"/>
      <c r="M221" s="4"/>
    </row>
    <row r="222" spans="7:13">
      <c r="G222" s="36">
        <v>48611</v>
      </c>
      <c r="H222" s="40">
        <v>5.822029183673469</v>
      </c>
      <c r="I222" s="40">
        <v>6.3976784810126563</v>
      </c>
      <c r="J222" s="40">
        <v>5.8027201762475675</v>
      </c>
      <c r="K222" s="169">
        <f t="shared" si="8"/>
        <v>2033</v>
      </c>
      <c r="L222" s="4"/>
      <c r="M222" s="4"/>
    </row>
    <row r="223" spans="7:13">
      <c r="G223" s="36">
        <v>48639</v>
      </c>
      <c r="H223" s="40">
        <v>5.6281516326530605</v>
      </c>
      <c r="I223" s="40">
        <v>5.8364632911392391</v>
      </c>
      <c r="J223" s="40">
        <v>5.6003428834921616</v>
      </c>
      <c r="K223" s="169">
        <f t="shared" si="8"/>
        <v>2033</v>
      </c>
      <c r="L223" s="4"/>
      <c r="M223" s="4"/>
    </row>
    <row r="224" spans="7:13">
      <c r="G224" s="36">
        <v>48670</v>
      </c>
      <c r="H224" s="40">
        <v>5.4342740816326529</v>
      </c>
      <c r="I224" s="40">
        <v>5.4515518987341762</v>
      </c>
      <c r="J224" s="40">
        <v>5.4107742801516556</v>
      </c>
      <c r="K224" s="169">
        <f t="shared" ref="K224:K311" si="9">YEAR(G224)</f>
        <v>2033</v>
      </c>
      <c r="L224" s="4"/>
      <c r="M224" s="4"/>
    </row>
    <row r="225" spans="7:13">
      <c r="G225" s="36">
        <v>48700</v>
      </c>
      <c r="H225" s="40">
        <v>5.2565189795918368</v>
      </c>
      <c r="I225" s="40">
        <v>5.4836531645569613</v>
      </c>
      <c r="J225" s="40">
        <v>5.232272384465622</v>
      </c>
      <c r="K225" s="169">
        <f t="shared" si="9"/>
        <v>2033</v>
      </c>
      <c r="L225" s="4"/>
      <c r="M225" s="4"/>
    </row>
    <row r="226" spans="7:13">
      <c r="G226" s="36">
        <v>48731</v>
      </c>
      <c r="H226" s="40">
        <v>5.2402944897959181</v>
      </c>
      <c r="I226" s="40">
        <v>5.323248101265821</v>
      </c>
      <c r="J226" s="40">
        <v>5.2134179936468898</v>
      </c>
      <c r="K226" s="169">
        <f t="shared" si="9"/>
        <v>2033</v>
      </c>
      <c r="L226" s="4"/>
      <c r="M226" s="4"/>
    </row>
    <row r="227" spans="7:13">
      <c r="G227" s="36">
        <v>48761</v>
      </c>
      <c r="H227" s="40">
        <v>5.5473353061224486</v>
      </c>
      <c r="I227" s="40">
        <v>5.3393493670886061</v>
      </c>
      <c r="J227" s="40">
        <v>5.5243105031253208</v>
      </c>
      <c r="K227" s="169">
        <f t="shared" si="9"/>
        <v>2033</v>
      </c>
      <c r="L227" s="4"/>
      <c r="M227" s="4"/>
    </row>
    <row r="228" spans="7:13">
      <c r="G228" s="36">
        <v>48792</v>
      </c>
      <c r="H228" s="40">
        <v>5.7250904081632656</v>
      </c>
      <c r="I228" s="40">
        <v>5.5317544303797463</v>
      </c>
      <c r="J228" s="40">
        <v>5.7028123988113544</v>
      </c>
      <c r="K228" s="169">
        <f t="shared" si="9"/>
        <v>2033</v>
      </c>
      <c r="L228" s="4"/>
      <c r="M228" s="4"/>
    </row>
    <row r="229" spans="7:13">
      <c r="G229" s="36">
        <v>48823</v>
      </c>
      <c r="H229" s="40">
        <v>5.6766210204081631</v>
      </c>
      <c r="I229" s="40">
        <v>5.4515518987341762</v>
      </c>
      <c r="J229" s="40">
        <v>5.651577641151758</v>
      </c>
      <c r="K229" s="169">
        <f t="shared" si="9"/>
        <v>2033</v>
      </c>
      <c r="L229" s="4"/>
      <c r="M229" s="4"/>
    </row>
    <row r="230" spans="7:13">
      <c r="G230" s="36">
        <v>48853</v>
      </c>
      <c r="H230" s="40">
        <v>5.7089679591836733</v>
      </c>
      <c r="I230" s="40">
        <v>5.7081594936708848</v>
      </c>
      <c r="J230" s="40">
        <v>5.6866222153909209</v>
      </c>
      <c r="K230" s="169">
        <f t="shared" si="9"/>
        <v>2033</v>
      </c>
      <c r="L230" s="4"/>
      <c r="M230" s="4"/>
    </row>
    <row r="231" spans="7:13">
      <c r="G231" s="36">
        <v>48884</v>
      </c>
      <c r="H231" s="40">
        <v>5.757437346938775</v>
      </c>
      <c r="I231" s="40">
        <v>6.0288683544303785</v>
      </c>
      <c r="J231" s="40">
        <v>5.7173630699866793</v>
      </c>
      <c r="K231" s="169">
        <f t="shared" si="9"/>
        <v>2033</v>
      </c>
      <c r="L231" s="4"/>
      <c r="M231" s="4"/>
    </row>
    <row r="232" spans="7:13">
      <c r="G232" s="36">
        <v>48914</v>
      </c>
      <c r="H232" s="40">
        <v>6.1614169387755098</v>
      </c>
      <c r="I232" s="40">
        <v>6.3816784810126572</v>
      </c>
      <c r="J232" s="40">
        <v>6.125601619018342</v>
      </c>
      <c r="K232" s="169">
        <f t="shared" si="9"/>
        <v>2033</v>
      </c>
      <c r="L232" s="4"/>
      <c r="M232" s="4"/>
    </row>
    <row r="233" spans="7:13">
      <c r="G233" s="36">
        <v>48945</v>
      </c>
      <c r="H233" s="40">
        <v>6.2825393877551017</v>
      </c>
      <c r="I233" s="40">
        <v>6.6061848101265817</v>
      </c>
      <c r="J233" s="40">
        <v>6.2446711958192438</v>
      </c>
      <c r="K233" s="169">
        <f t="shared" si="9"/>
        <v>2034</v>
      </c>
      <c r="L233" s="4"/>
      <c r="M233" s="4"/>
    </row>
    <row r="234" spans="7:13">
      <c r="G234" s="36">
        <v>48976</v>
      </c>
      <c r="H234" s="40">
        <v>6.2991720408163259</v>
      </c>
      <c r="I234" s="40">
        <v>6.6883113924050619</v>
      </c>
      <c r="J234" s="40">
        <v>6.2818676298801117</v>
      </c>
      <c r="K234" s="169">
        <f t="shared" si="9"/>
        <v>2034</v>
      </c>
      <c r="L234" s="4"/>
      <c r="M234" s="4"/>
    </row>
    <row r="235" spans="7:13">
      <c r="G235" s="36">
        <v>49004</v>
      </c>
      <c r="H235" s="40">
        <v>6.050702653061224</v>
      </c>
      <c r="I235" s="40">
        <v>6.2938810126582263</v>
      </c>
      <c r="J235" s="40">
        <v>6.0246691464289377</v>
      </c>
      <c r="K235" s="169">
        <f t="shared" si="9"/>
        <v>2034</v>
      </c>
      <c r="L235" s="4"/>
      <c r="M235" s="4"/>
    </row>
    <row r="236" spans="7:13">
      <c r="G236" s="36">
        <v>49035</v>
      </c>
      <c r="H236" s="40">
        <v>5.7691720408163265</v>
      </c>
      <c r="I236" s="40">
        <v>5.8829443037974674</v>
      </c>
      <c r="J236" s="40">
        <v>5.7470792294292448</v>
      </c>
      <c r="K236" s="169">
        <f t="shared" si="9"/>
        <v>2034</v>
      </c>
      <c r="L236" s="4"/>
      <c r="M236" s="4"/>
    </row>
    <row r="237" spans="7:13">
      <c r="G237" s="36">
        <v>49065</v>
      </c>
      <c r="H237" s="40">
        <v>5.6034577551020401</v>
      </c>
      <c r="I237" s="40">
        <v>5.7513999999999994</v>
      </c>
      <c r="J237" s="40">
        <v>5.5806687365508765</v>
      </c>
      <c r="K237" s="169">
        <f t="shared" si="9"/>
        <v>2034</v>
      </c>
      <c r="L237" s="4"/>
      <c r="M237" s="4"/>
    </row>
    <row r="238" spans="7:13">
      <c r="G238" s="36">
        <v>49096</v>
      </c>
      <c r="H238" s="40">
        <v>5.5537638775510203</v>
      </c>
      <c r="I238" s="40">
        <v>5.6199569620253156</v>
      </c>
      <c r="J238" s="40">
        <v>5.5282043447074498</v>
      </c>
      <c r="K238" s="169">
        <f t="shared" si="9"/>
        <v>2034</v>
      </c>
      <c r="L238" s="4"/>
      <c r="M238" s="4"/>
    </row>
    <row r="239" spans="7:13">
      <c r="G239" s="36">
        <v>49126</v>
      </c>
      <c r="H239" s="40">
        <v>5.7525393877551014</v>
      </c>
      <c r="I239" s="40">
        <v>5.4720075949367075</v>
      </c>
      <c r="J239" s="40">
        <v>5.7303766984322166</v>
      </c>
      <c r="K239" s="169">
        <f t="shared" si="9"/>
        <v>2034</v>
      </c>
      <c r="L239" s="4"/>
      <c r="M239" s="4"/>
    </row>
    <row r="240" spans="7:13">
      <c r="G240" s="36">
        <v>49157</v>
      </c>
      <c r="H240" s="40">
        <v>5.9347842857142856</v>
      </c>
      <c r="I240" s="40">
        <v>5.7020835443037967</v>
      </c>
      <c r="J240" s="40">
        <v>5.9133872527922948</v>
      </c>
      <c r="K240" s="169">
        <f t="shared" si="9"/>
        <v>2034</v>
      </c>
      <c r="L240" s="4"/>
      <c r="M240" s="4"/>
    </row>
    <row r="241" spans="7:13">
      <c r="G241" s="36">
        <v>49188</v>
      </c>
      <c r="H241" s="40">
        <v>5.8353965306122442</v>
      </c>
      <c r="I241" s="40">
        <v>5.5541341772151895</v>
      </c>
      <c r="J241" s="40">
        <v>5.8110202069884211</v>
      </c>
      <c r="K241" s="169">
        <f t="shared" si="9"/>
        <v>2034</v>
      </c>
      <c r="L241" s="4"/>
      <c r="M241" s="4"/>
    </row>
    <row r="242" spans="7:13">
      <c r="G242" s="36">
        <v>49218</v>
      </c>
      <c r="H242" s="40">
        <v>5.8519271428571429</v>
      </c>
      <c r="I242" s="40">
        <v>5.8336278481012647</v>
      </c>
      <c r="J242" s="40">
        <v>5.8301820063531107</v>
      </c>
      <c r="K242" s="169">
        <f t="shared" si="9"/>
        <v>2034</v>
      </c>
      <c r="L242" s="4"/>
      <c r="M242" s="4"/>
    </row>
    <row r="243" spans="7:13">
      <c r="G243" s="36">
        <v>49249</v>
      </c>
      <c r="H243" s="40">
        <v>5.9181516326530605</v>
      </c>
      <c r="I243" s="40">
        <v>6.2280582278481003</v>
      </c>
      <c r="J243" s="40">
        <v>5.8787525566144074</v>
      </c>
      <c r="K243" s="169">
        <f t="shared" si="9"/>
        <v>2034</v>
      </c>
      <c r="L243" s="4"/>
      <c r="M243" s="4"/>
    </row>
    <row r="244" spans="7:13">
      <c r="G244" s="36">
        <v>49279</v>
      </c>
      <c r="H244" s="40">
        <v>6.3157026530612237</v>
      </c>
      <c r="I244" s="40">
        <v>6.556868354430379</v>
      </c>
      <c r="J244" s="40">
        <v>6.2805355261809614</v>
      </c>
      <c r="K244" s="169">
        <f t="shared" si="9"/>
        <v>2034</v>
      </c>
      <c r="L244" s="4"/>
      <c r="M244" s="4"/>
    </row>
    <row r="245" spans="7:13">
      <c r="G245" s="36">
        <v>49310</v>
      </c>
      <c r="H245" s="40">
        <v>6.4569271428571433</v>
      </c>
      <c r="I245" s="40">
        <v>6.7705392405063272</v>
      </c>
      <c r="J245" s="40">
        <v>6.4197915974997448</v>
      </c>
      <c r="K245" s="169">
        <f t="shared" si="9"/>
        <v>2035</v>
      </c>
      <c r="L245" s="4"/>
      <c r="M245" s="4"/>
    </row>
    <row r="246" spans="7:13">
      <c r="G246" s="36">
        <v>49341</v>
      </c>
      <c r="H246" s="40">
        <v>6.4908046938775508</v>
      </c>
      <c r="I246" s="40">
        <v>6.8884126582278471</v>
      </c>
      <c r="J246" s="40">
        <v>6.4743053796495547</v>
      </c>
      <c r="K246" s="169">
        <f t="shared" si="9"/>
        <v>2035</v>
      </c>
      <c r="L246" s="4"/>
      <c r="M246" s="4"/>
    </row>
    <row r="247" spans="7:13">
      <c r="G247" s="36">
        <v>49369</v>
      </c>
      <c r="H247" s="40">
        <v>6.2871312244897952</v>
      </c>
      <c r="I247" s="40">
        <v>6.5345898734177199</v>
      </c>
      <c r="J247" s="40">
        <v>6.2620910134235066</v>
      </c>
      <c r="K247" s="169">
        <f t="shared" si="9"/>
        <v>2035</v>
      </c>
      <c r="L247" s="4"/>
      <c r="M247" s="4"/>
    </row>
    <row r="248" spans="7:13">
      <c r="G248" s="36">
        <v>49400</v>
      </c>
      <c r="H248" s="40">
        <v>6.0664169387755091</v>
      </c>
      <c r="I248" s="40">
        <v>6.1808683544303786</v>
      </c>
      <c r="J248" s="40">
        <v>6.0455729275540531</v>
      </c>
      <c r="K248" s="169">
        <f t="shared" si="9"/>
        <v>2035</v>
      </c>
      <c r="L248" s="4"/>
      <c r="M248" s="4"/>
    </row>
    <row r="249" spans="7:13">
      <c r="G249" s="36">
        <v>49430</v>
      </c>
      <c r="H249" s="40">
        <v>6.0324373469387753</v>
      </c>
      <c r="I249" s="40">
        <v>6.079703797468353</v>
      </c>
      <c r="J249" s="40">
        <v>6.0114505789527621</v>
      </c>
      <c r="K249" s="169">
        <f t="shared" si="9"/>
        <v>2035</v>
      </c>
      <c r="L249" s="4"/>
      <c r="M249" s="4"/>
    </row>
    <row r="250" spans="7:13">
      <c r="G250" s="36">
        <v>49461</v>
      </c>
      <c r="H250" s="40">
        <v>5.9306006122448975</v>
      </c>
      <c r="I250" s="40">
        <v>5.8270455696202523</v>
      </c>
      <c r="J250" s="40">
        <v>5.9066242647812279</v>
      </c>
      <c r="K250" s="169">
        <f t="shared" si="9"/>
        <v>2035</v>
      </c>
      <c r="L250" s="4"/>
      <c r="M250" s="4"/>
    </row>
    <row r="251" spans="7:13">
      <c r="G251" s="36">
        <v>49491</v>
      </c>
      <c r="H251" s="40">
        <v>6.2022332653061225</v>
      </c>
      <c r="I251" s="40">
        <v>5.8101341772151889</v>
      </c>
      <c r="J251" s="40">
        <v>6.1819598524438986</v>
      </c>
      <c r="K251" s="169">
        <f t="shared" si="9"/>
        <v>2035</v>
      </c>
      <c r="L251" s="4"/>
      <c r="M251" s="4"/>
    </row>
    <row r="252" spans="7:13">
      <c r="G252" s="36">
        <v>49522</v>
      </c>
      <c r="H252" s="40">
        <v>6.3380495918367341</v>
      </c>
      <c r="I252" s="40">
        <v>5.8775772151898726</v>
      </c>
      <c r="J252" s="40">
        <v>6.3183467773337441</v>
      </c>
      <c r="K252" s="169">
        <f t="shared" si="9"/>
        <v>2035</v>
      </c>
      <c r="L252" s="4"/>
      <c r="M252" s="4"/>
    </row>
    <row r="253" spans="7:13">
      <c r="G253" s="36">
        <v>49553</v>
      </c>
      <c r="H253" s="40">
        <v>6.1852944897959183</v>
      </c>
      <c r="I253" s="40">
        <v>5.9112987341772136</v>
      </c>
      <c r="J253" s="40">
        <v>6.1623881750179326</v>
      </c>
      <c r="K253" s="169">
        <f t="shared" si="9"/>
        <v>2035</v>
      </c>
      <c r="L253" s="4"/>
      <c r="M253" s="4"/>
    </row>
    <row r="254" spans="7:13">
      <c r="G254" s="36">
        <v>49583</v>
      </c>
      <c r="H254" s="40">
        <v>6.1852944897959183</v>
      </c>
      <c r="I254" s="40">
        <v>6.2144886075949355</v>
      </c>
      <c r="J254" s="40">
        <v>6.1649499129009122</v>
      </c>
      <c r="K254" s="169">
        <f t="shared" si="9"/>
        <v>2035</v>
      </c>
      <c r="L254" s="4"/>
      <c r="M254" s="4"/>
    </row>
    <row r="255" spans="7:13">
      <c r="G255" s="36">
        <v>49614</v>
      </c>
      <c r="H255" s="40">
        <v>6.2362128571428572</v>
      </c>
      <c r="I255" s="40">
        <v>6.5345898734177199</v>
      </c>
      <c r="J255" s="40">
        <v>6.1981500358643302</v>
      </c>
      <c r="K255" s="169">
        <f t="shared" si="9"/>
        <v>2035</v>
      </c>
      <c r="L255" s="4"/>
      <c r="M255" s="4"/>
    </row>
    <row r="256" spans="7:13">
      <c r="G256" s="36">
        <v>49644</v>
      </c>
      <c r="H256" s="40">
        <v>6.6096822448979582</v>
      </c>
      <c r="I256" s="40">
        <v>6.8547924050632902</v>
      </c>
      <c r="J256" s="40">
        <v>6.5757501998155554</v>
      </c>
      <c r="K256" s="169">
        <f t="shared" si="9"/>
        <v>2035</v>
      </c>
      <c r="L256" s="4"/>
      <c r="M256" s="4"/>
    </row>
    <row r="257" spans="7:13">
      <c r="G257" s="36">
        <v>49675</v>
      </c>
      <c r="H257" s="40">
        <v>6.8688659183673471</v>
      </c>
      <c r="I257" s="40">
        <v>7.1185898734177195</v>
      </c>
      <c r="J257" s="40">
        <v>6.8334610308433241</v>
      </c>
      <c r="K257" s="169">
        <f t="shared" si="9"/>
        <v>2036</v>
      </c>
      <c r="L257" s="4"/>
      <c r="M257" s="4"/>
    </row>
    <row r="258" spans="7:13">
      <c r="G258" s="36">
        <v>49706</v>
      </c>
      <c r="H258" s="40">
        <v>6.8166210204081636</v>
      </c>
      <c r="I258" s="40">
        <v>7.2569189873417708</v>
      </c>
      <c r="J258" s="40">
        <v>6.8014905420637364</v>
      </c>
      <c r="K258" s="169">
        <f t="shared" si="9"/>
        <v>2036</v>
      </c>
      <c r="L258" s="4"/>
      <c r="M258" s="4"/>
    </row>
    <row r="259" spans="7:13">
      <c r="G259" s="36">
        <v>49735</v>
      </c>
      <c r="H259" s="40">
        <v>6.694682244897959</v>
      </c>
      <c r="I259" s="40">
        <v>6.9284126582278471</v>
      </c>
      <c r="J259" s="40">
        <v>6.6713542576083622</v>
      </c>
      <c r="K259" s="169">
        <f t="shared" si="9"/>
        <v>2036</v>
      </c>
      <c r="L259" s="4"/>
      <c r="M259" s="4"/>
    </row>
    <row r="260" spans="7:13">
      <c r="G260" s="36">
        <v>49766</v>
      </c>
      <c r="H260" s="40">
        <v>6.5031516326530614</v>
      </c>
      <c r="I260" s="40">
        <v>6.6691721518987332</v>
      </c>
      <c r="J260" s="40">
        <v>6.4841424531201977</v>
      </c>
      <c r="K260" s="169">
        <f t="shared" si="9"/>
        <v>2036</v>
      </c>
      <c r="L260" s="4"/>
      <c r="M260" s="4"/>
    </row>
    <row r="261" spans="7:13">
      <c r="G261" s="36">
        <v>49796</v>
      </c>
      <c r="H261" s="40">
        <v>6.4857026530612245</v>
      </c>
      <c r="I261" s="40">
        <v>6.6173240506329094</v>
      </c>
      <c r="J261" s="40">
        <v>6.4666201660006157</v>
      </c>
      <c r="K261" s="169">
        <f t="shared" si="9"/>
        <v>2036</v>
      </c>
      <c r="L261" s="4"/>
      <c r="M261" s="4"/>
    </row>
    <row r="262" spans="7:13">
      <c r="G262" s="36">
        <v>49827</v>
      </c>
      <c r="H262" s="40">
        <v>6.3986618367346937</v>
      </c>
      <c r="I262" s="40">
        <v>6.3752987341772132</v>
      </c>
      <c r="J262" s="40">
        <v>6.3766519315503638</v>
      </c>
      <c r="K262" s="169">
        <f t="shared" si="9"/>
        <v>2036</v>
      </c>
      <c r="L262" s="4"/>
      <c r="M262" s="4"/>
    </row>
    <row r="263" spans="7:13">
      <c r="G263" s="36">
        <v>49857</v>
      </c>
      <c r="H263" s="40">
        <v>6.6773353061224485</v>
      </c>
      <c r="I263" s="40">
        <v>6.3407670886075937</v>
      </c>
      <c r="J263" s="40">
        <v>6.6590579157700587</v>
      </c>
      <c r="K263" s="169">
        <f t="shared" si="9"/>
        <v>2036</v>
      </c>
      <c r="L263" s="4"/>
      <c r="M263" s="4"/>
    </row>
    <row r="264" spans="7:13">
      <c r="G264" s="36">
        <v>49888</v>
      </c>
      <c r="H264" s="40">
        <v>6.9037638775510208</v>
      </c>
      <c r="I264" s="40">
        <v>6.4789949367088591</v>
      </c>
      <c r="J264" s="40">
        <v>6.8864377702633472</v>
      </c>
      <c r="K264" s="169">
        <f t="shared" si="9"/>
        <v>2036</v>
      </c>
      <c r="L264" s="4"/>
      <c r="M264" s="4"/>
    </row>
    <row r="265" spans="7:13">
      <c r="G265" s="36">
        <v>49919</v>
      </c>
      <c r="H265" s="40">
        <v>6.7121312244897959</v>
      </c>
      <c r="I265" s="40">
        <v>6.4444632911392397</v>
      </c>
      <c r="J265" s="40">
        <v>6.6914382826109238</v>
      </c>
      <c r="K265" s="169">
        <f t="shared" si="9"/>
        <v>2036</v>
      </c>
      <c r="L265" s="4"/>
      <c r="M265" s="4"/>
    </row>
    <row r="266" spans="7:13">
      <c r="G266" s="36">
        <v>49949</v>
      </c>
      <c r="H266" s="40">
        <v>6.7121312244897959</v>
      </c>
      <c r="I266" s="40">
        <v>6.7555518987341765</v>
      </c>
      <c r="J266" s="40">
        <v>6.6940000204939034</v>
      </c>
      <c r="K266" s="169">
        <f t="shared" si="9"/>
        <v>2036</v>
      </c>
      <c r="L266" s="4"/>
      <c r="M266" s="4"/>
    </row>
    <row r="267" spans="7:13">
      <c r="G267" s="36">
        <v>49980</v>
      </c>
      <c r="H267" s="40">
        <v>6.7643761224489793</v>
      </c>
      <c r="I267" s="40">
        <v>7.1704379746835434</v>
      </c>
      <c r="J267" s="40">
        <v>6.7285322471564708</v>
      </c>
      <c r="K267" s="169">
        <f t="shared" si="9"/>
        <v>2036</v>
      </c>
      <c r="L267" s="4"/>
      <c r="M267" s="4"/>
    </row>
    <row r="268" spans="7:13">
      <c r="G268" s="36">
        <v>50010</v>
      </c>
      <c r="H268" s="40">
        <v>7.1649883673469379</v>
      </c>
      <c r="I268" s="40">
        <v>7.4816278481012644</v>
      </c>
      <c r="J268" s="40">
        <v>7.1333893021826009</v>
      </c>
      <c r="K268" s="169">
        <f t="shared" si="9"/>
        <v>2036</v>
      </c>
      <c r="L268" s="4"/>
      <c r="M268" s="4"/>
    </row>
    <row r="269" spans="7:13">
      <c r="G269" s="36">
        <v>50041</v>
      </c>
      <c r="H269" s="40">
        <v>7.3266210204081625</v>
      </c>
      <c r="I269" s="40">
        <v>7.6678556962025306</v>
      </c>
      <c r="J269" s="40">
        <v>7.2931392765652223</v>
      </c>
      <c r="K269" s="169">
        <f t="shared" si="9"/>
        <v>2037</v>
      </c>
      <c r="L269" s="4"/>
      <c r="M269" s="4"/>
    </row>
    <row r="270" spans="7:13">
      <c r="G270" s="36">
        <v>50072</v>
      </c>
      <c r="H270" s="40">
        <v>7.290906734693877</v>
      </c>
      <c r="I270" s="40">
        <v>7.756463291139239</v>
      </c>
      <c r="J270" s="40">
        <v>7.2777688492673436</v>
      </c>
      <c r="K270" s="169">
        <f t="shared" si="9"/>
        <v>2037</v>
      </c>
      <c r="L270" s="4"/>
      <c r="M270" s="4"/>
    </row>
    <row r="271" spans="7:13">
      <c r="G271" s="36">
        <v>50100</v>
      </c>
      <c r="H271" s="40">
        <v>7.0051924489795923</v>
      </c>
      <c r="I271" s="40">
        <v>7.4020329113924035</v>
      </c>
      <c r="J271" s="40">
        <v>6.9831689927246643</v>
      </c>
      <c r="K271" s="169">
        <f t="shared" si="9"/>
        <v>2037</v>
      </c>
      <c r="L271" s="4"/>
      <c r="M271" s="4"/>
    </row>
    <row r="272" spans="7:13">
      <c r="G272" s="36">
        <v>50131</v>
      </c>
      <c r="H272" s="40">
        <v>6.6660087755102033</v>
      </c>
      <c r="I272" s="40">
        <v>6.888210126582277</v>
      </c>
      <c r="J272" s="40">
        <v>6.6476837995696281</v>
      </c>
      <c r="K272" s="169">
        <f t="shared" si="9"/>
        <v>2037</v>
      </c>
      <c r="L272" s="4"/>
      <c r="M272" s="4"/>
    </row>
    <row r="273" spans="7:13">
      <c r="G273" s="36">
        <v>50161</v>
      </c>
      <c r="H273" s="40">
        <v>6.6660087755102033</v>
      </c>
      <c r="I273" s="40">
        <v>6.7997037974683527</v>
      </c>
      <c r="J273" s="40">
        <v>6.6476837995696281</v>
      </c>
      <c r="K273" s="169">
        <f t="shared" si="9"/>
        <v>2037</v>
      </c>
      <c r="L273" s="4"/>
      <c r="M273" s="4"/>
    </row>
    <row r="274" spans="7:13">
      <c r="G274" s="36">
        <v>50192</v>
      </c>
      <c r="H274" s="40">
        <v>6.594580204081633</v>
      </c>
      <c r="I274" s="40">
        <v>6.5161594936708847</v>
      </c>
      <c r="J274" s="40">
        <v>6.573393400963214</v>
      </c>
      <c r="K274" s="169">
        <f t="shared" si="9"/>
        <v>2037</v>
      </c>
      <c r="L274" s="4"/>
      <c r="M274" s="4"/>
    </row>
    <row r="275" spans="7:13">
      <c r="G275" s="36">
        <v>50222</v>
      </c>
      <c r="H275" s="40">
        <v>6.8267230612244898</v>
      </c>
      <c r="I275" s="40">
        <v>6.4984379746835428</v>
      </c>
      <c r="J275" s="40">
        <v>6.8090732861973571</v>
      </c>
      <c r="K275" s="169">
        <f t="shared" si="9"/>
        <v>2037</v>
      </c>
      <c r="L275" s="4"/>
      <c r="M275" s="4"/>
    </row>
    <row r="276" spans="7:13">
      <c r="G276" s="36">
        <v>50253</v>
      </c>
      <c r="H276" s="40">
        <v>6.9694781632653058</v>
      </c>
      <c r="I276" s="40">
        <v>6.604767088607594</v>
      </c>
      <c r="J276" s="40">
        <v>6.9524281381289077</v>
      </c>
      <c r="K276" s="169">
        <f t="shared" si="9"/>
        <v>2037</v>
      </c>
      <c r="L276" s="4"/>
      <c r="M276" s="4"/>
    </row>
    <row r="277" spans="7:13">
      <c r="G277" s="36">
        <v>50284</v>
      </c>
      <c r="H277" s="40">
        <v>6.7552944897959177</v>
      </c>
      <c r="I277" s="40">
        <v>6.5693240506329103</v>
      </c>
      <c r="J277" s="40">
        <v>6.7347828875909421</v>
      </c>
      <c r="K277" s="169">
        <f t="shared" si="9"/>
        <v>2037</v>
      </c>
      <c r="L277" s="4"/>
      <c r="M277" s="4"/>
    </row>
    <row r="278" spans="7:13">
      <c r="G278" s="36">
        <v>50314</v>
      </c>
      <c r="H278" s="40">
        <v>6.8267230612244898</v>
      </c>
      <c r="I278" s="40">
        <v>6.9413746835443026</v>
      </c>
      <c r="J278" s="40">
        <v>6.8090732861973571</v>
      </c>
      <c r="K278" s="169">
        <f t="shared" si="9"/>
        <v>2037</v>
      </c>
      <c r="L278" s="4"/>
      <c r="M278" s="4"/>
    </row>
    <row r="279" spans="7:13">
      <c r="G279" s="36">
        <v>50345</v>
      </c>
      <c r="H279" s="40">
        <v>6.8801924489795914</v>
      </c>
      <c r="I279" s="40">
        <v>7.2426405063291126</v>
      </c>
      <c r="J279" s="40">
        <v>6.8448351470437547</v>
      </c>
      <c r="K279" s="169">
        <f t="shared" si="9"/>
        <v>2037</v>
      </c>
      <c r="L279" s="4"/>
      <c r="M279" s="4"/>
    </row>
    <row r="280" spans="7:13">
      <c r="G280" s="36">
        <v>50375</v>
      </c>
      <c r="H280" s="40">
        <v>7.3087638775510202</v>
      </c>
      <c r="I280" s="40">
        <v>7.6855772151898725</v>
      </c>
      <c r="J280" s="40">
        <v>7.2777688492673436</v>
      </c>
      <c r="K280" s="169">
        <f t="shared" si="9"/>
        <v>2037</v>
      </c>
      <c r="L280" s="4"/>
      <c r="M280" s="4"/>
    </row>
    <row r="281" spans="7:13">
      <c r="G281" s="36">
        <v>50406</v>
      </c>
      <c r="H281" s="40">
        <v>7.4990700000000006</v>
      </c>
      <c r="I281" s="40">
        <v>7.9027924050632894</v>
      </c>
      <c r="J281" s="40">
        <v>7.4663127574546584</v>
      </c>
      <c r="K281" s="169">
        <f t="shared" ref="K281:K304" si="10">YEAR(G281)</f>
        <v>2038</v>
      </c>
      <c r="L281" s="4"/>
      <c r="M281" s="4"/>
    </row>
    <row r="282" spans="7:13">
      <c r="G282" s="36">
        <v>50437</v>
      </c>
      <c r="H282" s="40">
        <v>7.4807026530612237</v>
      </c>
      <c r="I282" s="40">
        <v>7.9936278481012648</v>
      </c>
      <c r="J282" s="40">
        <v>7.4683621477610416</v>
      </c>
      <c r="K282" s="169">
        <f t="shared" si="10"/>
        <v>2038</v>
      </c>
      <c r="L282" s="4"/>
      <c r="M282" s="4"/>
    </row>
    <row r="283" spans="7:13">
      <c r="G283" s="36">
        <v>50465</v>
      </c>
      <c r="H283" s="40">
        <v>7.2792740816326527</v>
      </c>
      <c r="I283" s="40">
        <v>7.6300835443037966</v>
      </c>
      <c r="J283" s="40">
        <v>7.2584021108720158</v>
      </c>
      <c r="K283" s="169">
        <f t="shared" si="10"/>
        <v>2038</v>
      </c>
      <c r="L283" s="4"/>
      <c r="M283" s="4"/>
    </row>
    <row r="284" spans="7:13">
      <c r="G284" s="36">
        <v>50496</v>
      </c>
      <c r="H284" s="40">
        <v>7.0593761224489793</v>
      </c>
      <c r="I284" s="40">
        <v>7.3028936708860748</v>
      </c>
      <c r="J284" s="40">
        <v>7.0427037811251161</v>
      </c>
      <c r="K284" s="169">
        <f t="shared" si="10"/>
        <v>2038</v>
      </c>
      <c r="L284" s="4"/>
      <c r="M284" s="4"/>
    </row>
    <row r="285" spans="7:13">
      <c r="G285" s="36">
        <v>50526</v>
      </c>
      <c r="H285" s="40">
        <v>7.0411108163265306</v>
      </c>
      <c r="I285" s="40">
        <v>7.2665392405063276</v>
      </c>
      <c r="J285" s="40">
        <v>7.0243617378829803</v>
      </c>
      <c r="K285" s="169">
        <f t="shared" si="10"/>
        <v>2038</v>
      </c>
      <c r="L285" s="4"/>
      <c r="M285" s="4"/>
    </row>
    <row r="286" spans="7:13">
      <c r="G286" s="36">
        <v>50557</v>
      </c>
      <c r="H286" s="40">
        <v>6.98611081632653</v>
      </c>
      <c r="I286" s="40">
        <v>6.9756025316455688</v>
      </c>
      <c r="J286" s="40">
        <v>6.9665689312429562</v>
      </c>
      <c r="K286" s="169">
        <f t="shared" si="10"/>
        <v>2038</v>
      </c>
      <c r="L286" s="4"/>
      <c r="M286" s="4"/>
    </row>
    <row r="287" spans="7:13">
      <c r="G287" s="36">
        <v>50587</v>
      </c>
      <c r="H287" s="40">
        <v>7.2975393877551014</v>
      </c>
      <c r="I287" s="40">
        <v>7.011956962025315</v>
      </c>
      <c r="J287" s="40">
        <v>7.2818676298801108</v>
      </c>
      <c r="K287" s="169">
        <f t="shared" si="10"/>
        <v>2038</v>
      </c>
      <c r="L287" s="4"/>
      <c r="M287" s="4"/>
    </row>
    <row r="288" spans="7:13">
      <c r="G288" s="36">
        <v>50618</v>
      </c>
      <c r="H288" s="40">
        <v>7.4258046938775504</v>
      </c>
      <c r="I288" s="40">
        <v>7.1210202531645557</v>
      </c>
      <c r="J288" s="40">
        <v>7.4106718106363365</v>
      </c>
      <c r="K288" s="169">
        <f t="shared" si="10"/>
        <v>2038</v>
      </c>
      <c r="L288" s="4"/>
      <c r="M288" s="4"/>
    </row>
    <row r="289" spans="7:13">
      <c r="G289" s="36">
        <v>50649</v>
      </c>
      <c r="H289" s="40">
        <v>7.2242740816326529</v>
      </c>
      <c r="I289" s="40">
        <v>7.0665392405063274</v>
      </c>
      <c r="J289" s="40">
        <v>7.2057327799979509</v>
      </c>
      <c r="K289" s="169">
        <f t="shared" si="10"/>
        <v>2038</v>
      </c>
      <c r="L289" s="4"/>
      <c r="M289" s="4"/>
    </row>
    <row r="290" spans="7:13">
      <c r="G290" s="36">
        <v>50679</v>
      </c>
      <c r="H290" s="40">
        <v>7.2242740816326529</v>
      </c>
      <c r="I290" s="40">
        <v>7.4483113924050617</v>
      </c>
      <c r="J290" s="40">
        <v>7.2082945178809315</v>
      </c>
      <c r="K290" s="169">
        <f t="shared" si="10"/>
        <v>2038</v>
      </c>
      <c r="L290" s="4"/>
      <c r="M290" s="4"/>
    </row>
    <row r="291" spans="7:13">
      <c r="G291" s="36">
        <v>50710</v>
      </c>
      <c r="H291" s="40">
        <v>7.3159067346938773</v>
      </c>
      <c r="I291" s="40">
        <v>7.684564556962024</v>
      </c>
      <c r="J291" s="40">
        <v>7.2823799774567073</v>
      </c>
      <c r="K291" s="169">
        <f t="shared" si="10"/>
        <v>2038</v>
      </c>
      <c r="L291" s="4"/>
      <c r="M291" s="4"/>
    </row>
    <row r="292" spans="7:13">
      <c r="G292" s="36">
        <v>50740</v>
      </c>
      <c r="H292" s="40">
        <v>7.7921312244897951</v>
      </c>
      <c r="I292" s="40">
        <v>8.0845645569620235</v>
      </c>
      <c r="J292" s="40">
        <v>7.7631669433343591</v>
      </c>
      <c r="K292" s="169">
        <f t="shared" si="10"/>
        <v>2038</v>
      </c>
      <c r="L292" s="4"/>
      <c r="M292" s="4"/>
    </row>
    <row r="293" spans="7:13">
      <c r="G293" s="36">
        <v>50771</v>
      </c>
      <c r="H293" s="40">
        <v>7.9386618367346937</v>
      </c>
      <c r="I293" s="40">
        <v>8.3498810126582264</v>
      </c>
      <c r="J293" s="40">
        <v>7.9077514294497391</v>
      </c>
      <c r="K293" s="169">
        <f t="shared" si="10"/>
        <v>2039</v>
      </c>
      <c r="L293" s="4"/>
      <c r="M293" s="4"/>
    </row>
    <row r="294" spans="7:13">
      <c r="G294" s="36">
        <v>50802</v>
      </c>
      <c r="H294" s="40">
        <v>7.9386618367346937</v>
      </c>
      <c r="I294" s="40">
        <v>8.4057797468354423</v>
      </c>
      <c r="J294" s="40">
        <v>7.928245332513578</v>
      </c>
      <c r="K294" s="169">
        <f t="shared" si="10"/>
        <v>2039</v>
      </c>
      <c r="L294" s="4"/>
      <c r="M294" s="4"/>
    </row>
    <row r="295" spans="7:13">
      <c r="G295" s="36">
        <v>50830</v>
      </c>
      <c r="H295" s="40">
        <v>7.6379475510204085</v>
      </c>
      <c r="I295" s="40">
        <v>7.9209189873417705</v>
      </c>
      <c r="J295" s="40">
        <v>7.6185824572189782</v>
      </c>
      <c r="K295" s="169">
        <f t="shared" si="10"/>
        <v>2039</v>
      </c>
      <c r="L295" s="4"/>
      <c r="M295" s="4"/>
    </row>
    <row r="296" spans="7:13">
      <c r="G296" s="36">
        <v>50861</v>
      </c>
      <c r="H296" s="40">
        <v>7.2996822448979595</v>
      </c>
      <c r="I296" s="40">
        <v>7.5664886075949349</v>
      </c>
      <c r="J296" s="40">
        <v>7.284019489701814</v>
      </c>
      <c r="K296" s="169">
        <f t="shared" si="10"/>
        <v>2039</v>
      </c>
      <c r="L296" s="4"/>
      <c r="M296" s="4"/>
    </row>
    <row r="297" spans="7:13">
      <c r="G297" s="36">
        <v>50891</v>
      </c>
      <c r="H297" s="40">
        <v>7.3184577551020409</v>
      </c>
      <c r="I297" s="40">
        <v>7.5478556962025305</v>
      </c>
      <c r="J297" s="40">
        <v>7.3028738805205453</v>
      </c>
      <c r="K297" s="169">
        <f t="shared" si="10"/>
        <v>2039</v>
      </c>
      <c r="L297" s="4"/>
      <c r="M297" s="4"/>
    </row>
    <row r="298" spans="7:13">
      <c r="G298" s="36">
        <v>50922</v>
      </c>
      <c r="H298" s="40">
        <v>7.2057026530612243</v>
      </c>
      <c r="I298" s="40">
        <v>7.3240582278481003</v>
      </c>
      <c r="J298" s="40">
        <v>7.1870833282098587</v>
      </c>
      <c r="K298" s="169">
        <f t="shared" si="10"/>
        <v>2039</v>
      </c>
      <c r="L298" s="4"/>
      <c r="M298" s="4"/>
    </row>
    <row r="299" spans="7:13">
      <c r="G299" s="36">
        <v>50952</v>
      </c>
      <c r="H299" s="40">
        <v>7.4687638775510203</v>
      </c>
      <c r="I299" s="40">
        <v>7.2867924050632897</v>
      </c>
      <c r="J299" s="40">
        <v>7.4538114765857166</v>
      </c>
      <c r="K299" s="169">
        <f t="shared" si="10"/>
        <v>2039</v>
      </c>
      <c r="L299" s="4"/>
      <c r="M299" s="4"/>
    </row>
    <row r="300" spans="7:13">
      <c r="G300" s="36">
        <v>50983</v>
      </c>
      <c r="H300" s="40">
        <v>7.6002944897959184</v>
      </c>
      <c r="I300" s="40">
        <v>7.3799569620253154</v>
      </c>
      <c r="J300" s="40">
        <v>7.5858946818321558</v>
      </c>
      <c r="K300" s="169">
        <f t="shared" si="10"/>
        <v>2039</v>
      </c>
      <c r="L300" s="4"/>
      <c r="M300" s="4"/>
    </row>
    <row r="301" spans="7:13">
      <c r="G301" s="36">
        <v>51014</v>
      </c>
      <c r="H301" s="40">
        <v>7.3935597959183665</v>
      </c>
      <c r="I301" s="40">
        <v>7.3240582278481003</v>
      </c>
      <c r="J301" s="40">
        <v>7.3757297059124918</v>
      </c>
      <c r="K301" s="169">
        <f t="shared" si="10"/>
        <v>2039</v>
      </c>
      <c r="L301" s="4"/>
      <c r="M301" s="4"/>
    </row>
    <row r="302" spans="7:13">
      <c r="G302" s="36">
        <v>51044</v>
      </c>
      <c r="H302" s="40">
        <v>7.4312128571428566</v>
      </c>
      <c r="I302" s="40">
        <v>7.6597544303797456</v>
      </c>
      <c r="J302" s="40">
        <v>7.4161026949482531</v>
      </c>
      <c r="K302" s="169">
        <f t="shared" si="10"/>
        <v>2039</v>
      </c>
      <c r="L302" s="4"/>
      <c r="M302" s="4"/>
    </row>
    <row r="303" spans="7:13">
      <c r="G303" s="36">
        <v>51075</v>
      </c>
      <c r="H303" s="40">
        <v>7.5251924489795918</v>
      </c>
      <c r="I303" s="40">
        <v>7.8649189873417704</v>
      </c>
      <c r="J303" s="40">
        <v>7.4925449533763713</v>
      </c>
      <c r="K303" s="169">
        <f t="shared" si="10"/>
        <v>2039</v>
      </c>
      <c r="L303" s="4"/>
      <c r="M303" s="4"/>
    </row>
    <row r="304" spans="7:13">
      <c r="G304" s="36">
        <v>51105</v>
      </c>
      <c r="H304" s="40">
        <v>7.9949883673469389</v>
      </c>
      <c r="I304" s="40">
        <v>8.3498810126582264</v>
      </c>
      <c r="J304" s="40">
        <v>7.9668763397889126</v>
      </c>
      <c r="K304" s="169">
        <f t="shared" si="10"/>
        <v>2039</v>
      </c>
      <c r="L304" s="4"/>
      <c r="M304" s="4"/>
    </row>
    <row r="305" spans="7:13">
      <c r="G305" s="36">
        <v>51136</v>
      </c>
      <c r="H305" s="40">
        <v>8.1838659183673474</v>
      </c>
      <c r="I305" s="40">
        <v>8.6426405063291121</v>
      </c>
      <c r="J305" s="40">
        <v>8.1539856747617598</v>
      </c>
      <c r="K305" s="169">
        <f t="shared" si="9"/>
        <v>2040</v>
      </c>
      <c r="L305" s="4"/>
      <c r="M305" s="4"/>
    </row>
    <row r="306" spans="7:13">
      <c r="G306" s="36">
        <v>51167</v>
      </c>
      <c r="H306" s="40">
        <v>8.1838659183673474</v>
      </c>
      <c r="I306" s="40">
        <v>8.7957544303797448</v>
      </c>
      <c r="J306" s="40">
        <v>8.1744795778255988</v>
      </c>
      <c r="K306" s="169">
        <f t="shared" si="9"/>
        <v>2040</v>
      </c>
      <c r="L306" s="4"/>
      <c r="M306" s="4"/>
    </row>
    <row r="307" spans="7:13">
      <c r="G307" s="36">
        <v>51196</v>
      </c>
      <c r="H307" s="40">
        <v>7.8753965306122442</v>
      </c>
      <c r="I307" s="40">
        <v>8.2408177215189848</v>
      </c>
      <c r="J307" s="40">
        <v>7.8570290193667391</v>
      </c>
      <c r="K307" s="169">
        <f t="shared" si="9"/>
        <v>2040</v>
      </c>
      <c r="L307" s="4"/>
      <c r="M307" s="4"/>
    </row>
    <row r="308" spans="7:13">
      <c r="G308" s="36">
        <v>51227</v>
      </c>
      <c r="H308" s="40">
        <v>7.5475393877551014</v>
      </c>
      <c r="I308" s="40">
        <v>7.8964126582278471</v>
      </c>
      <c r="J308" s="40">
        <v>7.5329179424121326</v>
      </c>
      <c r="K308" s="169">
        <f t="shared" si="9"/>
        <v>2040</v>
      </c>
      <c r="L308" s="4"/>
      <c r="M308" s="4"/>
    </row>
    <row r="309" spans="7:13">
      <c r="G309" s="36">
        <v>51257</v>
      </c>
      <c r="H309" s="40">
        <v>7.5668251020408164</v>
      </c>
      <c r="I309" s="40">
        <v>7.8389949367088594</v>
      </c>
      <c r="J309" s="40">
        <v>7.5522846808074604</v>
      </c>
      <c r="K309" s="169">
        <f t="shared" si="9"/>
        <v>2040</v>
      </c>
      <c r="L309" s="4"/>
      <c r="M309" s="4"/>
    </row>
    <row r="310" spans="7:13">
      <c r="G310" s="36">
        <v>51288</v>
      </c>
      <c r="H310" s="40">
        <v>7.4511108163265298</v>
      </c>
      <c r="I310" s="40">
        <v>7.4562101265822767</v>
      </c>
      <c r="J310" s="40">
        <v>7.4335225125525168</v>
      </c>
      <c r="K310" s="169">
        <f t="shared" si="9"/>
        <v>2040</v>
      </c>
      <c r="L310" s="4"/>
      <c r="M310" s="4"/>
    </row>
    <row r="311" spans="7:13">
      <c r="G311" s="36">
        <v>51318</v>
      </c>
      <c r="H311" s="40">
        <v>7.7018251020408162</v>
      </c>
      <c r="I311" s="40">
        <v>7.4179316455696185</v>
      </c>
      <c r="J311" s="40">
        <v>7.6878518495747521</v>
      </c>
      <c r="K311" s="169">
        <f t="shared" si="9"/>
        <v>2040</v>
      </c>
      <c r="L311" s="4"/>
      <c r="M311" s="4"/>
    </row>
    <row r="312" spans="7:13">
      <c r="G312" s="36">
        <v>51349</v>
      </c>
      <c r="H312" s="40">
        <v>7.8753965306122442</v>
      </c>
      <c r="I312" s="40">
        <v>7.6667417721518971</v>
      </c>
      <c r="J312" s="40">
        <v>7.8621524951326984</v>
      </c>
      <c r="K312" s="169">
        <f t="shared" ref="K312:K328" si="11">YEAR(G312)</f>
        <v>2040</v>
      </c>
      <c r="L312" s="4"/>
      <c r="M312" s="4"/>
    </row>
    <row r="313" spans="7:13">
      <c r="G313" s="36">
        <v>51380</v>
      </c>
      <c r="H313" s="40">
        <v>7.7211108163265312</v>
      </c>
      <c r="I313" s="40">
        <v>7.5901848101265808</v>
      </c>
      <c r="J313" s="40">
        <v>7.7046568500870993</v>
      </c>
      <c r="K313" s="169">
        <f t="shared" si="11"/>
        <v>2040</v>
      </c>
      <c r="L313" s="4"/>
      <c r="M313" s="4"/>
    </row>
    <row r="314" spans="7:13">
      <c r="G314" s="36">
        <v>51410</v>
      </c>
      <c r="H314" s="40">
        <v>7.7596822448979594</v>
      </c>
      <c r="I314" s="40">
        <v>7.9346911392405044</v>
      </c>
      <c r="J314" s="40">
        <v>7.7459520647607345</v>
      </c>
      <c r="K314" s="169">
        <f t="shared" si="11"/>
        <v>2040</v>
      </c>
      <c r="L314" s="4"/>
      <c r="M314" s="4"/>
    </row>
    <row r="315" spans="7:13">
      <c r="G315" s="36">
        <v>51441</v>
      </c>
      <c r="H315" s="40">
        <v>7.8946822448979592</v>
      </c>
      <c r="I315" s="40">
        <v>8.2216784810126562</v>
      </c>
      <c r="J315" s="40">
        <v>7.8635870683471669</v>
      </c>
      <c r="K315" s="169">
        <f t="shared" si="11"/>
        <v>2040</v>
      </c>
      <c r="L315" s="4"/>
      <c r="M315" s="4"/>
    </row>
    <row r="316" spans="7:13">
      <c r="G316" s="36">
        <v>51471</v>
      </c>
      <c r="H316" s="40">
        <v>8.3188659183673472</v>
      </c>
      <c r="I316" s="40">
        <v>8.6236025316455684</v>
      </c>
      <c r="J316" s="40">
        <v>8.2921145814120312</v>
      </c>
      <c r="K316" s="169">
        <f t="shared" si="11"/>
        <v>2040</v>
      </c>
      <c r="L316" s="4"/>
      <c r="M316" s="4"/>
    </row>
    <row r="317" spans="7:13">
      <c r="G317" s="36">
        <v>51502</v>
      </c>
      <c r="H317" s="40">
        <v>8.3969271428571428</v>
      </c>
      <c r="I317" s="40">
        <v>8.8665392405063272</v>
      </c>
      <c r="J317" s="40">
        <v>8.3679420227482328</v>
      </c>
      <c r="K317" s="169">
        <f t="shared" si="11"/>
        <v>2041</v>
      </c>
      <c r="L317" s="4"/>
      <c r="M317" s="4"/>
    </row>
    <row r="318" spans="7:13">
      <c r="G318" s="36">
        <v>51533</v>
      </c>
      <c r="H318" s="40">
        <v>8.3969271428571428</v>
      </c>
      <c r="I318" s="40">
        <v>9.023602531645567</v>
      </c>
      <c r="J318" s="40">
        <v>8.3884359258120718</v>
      </c>
      <c r="K318" s="169">
        <f t="shared" si="11"/>
        <v>2041</v>
      </c>
      <c r="L318" s="4"/>
      <c r="M318" s="4"/>
    </row>
    <row r="319" spans="7:13">
      <c r="G319" s="36">
        <v>51561</v>
      </c>
      <c r="H319" s="40">
        <v>8.0803965306122443</v>
      </c>
      <c r="I319" s="40">
        <v>8.4542860759493657</v>
      </c>
      <c r="J319" s="40">
        <v>8.0628902756429977</v>
      </c>
      <c r="K319" s="169">
        <f t="shared" si="11"/>
        <v>2041</v>
      </c>
      <c r="L319" s="4"/>
      <c r="M319" s="4"/>
    </row>
    <row r="320" spans="7:13">
      <c r="G320" s="36">
        <v>51592</v>
      </c>
      <c r="H320" s="40">
        <v>7.7440699999999998</v>
      </c>
      <c r="I320" s="40">
        <v>8.1008683544303786</v>
      </c>
      <c r="J320" s="40">
        <v>7.7302742289168984</v>
      </c>
      <c r="K320" s="169">
        <f t="shared" si="11"/>
        <v>2041</v>
      </c>
      <c r="L320" s="4"/>
      <c r="M320" s="4"/>
    </row>
    <row r="321" spans="7:13">
      <c r="G321" s="36">
        <v>51622</v>
      </c>
      <c r="H321" s="40">
        <v>7.7638659183673466</v>
      </c>
      <c r="I321" s="40">
        <v>8.041931645569619</v>
      </c>
      <c r="J321" s="40">
        <v>7.7501533148888209</v>
      </c>
      <c r="K321" s="169">
        <f t="shared" si="11"/>
        <v>2041</v>
      </c>
      <c r="L321" s="4"/>
      <c r="M321" s="4"/>
    </row>
    <row r="322" spans="7:13">
      <c r="G322" s="36">
        <v>51653</v>
      </c>
      <c r="H322" s="40">
        <v>7.645192448979591</v>
      </c>
      <c r="I322" s="40">
        <v>7.6493240506329103</v>
      </c>
      <c r="J322" s="40">
        <v>7.6284195306896203</v>
      </c>
      <c r="K322" s="169">
        <f t="shared" si="11"/>
        <v>2041</v>
      </c>
      <c r="L322" s="4"/>
      <c r="M322" s="4"/>
    </row>
    <row r="323" spans="7:13">
      <c r="G323" s="36">
        <v>51683</v>
      </c>
      <c r="H323" s="40">
        <v>7.9023353061224491</v>
      </c>
      <c r="I323" s="40">
        <v>7.6100329113924037</v>
      </c>
      <c r="J323" s="40">
        <v>7.889204447176966</v>
      </c>
      <c r="K323" s="169">
        <f t="shared" si="11"/>
        <v>2041</v>
      </c>
      <c r="L323" s="4"/>
      <c r="M323" s="4"/>
    </row>
    <row r="324" spans="7:13">
      <c r="G324" s="36">
        <v>51714</v>
      </c>
      <c r="H324" s="40">
        <v>8.0803965306122443</v>
      </c>
      <c r="I324" s="40">
        <v>7.8652227848101246</v>
      </c>
      <c r="J324" s="40">
        <v>8.0680137514089569</v>
      </c>
      <c r="K324" s="169">
        <f t="shared" si="11"/>
        <v>2041</v>
      </c>
      <c r="L324" s="4"/>
      <c r="M324" s="4"/>
    </row>
    <row r="325" spans="7:13">
      <c r="G325" s="36">
        <v>51745</v>
      </c>
      <c r="H325" s="40">
        <v>7.922131224489795</v>
      </c>
      <c r="I325" s="40">
        <v>7.7867417721518972</v>
      </c>
      <c r="J325" s="40">
        <v>7.9065217952659088</v>
      </c>
      <c r="K325" s="169">
        <f t="shared" si="11"/>
        <v>2041</v>
      </c>
      <c r="L325" s="4"/>
      <c r="M325" s="4"/>
    </row>
    <row r="326" spans="7:13">
      <c r="G326" s="36">
        <v>51775</v>
      </c>
      <c r="H326" s="40">
        <v>7.9617230612244896</v>
      </c>
      <c r="I326" s="40">
        <v>8.1401594936708843</v>
      </c>
      <c r="J326" s="40">
        <v>7.9488417050927351</v>
      </c>
      <c r="K326" s="169">
        <f t="shared" si="11"/>
        <v>2041</v>
      </c>
      <c r="L326" s="4"/>
      <c r="M326" s="4"/>
    </row>
    <row r="327" spans="7:13">
      <c r="G327" s="36">
        <v>51806</v>
      </c>
      <c r="H327" s="40">
        <v>8.1001924489795929</v>
      </c>
      <c r="I327" s="40">
        <v>8.4346405063291119</v>
      </c>
      <c r="J327" s="40">
        <v>8.0699606722000219</v>
      </c>
      <c r="K327" s="169">
        <f t="shared" si="11"/>
        <v>2041</v>
      </c>
      <c r="L327" s="4"/>
      <c r="M327" s="4"/>
    </row>
    <row r="328" spans="7:13">
      <c r="G328" s="36">
        <v>51836</v>
      </c>
      <c r="H328" s="40">
        <v>8.5354985714285707</v>
      </c>
      <c r="I328" s="40">
        <v>8.8469949367088585</v>
      </c>
      <c r="J328" s="40">
        <v>8.5096573624346785</v>
      </c>
      <c r="K328" s="169">
        <f t="shared" si="11"/>
        <v>2041</v>
      </c>
      <c r="L328" s="4"/>
      <c r="M328" s="4"/>
    </row>
    <row r="329" spans="7:13">
      <c r="G329" s="36">
        <v>51867</v>
      </c>
      <c r="H329" s="40">
        <v>8.6156006122448971</v>
      </c>
      <c r="I329" s="40">
        <v>9.0963113924050614</v>
      </c>
      <c r="J329" s="40">
        <v>8.5875341940772625</v>
      </c>
      <c r="K329" s="169">
        <f t="shared" ref="K329:K340" si="12">YEAR(G329)</f>
        <v>2042</v>
      </c>
    </row>
    <row r="330" spans="7:13">
      <c r="G330" s="36">
        <v>51898</v>
      </c>
      <c r="H330" s="40">
        <v>8.6156006122448971</v>
      </c>
      <c r="I330" s="40">
        <v>9.2574253164556932</v>
      </c>
      <c r="J330" s="40">
        <v>8.6080280971411032</v>
      </c>
      <c r="K330" s="169">
        <f t="shared" si="12"/>
        <v>2042</v>
      </c>
    </row>
    <row r="331" spans="7:13">
      <c r="G331" s="36">
        <v>51926</v>
      </c>
      <c r="H331" s="40">
        <v>8.2908046938775524</v>
      </c>
      <c r="I331" s="40">
        <v>8.6732227848101235</v>
      </c>
      <c r="J331" s="40">
        <v>8.2741824162311719</v>
      </c>
      <c r="K331" s="169">
        <f t="shared" si="12"/>
        <v>2042</v>
      </c>
    </row>
    <row r="332" spans="7:13">
      <c r="G332" s="36">
        <v>51957</v>
      </c>
      <c r="H332" s="40">
        <v>7.9457026530612245</v>
      </c>
      <c r="I332" s="40">
        <v>8.3106911392405056</v>
      </c>
      <c r="J332" s="40">
        <v>7.9327539911876226</v>
      </c>
      <c r="K332" s="169">
        <f t="shared" si="12"/>
        <v>2042</v>
      </c>
    </row>
    <row r="333" spans="7:13">
      <c r="G333" s="36">
        <v>51987</v>
      </c>
      <c r="H333" s="40">
        <v>7.9660087755102031</v>
      </c>
      <c r="I333" s="40">
        <v>8.2502354430379725</v>
      </c>
      <c r="J333" s="40">
        <v>7.9531454247361415</v>
      </c>
      <c r="K333" s="169">
        <f t="shared" si="12"/>
        <v>2042</v>
      </c>
    </row>
    <row r="334" spans="7:13">
      <c r="G334" s="36">
        <v>52018</v>
      </c>
      <c r="H334" s="40">
        <v>7.8442740816326522</v>
      </c>
      <c r="I334" s="40">
        <v>7.8473999999999986</v>
      </c>
      <c r="J334" s="40">
        <v>7.8283375550773657</v>
      </c>
      <c r="K334" s="169">
        <f t="shared" si="12"/>
        <v>2042</v>
      </c>
    </row>
    <row r="335" spans="7:13">
      <c r="G335" s="36">
        <v>52048</v>
      </c>
      <c r="H335" s="40">
        <v>8.1081516326530618</v>
      </c>
      <c r="I335" s="40">
        <v>7.8070962025316435</v>
      </c>
      <c r="J335" s="40">
        <v>8.0958854595757774</v>
      </c>
      <c r="K335" s="169">
        <f t="shared" si="12"/>
        <v>2042</v>
      </c>
    </row>
    <row r="336" spans="7:13">
      <c r="G336" s="36">
        <v>52079</v>
      </c>
      <c r="H336" s="40">
        <v>8.2908046938775524</v>
      </c>
      <c r="I336" s="40">
        <v>8.0689696202531636</v>
      </c>
      <c r="J336" s="40">
        <v>8.279305891997133</v>
      </c>
      <c r="K336" s="169">
        <f t="shared" si="12"/>
        <v>2042</v>
      </c>
    </row>
    <row r="337" spans="7:11">
      <c r="G337" s="36">
        <v>52110</v>
      </c>
      <c r="H337" s="40">
        <v>8.1284577551020423</v>
      </c>
      <c r="I337" s="40">
        <v>7.9883620253164542</v>
      </c>
      <c r="J337" s="40">
        <v>8.1137151552413176</v>
      </c>
      <c r="K337" s="169">
        <f t="shared" si="12"/>
        <v>2042</v>
      </c>
    </row>
    <row r="338" spans="7:11">
      <c r="G338" s="36">
        <v>52140</v>
      </c>
      <c r="H338" s="40">
        <v>8.1689679591836732</v>
      </c>
      <c r="I338" s="40">
        <v>8.3509949367088598</v>
      </c>
      <c r="J338" s="40">
        <v>8.1569572907060159</v>
      </c>
      <c r="K338" s="169">
        <f t="shared" si="12"/>
        <v>2042</v>
      </c>
    </row>
    <row r="339" spans="7:11">
      <c r="G339" s="36">
        <v>52171</v>
      </c>
      <c r="H339" s="40">
        <v>8.311110816326531</v>
      </c>
      <c r="I339" s="40">
        <v>8.6531721518987315</v>
      </c>
      <c r="J339" s="40">
        <v>8.2817651603647935</v>
      </c>
      <c r="K339" s="169">
        <f t="shared" si="12"/>
        <v>2042</v>
      </c>
    </row>
    <row r="340" spans="7:11">
      <c r="G340" s="36">
        <v>52201</v>
      </c>
      <c r="H340" s="40">
        <v>8.7576414285714286</v>
      </c>
      <c r="I340" s="40">
        <v>9.0761594936708843</v>
      </c>
      <c r="J340" s="40">
        <v>8.7327334972845581</v>
      </c>
      <c r="K340" s="169">
        <f t="shared" si="12"/>
        <v>2042</v>
      </c>
    </row>
    <row r="341" spans="7:11">
      <c r="G341" s="36">
        <v>52232</v>
      </c>
      <c r="H341" s="40">
        <v>8.839886326530614</v>
      </c>
      <c r="I341" s="40">
        <v>9.3319569620253144</v>
      </c>
      <c r="J341" s="40">
        <v>8.8127621887488488</v>
      </c>
      <c r="K341" s="169">
        <f t="shared" ref="K341:K343" si="13">YEAR(G341)</f>
        <v>2043</v>
      </c>
    </row>
    <row r="342" spans="7:11">
      <c r="G342" s="36">
        <v>52263</v>
      </c>
      <c r="H342" s="40">
        <v>8.839886326530614</v>
      </c>
      <c r="I342" s="40">
        <v>9.4973240506329102</v>
      </c>
      <c r="J342" s="40">
        <v>8.8332560918126877</v>
      </c>
      <c r="K342" s="169">
        <f t="shared" si="13"/>
        <v>2043</v>
      </c>
    </row>
    <row r="343" spans="7:11">
      <c r="G343" s="36">
        <v>52291</v>
      </c>
      <c r="H343" s="40">
        <v>8.5066210204081631</v>
      </c>
      <c r="I343" s="40">
        <v>8.8979316455696171</v>
      </c>
      <c r="J343" s="40">
        <v>8.4909054411312663</v>
      </c>
      <c r="K343" s="169">
        <f t="shared" si="13"/>
        <v>2043</v>
      </c>
    </row>
    <row r="344" spans="7:11">
      <c r="G344" s="36"/>
      <c r="H344" s="40"/>
      <c r="K344" s="169"/>
    </row>
    <row r="345" spans="7:11">
      <c r="G345" s="36"/>
      <c r="H345" s="40"/>
      <c r="K345" s="169"/>
    </row>
  </sheetData>
  <phoneticPr fontId="6" type="noConversion"/>
  <printOptions horizontalCentered="1"/>
  <pageMargins left="0.25" right="0.25" top="0.75" bottom="0.75" header="0.3" footer="0.3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U273"/>
  <sheetViews>
    <sheetView view="pageBreakPreview" zoomScale="85" zoomScaleNormal="70" zoomScaleSheetLayoutView="85" workbookViewId="0">
      <pane xSplit="2" ySplit="12" topLeftCell="C225" activePane="bottomRight" state="frozen"/>
      <selection activeCell="C14" sqref="C14"/>
      <selection pane="topRight" activeCell="C14" sqref="C14"/>
      <selection pane="bottomLeft" activeCell="C14" sqref="C14"/>
      <selection pane="bottomRight" activeCell="C244" sqref="C244"/>
    </sheetView>
  </sheetViews>
  <sheetFormatPr defaultRowHeight="12.75" outlineLevelRow="1"/>
  <cols>
    <col min="1" max="1" width="6.1640625" style="72" customWidth="1"/>
    <col min="2" max="2" width="22.83203125" style="72" customWidth="1"/>
    <col min="3" max="3" width="18.1640625" style="72" customWidth="1"/>
    <col min="4" max="4" width="16.1640625" style="72" customWidth="1"/>
    <col min="5" max="5" width="18.5" style="72" customWidth="1"/>
    <col min="6" max="7" width="16.1640625" style="72" customWidth="1"/>
    <col min="8" max="8" width="3.83203125" style="72" customWidth="1"/>
    <col min="9" max="9" width="9.5" style="72" customWidth="1"/>
    <col min="10" max="11" width="10" style="72" customWidth="1"/>
    <col min="12" max="12" width="9.33203125" style="72" customWidth="1"/>
    <col min="13" max="13" width="21.1640625" style="72" customWidth="1"/>
    <col min="14" max="14" width="13.83203125" style="72" customWidth="1"/>
    <col min="15" max="15" width="16" style="72" customWidth="1"/>
    <col min="16" max="19" width="9.33203125" style="72"/>
    <col min="20" max="21" width="9.33203125" style="72" customWidth="1"/>
    <col min="22" max="16384" width="9.33203125" style="72"/>
  </cols>
  <sheetData>
    <row r="1" spans="2:21" s="4" customFormat="1" ht="15.75" hidden="1">
      <c r="B1" s="1" t="s">
        <v>52</v>
      </c>
      <c r="C1" s="1"/>
      <c r="D1" s="12"/>
      <c r="E1" s="12"/>
      <c r="F1" s="12"/>
      <c r="G1" s="12"/>
      <c r="H1" s="37"/>
      <c r="I1" s="159"/>
      <c r="J1" s="159"/>
      <c r="K1" s="159"/>
    </row>
    <row r="2" spans="2:21" ht="5.25" customHeight="1"/>
    <row r="3" spans="2:21" ht="15.75">
      <c r="B3" s="1" t="str">
        <f>"Table "&amp;RIGHT('Table 4'!B3,1)+1</f>
        <v>Table 5</v>
      </c>
      <c r="C3" s="107"/>
      <c r="D3" s="107"/>
      <c r="E3" s="107"/>
      <c r="F3" s="107"/>
      <c r="G3" s="107"/>
      <c r="M3" s="72" t="s">
        <v>76</v>
      </c>
      <c r="O3" s="200"/>
    </row>
    <row r="4" spans="2:21">
      <c r="B4" s="107" t="str">
        <f ca="1">'Table 1'!B5</f>
        <v>Utah Sch 37 Solar T - 10.0 MW and 31.1% CF</v>
      </c>
      <c r="C4" s="107"/>
      <c r="D4" s="107"/>
      <c r="E4" s="107"/>
      <c r="F4" s="107"/>
      <c r="G4" s="107"/>
      <c r="M4" s="74" t="s">
        <v>157</v>
      </c>
    </row>
    <row r="5" spans="2:21">
      <c r="B5" s="107" t="str">
        <f>TEXT($K$5,"MMMM YYYY")&amp;"  through  "&amp;TEXT($K$6,"MMMM YYYY")</f>
        <v>June 2017  through  December 2037</v>
      </c>
      <c r="C5" s="107"/>
      <c r="D5" s="107"/>
      <c r="E5" s="107"/>
      <c r="F5" s="107"/>
      <c r="G5" s="107"/>
      <c r="J5" s="72" t="s">
        <v>57</v>
      </c>
      <c r="K5" s="73">
        <f>MIN(K13:K31)</f>
        <v>42887</v>
      </c>
      <c r="M5" s="72" t="s">
        <v>58</v>
      </c>
    </row>
    <row r="6" spans="2:21">
      <c r="B6" s="107" t="s">
        <v>59</v>
      </c>
      <c r="C6" s="107"/>
      <c r="D6" s="107"/>
      <c r="E6" s="107"/>
      <c r="F6" s="107"/>
      <c r="G6" s="107"/>
      <c r="J6" s="72" t="s">
        <v>60</v>
      </c>
      <c r="K6" s="73">
        <f>MAX(K20:K271)</f>
        <v>50375</v>
      </c>
      <c r="M6" s="74">
        <v>10</v>
      </c>
      <c r="N6" s="72" t="s">
        <v>41</v>
      </c>
    </row>
    <row r="7" spans="2:21">
      <c r="B7" s="288" t="s">
        <v>152</v>
      </c>
      <c r="C7" s="75">
        <f>NPV($K$9,C44:C223)</f>
        <v>5346477.4394217646</v>
      </c>
      <c r="D7" s="75">
        <f>NPV($K$9,D44:D223)</f>
        <v>3650053.9503963846</v>
      </c>
      <c r="E7" s="75">
        <f>NPV($K$9,E44:E223)</f>
        <v>8996531.3898181487</v>
      </c>
      <c r="F7" s="75">
        <f>NPV($K$9,F44:F223)</f>
        <v>252489.98661367575</v>
      </c>
      <c r="G7" s="145">
        <f>($C7+D7)/$F7</f>
        <v>35.631240313634144</v>
      </c>
      <c r="M7" s="179">
        <f ca="1">SUM(OFFSET(F19,MATCH(K20,B20:B31,0),0,12))/(8760*Study_MW)</f>
        <v>0.31060683789954335</v>
      </c>
      <c r="N7" s="136" t="s">
        <v>46</v>
      </c>
    </row>
    <row r="8" spans="2:21">
      <c r="B8" s="172" t="str">
        <f>"Nominal NPV at "&amp;TEXT(J9,"0.00%")&amp;" Discount Rate"</f>
        <v>Nominal NPV at 6.57% Discount Rate</v>
      </c>
      <c r="J8" s="72" t="str">
        <f>'Table 1'!I41</f>
        <v>Discount Rate - 2017 IRP</v>
      </c>
    </row>
    <row r="9" spans="2:21">
      <c r="C9" s="75"/>
      <c r="D9" s="75"/>
      <c r="E9" s="75"/>
      <c r="F9" s="196"/>
      <c r="G9" s="145"/>
      <c r="J9" s="176">
        <f>'Table 1'!I42</f>
        <v>6.5699999999999995E-2</v>
      </c>
      <c r="K9" s="150">
        <f>((1+J9)^(1/12))-1</f>
        <v>5.3167389786501484E-3</v>
      </c>
    </row>
    <row r="10" spans="2:21">
      <c r="B10" s="72" t="s">
        <v>153</v>
      </c>
      <c r="C10" s="75">
        <f>NPV($K$9,C20:C199)</f>
        <v>5715508.0347481882</v>
      </c>
      <c r="D10" s="75">
        <f>NPV($K$9,D20:D199)</f>
        <v>1670769.589941903</v>
      </c>
      <c r="E10" s="75">
        <f>NPV($K$9,E20:E199)</f>
        <v>7386277.6246900922</v>
      </c>
      <c r="F10" s="75">
        <f>NPV($K$9,F20:F199)</f>
        <v>255015.47786306092</v>
      </c>
      <c r="G10" s="145">
        <f>($C10+D10)/$F10</f>
        <v>28.964036561954877</v>
      </c>
      <c r="N10" s="76"/>
    </row>
    <row r="11" spans="2:21">
      <c r="B11" s="149"/>
      <c r="C11" s="78" t="s">
        <v>22</v>
      </c>
      <c r="D11" s="79" t="s">
        <v>61</v>
      </c>
      <c r="E11" s="79" t="s">
        <v>62</v>
      </c>
      <c r="F11" s="79" t="s">
        <v>62</v>
      </c>
      <c r="G11" s="80" t="s">
        <v>70</v>
      </c>
    </row>
    <row r="12" spans="2:21">
      <c r="B12" s="84" t="s">
        <v>63</v>
      </c>
      <c r="C12" s="78" t="s">
        <v>64</v>
      </c>
      <c r="D12" s="82" t="str">
        <f>TEXT((SUM(F32:F79)/(8760*3+8784))/Study_MW,"0.0%")&amp;" CF"</f>
        <v>30.7% CF</v>
      </c>
      <c r="E12" s="83" t="s">
        <v>69</v>
      </c>
      <c r="F12" s="84" t="s">
        <v>65</v>
      </c>
      <c r="G12" s="82" t="str">
        <f>D12</f>
        <v>30.7% CF</v>
      </c>
      <c r="I12" s="79" t="s">
        <v>66</v>
      </c>
      <c r="J12" s="85" t="s">
        <v>0</v>
      </c>
      <c r="K12" s="85" t="s">
        <v>67</v>
      </c>
      <c r="L12" s="85" t="s">
        <v>66</v>
      </c>
      <c r="M12" s="85"/>
      <c r="N12" s="80"/>
      <c r="P12" s="72" t="s">
        <v>62</v>
      </c>
      <c r="Q12" s="72" t="s">
        <v>132</v>
      </c>
      <c r="R12" s="72" t="s">
        <v>133</v>
      </c>
    </row>
    <row r="13" spans="2:21" s="328" customFormat="1">
      <c r="B13" s="323">
        <v>42887</v>
      </c>
      <c r="C13" s="324">
        <f>C25/(1+$T$13)</f>
        <v>52735.30531632145</v>
      </c>
      <c r="D13" s="325">
        <f>IF(ISNUMBER($F13),VLOOKUP($J13,'Table 1'!$B$12:$C$33,2,FALSE)/12*1000*Study_MW,"")</f>
        <v>0</v>
      </c>
      <c r="E13" s="326">
        <f t="shared" ref="E13:E19" si="0">IF(ISNUMBER(C13+D13),C13+D13,"")</f>
        <v>52735.30531632145</v>
      </c>
      <c r="F13" s="324">
        <f>F25</f>
        <v>3260.07</v>
      </c>
      <c r="G13" s="327">
        <f t="shared" ref="G13:G19" si="1">IF(ISNUMBER($F13),E13/$F13,"")</f>
        <v>16.176126683267981</v>
      </c>
      <c r="I13" s="329"/>
      <c r="J13" s="330">
        <v>2017</v>
      </c>
      <c r="K13" s="323">
        <f t="shared" ref="K13:K19" si="2">IF(ISNUMBER(F13),B13,"")</f>
        <v>42887</v>
      </c>
      <c r="T13" s="331">
        <v>2.2092462442320437E-2</v>
      </c>
      <c r="U13" s="328" t="s">
        <v>176</v>
      </c>
    </row>
    <row r="14" spans="2:21" s="328" customFormat="1">
      <c r="B14" s="323">
        <f t="shared" ref="B14:B19" si="3">EDATE(B13,1)</f>
        <v>42917</v>
      </c>
      <c r="C14" s="324">
        <f t="shared" ref="C14:C19" si="4">C26/(1+$T$13)</f>
        <v>64761.818361222708</v>
      </c>
      <c r="D14" s="326">
        <f>IF(ISNUMBER($F14),VLOOKUP($J14,'Table 1'!$B$12:$C$33,2,FALSE)/12*1000*Study_MW,"")</f>
        <v>0</v>
      </c>
      <c r="E14" s="326">
        <f t="shared" si="0"/>
        <v>64761.818361222708</v>
      </c>
      <c r="F14" s="324">
        <f t="shared" ref="F14:F19" si="5">F26</f>
        <v>2950.7660000000001</v>
      </c>
      <c r="G14" s="327">
        <f t="shared" si="1"/>
        <v>21.947459866767716</v>
      </c>
      <c r="I14" s="329"/>
      <c r="J14" s="330">
        <v>2017</v>
      </c>
      <c r="K14" s="323">
        <f t="shared" si="2"/>
        <v>42917</v>
      </c>
      <c r="L14" s="330"/>
      <c r="P14" s="332"/>
      <c r="Q14" s="333"/>
      <c r="R14" s="333"/>
    </row>
    <row r="15" spans="2:21" s="328" customFormat="1">
      <c r="B15" s="323">
        <f t="shared" si="3"/>
        <v>42948</v>
      </c>
      <c r="C15" s="324">
        <f t="shared" si="4"/>
        <v>65126.986400601701</v>
      </c>
      <c r="D15" s="326">
        <f>IF(ISNUMBER($F15),VLOOKUP($J15,'Table 1'!$B$12:$C$33,2,FALSE)/12*1000*Study_MW,"")</f>
        <v>0</v>
      </c>
      <c r="E15" s="326">
        <f t="shared" si="0"/>
        <v>65126.986400601701</v>
      </c>
      <c r="F15" s="324">
        <f t="shared" si="5"/>
        <v>2955.5709999999999</v>
      </c>
      <c r="G15" s="327">
        <f t="shared" si="1"/>
        <v>22.035331379486976</v>
      </c>
      <c r="I15" s="329"/>
      <c r="J15" s="330">
        <v>2017</v>
      </c>
      <c r="K15" s="323">
        <f t="shared" si="2"/>
        <v>42948</v>
      </c>
      <c r="L15" s="330"/>
      <c r="P15" s="332"/>
      <c r="Q15" s="333"/>
      <c r="R15" s="333"/>
    </row>
    <row r="16" spans="2:21" s="328" customFormat="1">
      <c r="B16" s="323">
        <f t="shared" si="3"/>
        <v>42979</v>
      </c>
      <c r="C16" s="324">
        <f t="shared" si="4"/>
        <v>46055.693187512763</v>
      </c>
      <c r="D16" s="326">
        <f>IF(ISNUMBER($F16),VLOOKUP($J16,'Table 1'!$B$12:$C$33,2,FALSE)/12*1000*Study_MW,"")</f>
        <v>0</v>
      </c>
      <c r="E16" s="326">
        <f t="shared" si="0"/>
        <v>46055.693187512763</v>
      </c>
      <c r="F16" s="324">
        <f t="shared" si="5"/>
        <v>2605.3200000000002</v>
      </c>
      <c r="G16" s="327">
        <f t="shared" si="1"/>
        <v>17.677557147495417</v>
      </c>
      <c r="I16" s="329"/>
      <c r="J16" s="330">
        <v>2017</v>
      </c>
      <c r="K16" s="323">
        <f t="shared" si="2"/>
        <v>42979</v>
      </c>
      <c r="L16" s="330"/>
      <c r="P16" s="332"/>
      <c r="Q16" s="333"/>
      <c r="R16" s="333"/>
    </row>
    <row r="17" spans="2:18" s="328" customFormat="1">
      <c r="B17" s="323">
        <f t="shared" si="3"/>
        <v>43009</v>
      </c>
      <c r="C17" s="324">
        <f t="shared" si="4"/>
        <v>37542.341389659829</v>
      </c>
      <c r="D17" s="326">
        <f>IF(ISNUMBER($F17),VLOOKUP($J17,'Table 1'!$B$12:$C$33,2,FALSE)/12*1000*Study_MW,"")</f>
        <v>0</v>
      </c>
      <c r="E17" s="326">
        <f t="shared" si="0"/>
        <v>37542.341389659829</v>
      </c>
      <c r="F17" s="324">
        <f t="shared" si="5"/>
        <v>2112.2469999999998</v>
      </c>
      <c r="G17" s="327">
        <f t="shared" si="1"/>
        <v>17.77365118267884</v>
      </c>
      <c r="I17" s="329"/>
      <c r="J17" s="330">
        <v>2017</v>
      </c>
      <c r="K17" s="323">
        <f t="shared" si="2"/>
        <v>43009</v>
      </c>
      <c r="L17" s="330"/>
      <c r="P17" s="332"/>
      <c r="Q17" s="333"/>
      <c r="R17" s="333"/>
    </row>
    <row r="18" spans="2:18" s="328" customFormat="1">
      <c r="B18" s="323">
        <f t="shared" si="3"/>
        <v>43040</v>
      </c>
      <c r="C18" s="324">
        <f t="shared" si="4"/>
        <v>25528.550654567691</v>
      </c>
      <c r="D18" s="326">
        <f>IF(ISNUMBER($F18),VLOOKUP($J18,'Table 1'!$B$12:$C$33,2,FALSE)/12*1000*Study_MW,"")</f>
        <v>0</v>
      </c>
      <c r="E18" s="326">
        <f t="shared" si="0"/>
        <v>25528.550654567691</v>
      </c>
      <c r="F18" s="324">
        <f t="shared" si="5"/>
        <v>1422.6</v>
      </c>
      <c r="G18" s="327">
        <f t="shared" si="1"/>
        <v>17.944995539552714</v>
      </c>
      <c r="I18" s="329"/>
      <c r="J18" s="330">
        <v>2017</v>
      </c>
      <c r="K18" s="323">
        <f t="shared" si="2"/>
        <v>43040</v>
      </c>
      <c r="L18" s="330"/>
      <c r="P18" s="332"/>
      <c r="Q18" s="333"/>
      <c r="R18" s="333"/>
    </row>
    <row r="19" spans="2:18" s="328" customFormat="1">
      <c r="B19" s="323">
        <f t="shared" si="3"/>
        <v>43070</v>
      </c>
      <c r="C19" s="324">
        <f t="shared" si="4"/>
        <v>21344.594087019264</v>
      </c>
      <c r="D19" s="326">
        <f>IF(ISNUMBER($F19),VLOOKUP($J19,'Table 1'!$B$12:$C$33,2,FALSE)/12*1000*Study_MW,"")</f>
        <v>0</v>
      </c>
      <c r="E19" s="334">
        <f t="shared" si="0"/>
        <v>21344.594087019264</v>
      </c>
      <c r="F19" s="324">
        <f t="shared" si="5"/>
        <v>1097.5550000000001</v>
      </c>
      <c r="G19" s="327">
        <f t="shared" si="1"/>
        <v>19.447402715143443</v>
      </c>
      <c r="I19" s="329"/>
      <c r="J19" s="330">
        <v>2017</v>
      </c>
      <c r="K19" s="323">
        <f t="shared" si="2"/>
        <v>43070</v>
      </c>
      <c r="L19" s="330"/>
      <c r="P19" s="332"/>
      <c r="Q19" s="333"/>
      <c r="R19" s="333"/>
    </row>
    <row r="20" spans="2:18">
      <c r="B20" s="91">
        <f>[8]NPC!$F$3</f>
        <v>43101</v>
      </c>
      <c r="C20" s="86">
        <f>IF(F20="","",-INDEX([8]Delta!$F$1:$EE$996,$L$20,$I20))</f>
        <v>30852.021249085665</v>
      </c>
      <c r="D20" s="87">
        <f>IF(ISNUMBER($F20),VLOOKUP($J20,'Table 1'!$B$13:$C$33,2,FALSE)/12*1000*Study_MW,"")</f>
        <v>0</v>
      </c>
      <c r="E20" s="88">
        <f>IF(ISNUMBER(C20+D20),C20+D20,"")</f>
        <v>30852.021249085665</v>
      </c>
      <c r="F20" s="86">
        <f>IF(INDEX([8]Delta!$F$1:$EE$996,$L$21,$I20)=0,"",INDEX([8]Delta!$F$1:$EE$996,$L$21,$I20))</f>
        <v>1316.787</v>
      </c>
      <c r="G20" s="89">
        <f>IF(ISNUMBER($F20),E20/$F20,"")</f>
        <v>23.429773569366695</v>
      </c>
      <c r="I20" s="77">
        <v>1</v>
      </c>
      <c r="J20" s="90">
        <f>YEAR(B20)</f>
        <v>2018</v>
      </c>
      <c r="K20" s="91">
        <f t="shared" ref="K20:K31" si="6">IF(ISNUMBER(F20),B20,"")</f>
        <v>43101</v>
      </c>
      <c r="L20" s="72">
        <f>MATCH(M20,[8]Delta!$A$1:$A$996,FALSE)</f>
        <v>273</v>
      </c>
      <c r="M20" s="72" t="s">
        <v>68</v>
      </c>
    </row>
    <row r="21" spans="2:18">
      <c r="B21" s="95">
        <f t="shared" ref="B21:B84" si="7">EDATE(B20,1)</f>
        <v>43132</v>
      </c>
      <c r="C21" s="92">
        <f>IF(F21="","",-INDEX([8]Delta!$F$1:$EE$996,$L$20,$I21))</f>
        <v>35025.918672382832</v>
      </c>
      <c r="D21" s="88">
        <f>IF(ISNUMBER($F21),VLOOKUP($J21,'Table 1'!$B$13:$C$33,2,FALSE)/12*1000*Study_MW,"")</f>
        <v>0</v>
      </c>
      <c r="E21" s="88">
        <f t="shared" ref="E21:E30" si="8">IF(ISNUMBER(C21+D21),C21+D21,"")</f>
        <v>35025.918672382832</v>
      </c>
      <c r="F21" s="92">
        <f>IF(INDEX([8]Delta!$F$1:$EE$996,$L$21,$I21)=0,"",INDEX([8]Delta!$F$1:$EE$996,$L$21,$I21))</f>
        <v>1473.64</v>
      </c>
      <c r="G21" s="93">
        <f t="shared" ref="G21:G84" si="9">IF(ISNUMBER($F21),E21/$F21,"")</f>
        <v>23.76830071956708</v>
      </c>
      <c r="I21" s="94">
        <f>I20+1</f>
        <v>2</v>
      </c>
      <c r="J21" s="90">
        <f t="shared" ref="J21:J84" si="10">YEAR(B21)</f>
        <v>2018</v>
      </c>
      <c r="K21" s="95">
        <f t="shared" si="6"/>
        <v>43132</v>
      </c>
      <c r="L21" s="72">
        <f>MATCH(M21,[8]Delta!$C$304:$C$507,FALSE)+ROW([8]Delta!$C$303)+2</f>
        <v>361</v>
      </c>
      <c r="M21" s="143" t="s">
        <v>156</v>
      </c>
    </row>
    <row r="22" spans="2:18">
      <c r="B22" s="95">
        <f t="shared" si="7"/>
        <v>43160</v>
      </c>
      <c r="C22" s="92">
        <f>IF(F22="","",-INDEX([8]Delta!$F$1:$EE$996,$L$20,$I22))</f>
        <v>51588.326861530542</v>
      </c>
      <c r="D22" s="88">
        <f>IF(ISNUMBER($F22),VLOOKUP($J22,'Table 1'!$B$13:$C$33,2,FALSE)/12*1000*Study_MW,"")</f>
        <v>0</v>
      </c>
      <c r="E22" s="88">
        <f t="shared" si="8"/>
        <v>51588.326861530542</v>
      </c>
      <c r="F22" s="92">
        <f>IF(INDEX([8]Delta!$F$1:$EE$996,$L$21,$I22)=0,"",INDEX([8]Delta!$F$1:$EE$996,$L$21,$I22))</f>
        <v>2295.116</v>
      </c>
      <c r="G22" s="93">
        <f t="shared" si="9"/>
        <v>22.477437681376689</v>
      </c>
      <c r="I22" s="94">
        <f t="shared" ref="I22:I31" si="11">I21+1</f>
        <v>3</v>
      </c>
      <c r="J22" s="90">
        <f t="shared" si="10"/>
        <v>2018</v>
      </c>
      <c r="K22" s="95">
        <f t="shared" si="6"/>
        <v>43160</v>
      </c>
      <c r="L22" s="90">
        <v>2017</v>
      </c>
      <c r="M22" s="72">
        <f>SUMIF($J$13:$J$271,L22,$C$13:$C$271)</f>
        <v>313095.2893969054</v>
      </c>
      <c r="N22" s="72">
        <f>SUMIF($J$13:$J$271,L22,$D$13:$D$271)</f>
        <v>0</v>
      </c>
      <c r="O22" s="72">
        <f>SUMIF($J$13:$J$271,L22,$F$13:$F$271)</f>
        <v>16404.128999999997</v>
      </c>
      <c r="P22" s="199">
        <f t="shared" ref="P22" si="12">(M22+N22)/O22</f>
        <v>19.086370839738304</v>
      </c>
      <c r="Q22" s="275">
        <f>M22/O22</f>
        <v>19.086370839738304</v>
      </c>
      <c r="R22" s="275">
        <f>IFERROR(N22/O22,0)</f>
        <v>0</v>
      </c>
    </row>
    <row r="23" spans="2:18">
      <c r="B23" s="95">
        <f t="shared" si="7"/>
        <v>43191</v>
      </c>
      <c r="C23" s="92">
        <f>IF(F23="","",-INDEX([8]Delta!$F$1:$EE$996,$L$20,$I23))</f>
        <v>46993.284496918321</v>
      </c>
      <c r="D23" s="88">
        <f>IF(ISNUMBER($F23),VLOOKUP($J23,'Table 1'!$B$13:$C$33,2,FALSE)/12*1000*Study_MW,"")</f>
        <v>0</v>
      </c>
      <c r="E23" s="88">
        <f t="shared" si="8"/>
        <v>46993.284496918321</v>
      </c>
      <c r="F23" s="92">
        <f>IF(INDEX([8]Delta!$F$1:$EE$996,$L$21,$I23)=0,"",INDEX([8]Delta!$F$1:$EE$996,$L$21,$I23))</f>
        <v>2650.89</v>
      </c>
      <c r="G23" s="93">
        <f t="shared" si="9"/>
        <v>17.727361186966764</v>
      </c>
      <c r="I23" s="94">
        <f t="shared" si="11"/>
        <v>4</v>
      </c>
      <c r="J23" s="90">
        <f t="shared" si="10"/>
        <v>2018</v>
      </c>
      <c r="K23" s="95">
        <f t="shared" si="6"/>
        <v>43191</v>
      </c>
      <c r="L23" s="90">
        <f>YEAR(B20)</f>
        <v>2018</v>
      </c>
      <c r="M23" s="72">
        <f>SUMIF($J$20:$J$271,L23,$C$20:$C$271)</f>
        <v>534418.48815913498</v>
      </c>
      <c r="N23" s="72">
        <f>SUMIF($J$20:$J$271,L23,$D$20:$D$271)</f>
        <v>0</v>
      </c>
      <c r="O23" s="72">
        <f t="shared" ref="O23:O32" si="13">SUMIF($J$20:$J$271,L23,$F$20:$F$271)</f>
        <v>27209.158999999996</v>
      </c>
      <c r="P23" s="199">
        <f t="shared" ref="P23:P32" si="14">(M23+N23)/O23</f>
        <v>19.641124819739378</v>
      </c>
      <c r="Q23" s="275">
        <f>M23/O23</f>
        <v>19.641124819739378</v>
      </c>
      <c r="R23" s="275">
        <f>IFERROR(N23/O23,0)</f>
        <v>0</v>
      </c>
    </row>
    <row r="24" spans="2:18">
      <c r="B24" s="95">
        <f t="shared" si="7"/>
        <v>43221</v>
      </c>
      <c r="C24" s="92">
        <f>IF(F24="","",-INDEX([8]Delta!$F$1:$EE$996,$L$20,$I24))</f>
        <v>49946.60156044364</v>
      </c>
      <c r="D24" s="88">
        <f>IF(ISNUMBER($F24),VLOOKUP($J24,'Table 1'!$B$13:$C$33,2,FALSE)/12*1000*Study_MW,"")</f>
        <v>0</v>
      </c>
      <c r="E24" s="88">
        <f t="shared" si="8"/>
        <v>49946.60156044364</v>
      </c>
      <c r="F24" s="92">
        <f>IF(INDEX([8]Delta!$F$1:$EE$996,$L$21,$I24)=0,"",INDEX([8]Delta!$F$1:$EE$996,$L$21,$I24))</f>
        <v>3068.5970000000002</v>
      </c>
      <c r="G24" s="93">
        <f t="shared" si="9"/>
        <v>16.276689822887672</v>
      </c>
      <c r="I24" s="94">
        <f t="shared" si="11"/>
        <v>5</v>
      </c>
      <c r="J24" s="90">
        <f t="shared" si="10"/>
        <v>2018</v>
      </c>
      <c r="K24" s="95">
        <f t="shared" si="6"/>
        <v>43221</v>
      </c>
      <c r="L24" s="90">
        <f>L23+1</f>
        <v>2019</v>
      </c>
      <c r="M24" s="72">
        <f>SUMIF($J$20:$J$271,L24,$C$20:$C$271)</f>
        <v>527697.62460105121</v>
      </c>
      <c r="N24" s="72">
        <f t="shared" ref="N24:N43" si="15">SUMIF($J$20:$J$271,L24,$D$20:$D$271)</f>
        <v>0</v>
      </c>
      <c r="O24" s="72">
        <f t="shared" si="13"/>
        <v>27073.124</v>
      </c>
      <c r="P24" s="199">
        <f t="shared" si="14"/>
        <v>19.491567526564396</v>
      </c>
      <c r="Q24" s="275">
        <f t="shared" ref="Q24:Q40" si="16">M24/O24</f>
        <v>19.491567526564396</v>
      </c>
      <c r="R24" s="275">
        <f t="shared" ref="R24:R40" si="17">IFERROR(N24/O24,0)</f>
        <v>0</v>
      </c>
    </row>
    <row r="25" spans="2:18">
      <c r="B25" s="95">
        <f t="shared" si="7"/>
        <v>43252</v>
      </c>
      <c r="C25" s="92">
        <f>IF(F25="","",-INDEX([8]Delta!$F$1:$EE$996,$L$20,$I25))</f>
        <v>53900.358068406582</v>
      </c>
      <c r="D25" s="88">
        <f>IF(ISNUMBER($F25),VLOOKUP($J25,'Table 1'!$B$13:$C$33,2,FALSE)/12*1000*Study_MW,"")</f>
        <v>0</v>
      </c>
      <c r="E25" s="88">
        <f t="shared" si="8"/>
        <v>53900.358068406582</v>
      </c>
      <c r="F25" s="92">
        <f>IF(INDEX([8]Delta!$F$1:$EE$996,$L$21,$I25)=0,"",INDEX([8]Delta!$F$1:$EE$996,$L$21,$I25))</f>
        <v>3260.07</v>
      </c>
      <c r="G25" s="93">
        <f t="shared" si="9"/>
        <v>16.533497154480298</v>
      </c>
      <c r="I25" s="94">
        <f t="shared" si="11"/>
        <v>6</v>
      </c>
      <c r="J25" s="90">
        <f t="shared" si="10"/>
        <v>2018</v>
      </c>
      <c r="K25" s="95">
        <f t="shared" si="6"/>
        <v>43252</v>
      </c>
      <c r="L25" s="90">
        <f t="shared" ref="L25:L43" si="18">L24+1</f>
        <v>2020</v>
      </c>
      <c r="M25" s="72">
        <f t="shared" ref="M25:M43" si="19">SUMIF($J$20:$J$271,L25,$C$20:$C$271)</f>
        <v>509313.47880497575</v>
      </c>
      <c r="N25" s="72">
        <f t="shared" si="15"/>
        <v>0</v>
      </c>
      <c r="O25" s="72">
        <f t="shared" si="13"/>
        <v>26989.835999999996</v>
      </c>
      <c r="P25" s="199">
        <f t="shared" si="14"/>
        <v>18.870565897657762</v>
      </c>
      <c r="Q25" s="275">
        <f t="shared" si="16"/>
        <v>18.870565897657762</v>
      </c>
      <c r="R25" s="275">
        <f t="shared" si="17"/>
        <v>0</v>
      </c>
    </row>
    <row r="26" spans="2:18">
      <c r="B26" s="95">
        <f t="shared" si="7"/>
        <v>43282</v>
      </c>
      <c r="C26" s="92">
        <f>IF(F26="","",-INDEX([8]Delta!$F$1:$EE$996,$L$20,$I26))</f>
        <v>66192.566401064396</v>
      </c>
      <c r="D26" s="88">
        <f>IF(ISNUMBER($F26),VLOOKUP($J26,'Table 1'!$B$13:$C$33,2,FALSE)/12*1000*Study_MW,"")</f>
        <v>0</v>
      </c>
      <c r="E26" s="88">
        <f t="shared" si="8"/>
        <v>66192.566401064396</v>
      </c>
      <c r="F26" s="92">
        <f>IF(INDEX([8]Delta!$F$1:$EE$996,$L$21,$I26)=0,"",INDEX([8]Delta!$F$1:$EE$996,$L$21,$I26))</f>
        <v>2950.7660000000001</v>
      </c>
      <c r="G26" s="93">
        <f t="shared" si="9"/>
        <v>22.432333299578616</v>
      </c>
      <c r="I26" s="94">
        <f t="shared" si="11"/>
        <v>7</v>
      </c>
      <c r="J26" s="90">
        <f t="shared" si="10"/>
        <v>2018</v>
      </c>
      <c r="K26" s="95">
        <f t="shared" si="6"/>
        <v>43282</v>
      </c>
      <c r="L26" s="90">
        <f t="shared" si="18"/>
        <v>2021</v>
      </c>
      <c r="M26" s="72">
        <f t="shared" si="19"/>
        <v>488754.97973784804</v>
      </c>
      <c r="N26" s="72">
        <f t="shared" si="15"/>
        <v>0</v>
      </c>
      <c r="O26" s="72">
        <f t="shared" si="13"/>
        <v>26803.155999999999</v>
      </c>
      <c r="P26" s="199">
        <f t="shared" si="14"/>
        <v>18.234978736752048</v>
      </c>
      <c r="Q26" s="275">
        <f t="shared" si="16"/>
        <v>18.234978736752048</v>
      </c>
      <c r="R26" s="275">
        <f t="shared" si="17"/>
        <v>0</v>
      </c>
    </row>
    <row r="27" spans="2:18">
      <c r="B27" s="95">
        <f t="shared" si="7"/>
        <v>43313</v>
      </c>
      <c r="C27" s="92">
        <f>IF(F27="","",-INDEX([8]Delta!$F$1:$EE$996,$L$20,$I27))</f>
        <v>66565.801901638508</v>
      </c>
      <c r="D27" s="88">
        <f>IF(ISNUMBER($F27),VLOOKUP($J27,'Table 1'!$B$13:$C$33,2,FALSE)/12*1000*Study_MW,"")</f>
        <v>0</v>
      </c>
      <c r="E27" s="88">
        <f t="shared" si="8"/>
        <v>66565.801901638508</v>
      </c>
      <c r="F27" s="92">
        <f>IF(INDEX([8]Delta!$F$1:$EE$996,$L$21,$I27)=0,"",INDEX([8]Delta!$F$1:$EE$996,$L$21,$I27))</f>
        <v>2955.5709999999999</v>
      </c>
      <c r="G27" s="93">
        <f t="shared" si="9"/>
        <v>22.522146110392377</v>
      </c>
      <c r="I27" s="94">
        <f t="shared" si="11"/>
        <v>8</v>
      </c>
      <c r="J27" s="90">
        <f t="shared" si="10"/>
        <v>2018</v>
      </c>
      <c r="K27" s="95">
        <f t="shared" si="6"/>
        <v>43313</v>
      </c>
      <c r="L27" s="90">
        <f t="shared" si="18"/>
        <v>2022</v>
      </c>
      <c r="M27" s="72">
        <f t="shared" si="19"/>
        <v>500606.47162020206</v>
      </c>
      <c r="N27" s="72">
        <f t="shared" si="15"/>
        <v>0</v>
      </c>
      <c r="O27" s="72">
        <f t="shared" si="13"/>
        <v>26668.893</v>
      </c>
      <c r="P27" s="199">
        <f t="shared" si="14"/>
        <v>18.771175527240747</v>
      </c>
      <c r="Q27" s="275">
        <f t="shared" si="16"/>
        <v>18.771175527240747</v>
      </c>
      <c r="R27" s="275">
        <f t="shared" si="17"/>
        <v>0</v>
      </c>
    </row>
    <row r="28" spans="2:18">
      <c r="B28" s="95">
        <f t="shared" si="7"/>
        <v>43344</v>
      </c>
      <c r="C28" s="92">
        <f>IF(F28="","",-INDEX([8]Delta!$F$1:$EE$996,$L$20,$I28))</f>
        <v>47073.176859512925</v>
      </c>
      <c r="D28" s="88">
        <f>IF(ISNUMBER($F28),VLOOKUP($J28,'Table 1'!$B$13:$C$33,2,FALSE)/12*1000*Study_MW,"")</f>
        <v>0</v>
      </c>
      <c r="E28" s="88">
        <f t="shared" si="8"/>
        <v>47073.176859512925</v>
      </c>
      <c r="F28" s="92">
        <f>IF(INDEX([8]Delta!$F$1:$EE$996,$L$21,$I28)=0,"",INDEX([8]Delta!$F$1:$EE$996,$L$21,$I28))</f>
        <v>2605.3200000000002</v>
      </c>
      <c r="G28" s="93">
        <f t="shared" si="9"/>
        <v>18.068097914848433</v>
      </c>
      <c r="I28" s="94">
        <f t="shared" si="11"/>
        <v>9</v>
      </c>
      <c r="J28" s="90">
        <f t="shared" si="10"/>
        <v>2018</v>
      </c>
      <c r="K28" s="95">
        <f t="shared" si="6"/>
        <v>43344</v>
      </c>
      <c r="L28" s="90">
        <f t="shared" si="18"/>
        <v>2023</v>
      </c>
      <c r="M28" s="72">
        <f t="shared" si="19"/>
        <v>575634.79233497381</v>
      </c>
      <c r="N28" s="72">
        <f t="shared" si="15"/>
        <v>0</v>
      </c>
      <c r="O28" s="72">
        <f t="shared" si="13"/>
        <v>26535.45</v>
      </c>
      <c r="P28" s="199">
        <f t="shared" si="14"/>
        <v>21.693048067207219</v>
      </c>
      <c r="Q28" s="275">
        <f t="shared" si="16"/>
        <v>21.693048067207219</v>
      </c>
      <c r="R28" s="275">
        <f t="shared" si="17"/>
        <v>0</v>
      </c>
    </row>
    <row r="29" spans="2:18">
      <c r="B29" s="95">
        <f t="shared" si="7"/>
        <v>43374</v>
      </c>
      <c r="C29" s="92">
        <f>IF(F29="","",-INDEX([8]Delta!$F$1:$EE$996,$L$20,$I29))</f>
        <v>38371.744156807661</v>
      </c>
      <c r="D29" s="88">
        <f>IF(ISNUMBER($F29),VLOOKUP($J29,'Table 1'!$B$13:$C$33,2,FALSE)/12*1000*Study_MW,"")</f>
        <v>0</v>
      </c>
      <c r="E29" s="88">
        <f t="shared" si="8"/>
        <v>38371.744156807661</v>
      </c>
      <c r="F29" s="92">
        <f>IF(INDEX([8]Delta!$F$1:$EE$996,$L$21,$I29)=0,"",INDEX([8]Delta!$F$1:$EE$996,$L$21,$I29))</f>
        <v>2112.2469999999998</v>
      </c>
      <c r="G29" s="93">
        <f t="shared" si="9"/>
        <v>18.166314903895078</v>
      </c>
      <c r="I29" s="94">
        <f t="shared" si="11"/>
        <v>10</v>
      </c>
      <c r="J29" s="90">
        <f t="shared" si="10"/>
        <v>2018</v>
      </c>
      <c r="K29" s="95">
        <f t="shared" si="6"/>
        <v>43374</v>
      </c>
      <c r="L29" s="90">
        <f t="shared" si="18"/>
        <v>2024</v>
      </c>
      <c r="M29" s="72">
        <f t="shared" si="19"/>
        <v>705896.72749623656</v>
      </c>
      <c r="N29" s="72">
        <f t="shared" si="15"/>
        <v>0</v>
      </c>
      <c r="O29" s="72">
        <f t="shared" si="13"/>
        <v>26453.876</v>
      </c>
      <c r="P29" s="199">
        <f t="shared" si="14"/>
        <v>26.684056714268888</v>
      </c>
      <c r="Q29" s="275">
        <f t="shared" si="16"/>
        <v>26.684056714268888</v>
      </c>
      <c r="R29" s="275">
        <f t="shared" si="17"/>
        <v>0</v>
      </c>
    </row>
    <row r="30" spans="2:18">
      <c r="B30" s="95">
        <f t="shared" si="7"/>
        <v>43405</v>
      </c>
      <c r="C30" s="92">
        <f>IF(F30="","",-INDEX([8]Delta!$F$1:$EE$996,$L$20,$I30))</f>
        <v>26092.539201110601</v>
      </c>
      <c r="D30" s="88">
        <f>IF(ISNUMBER($F30),VLOOKUP($J30,'Table 1'!$B$13:$C$33,2,FALSE)/12*1000*Study_MW,"")</f>
        <v>0</v>
      </c>
      <c r="E30" s="88">
        <f t="shared" si="8"/>
        <v>26092.539201110601</v>
      </c>
      <c r="F30" s="92">
        <f>IF(INDEX([8]Delta!$F$1:$EE$996,$L$21,$I30)=0,"",INDEX([8]Delta!$F$1:$EE$996,$L$21,$I30))</f>
        <v>1422.6</v>
      </c>
      <c r="G30" s="93">
        <f t="shared" si="9"/>
        <v>18.34144467953789</v>
      </c>
      <c r="I30" s="94">
        <f t="shared" si="11"/>
        <v>11</v>
      </c>
      <c r="J30" s="90">
        <f t="shared" si="10"/>
        <v>2018</v>
      </c>
      <c r="K30" s="95">
        <f t="shared" si="6"/>
        <v>43405</v>
      </c>
      <c r="L30" s="90">
        <f t="shared" si="18"/>
        <v>2025</v>
      </c>
      <c r="M30" s="72">
        <f t="shared" si="19"/>
        <v>681408.4598890841</v>
      </c>
      <c r="N30" s="72">
        <f t="shared" si="15"/>
        <v>0</v>
      </c>
      <c r="O30" s="72">
        <f t="shared" si="13"/>
        <v>26271.129000000001</v>
      </c>
      <c r="P30" s="199">
        <f t="shared" si="14"/>
        <v>25.93754002308329</v>
      </c>
      <c r="Q30" s="275">
        <f t="shared" si="16"/>
        <v>25.93754002308329</v>
      </c>
      <c r="R30" s="275">
        <f t="shared" si="17"/>
        <v>0</v>
      </c>
    </row>
    <row r="31" spans="2:18">
      <c r="B31" s="99">
        <f t="shared" si="7"/>
        <v>43435</v>
      </c>
      <c r="C31" s="96">
        <f>IF(F31="","",-INDEX([8]Delta!$F$1:$EE$996,$L$20,$I31))</f>
        <v>21816.148730233312</v>
      </c>
      <c r="D31" s="97">
        <f>IF(ISNUMBER($F31),VLOOKUP($J31,'Table 1'!$B$13:$C$33,2,FALSE)/12*1000*Study_MW,"")</f>
        <v>0</v>
      </c>
      <c r="E31" s="97">
        <f t="shared" ref="E31" si="20">IF(ISNUMBER(C31+D31),C31+D31,"")</f>
        <v>21816.148730233312</v>
      </c>
      <c r="F31" s="96">
        <f>IF(INDEX([8]Delta!$F$1:$EE$996,$L$21,$I31)=0,"",INDEX([8]Delta!$F$1:$EE$996,$L$21,$I31))</f>
        <v>1097.5550000000001</v>
      </c>
      <c r="G31" s="98">
        <f t="shared" ref="G31" si="21">IF(ISNUMBER($F31),E31/$F31,"")</f>
        <v>19.877043729228429</v>
      </c>
      <c r="I31" s="81">
        <f t="shared" si="11"/>
        <v>12</v>
      </c>
      <c r="J31" s="90">
        <f t="shared" si="10"/>
        <v>2018</v>
      </c>
      <c r="K31" s="99">
        <f t="shared" si="6"/>
        <v>43435</v>
      </c>
      <c r="L31" s="90">
        <f t="shared" si="18"/>
        <v>2026</v>
      </c>
      <c r="M31" s="72">
        <f t="shared" si="19"/>
        <v>700035.0984159708</v>
      </c>
      <c r="N31" s="72">
        <f t="shared" si="15"/>
        <v>0</v>
      </c>
      <c r="O31" s="72">
        <f t="shared" si="13"/>
        <v>26139.537999999997</v>
      </c>
      <c r="P31" s="199">
        <f t="shared" si="14"/>
        <v>26.780698970883527</v>
      </c>
      <c r="Q31" s="275">
        <f t="shared" si="16"/>
        <v>26.780698970883527</v>
      </c>
      <c r="R31" s="275">
        <f t="shared" si="17"/>
        <v>0</v>
      </c>
    </row>
    <row r="32" spans="2:18">
      <c r="B32" s="91">
        <f t="shared" si="7"/>
        <v>43466</v>
      </c>
      <c r="C32" s="86">
        <f>IF(F32&lt;&gt;0,-INDEX([8]Delta!$F$1:$EE$996,$L$20,$I32),0)</f>
        <v>28614.984954237938</v>
      </c>
      <c r="D32" s="87">
        <f>IF(ISNUMBER($F32),VLOOKUP($J32,'Table 1'!$B$13:$C$33,2,FALSE)/12*1000*Study_MW,"")</f>
        <v>0</v>
      </c>
      <c r="E32" s="87">
        <f t="shared" ref="E32:E84" si="22">C32+D32</f>
        <v>28614.984954237938</v>
      </c>
      <c r="F32" s="86">
        <f>INDEX([8]Delta!$F$1:$EE$996,$L$21,$I32)</f>
        <v>1310.2149999999999</v>
      </c>
      <c r="G32" s="89">
        <f t="shared" si="9"/>
        <v>21.83991555144609</v>
      </c>
      <c r="I32" s="77">
        <f>I20+13</f>
        <v>14</v>
      </c>
      <c r="J32" s="90">
        <f t="shared" si="10"/>
        <v>2019</v>
      </c>
      <c r="K32" s="91">
        <f>IF(ISNUMBER(F32),IF(F32&lt;&gt;0,B32,""),"")</f>
        <v>43466</v>
      </c>
      <c r="L32" s="90">
        <f t="shared" si="18"/>
        <v>2027</v>
      </c>
      <c r="M32" s="72">
        <f t="shared" si="19"/>
        <v>734703.1666059196</v>
      </c>
      <c r="N32" s="72">
        <f t="shared" si="15"/>
        <v>0</v>
      </c>
      <c r="O32" s="72">
        <f t="shared" si="13"/>
        <v>26008.988000000001</v>
      </c>
      <c r="P32" s="199">
        <f t="shared" si="14"/>
        <v>28.248048966992471</v>
      </c>
      <c r="Q32" s="275">
        <f t="shared" si="16"/>
        <v>28.248048966992471</v>
      </c>
      <c r="R32" s="275">
        <f t="shared" si="17"/>
        <v>0</v>
      </c>
    </row>
    <row r="33" spans="2:18">
      <c r="B33" s="95">
        <f t="shared" si="7"/>
        <v>43497</v>
      </c>
      <c r="C33" s="92">
        <f>IF(F33&lt;&gt;0,-INDEX([8]Delta!$F$1:$EE$996,$L$20,$I33),0)</f>
        <v>26534.517923131585</v>
      </c>
      <c r="D33" s="88">
        <f>IF(ISNUMBER($F33),VLOOKUP($J33,'Table 1'!$B$13:$C$33,2,FALSE)/12*1000*Study_MW,"")</f>
        <v>0</v>
      </c>
      <c r="E33" s="88">
        <f t="shared" si="22"/>
        <v>26534.517923131585</v>
      </c>
      <c r="F33" s="92">
        <f>INDEX([8]Delta!$F$1:$EE$996,$L$21,$I33)</f>
        <v>1466.3040000000001</v>
      </c>
      <c r="G33" s="93">
        <f t="shared" si="9"/>
        <v>18.096191460387193</v>
      </c>
      <c r="I33" s="94">
        <f t="shared" ref="I33:I96" si="23">I21+13</f>
        <v>15</v>
      </c>
      <c r="J33" s="90">
        <f t="shared" si="10"/>
        <v>2019</v>
      </c>
      <c r="K33" s="95">
        <f t="shared" ref="K33:K96" si="24">IF(ISNUMBER(F33),IF(F33&lt;&gt;0,B33,""),"")</f>
        <v>43497</v>
      </c>
      <c r="L33" s="90">
        <f t="shared" si="18"/>
        <v>2028</v>
      </c>
      <c r="M33" s="72">
        <f t="shared" si="19"/>
        <v>945151.71290615201</v>
      </c>
      <c r="N33" s="72">
        <f t="shared" si="15"/>
        <v>0</v>
      </c>
      <c r="O33" s="72">
        <f>SUMIF($J$20:$J$271,L33,$F$20:$F$271)</f>
        <v>25928.929000000004</v>
      </c>
      <c r="P33" s="199">
        <f>(M33+N33)/O33</f>
        <v>36.451629487131996</v>
      </c>
      <c r="Q33" s="275">
        <f t="shared" si="16"/>
        <v>36.451629487131996</v>
      </c>
      <c r="R33" s="275">
        <f t="shared" si="17"/>
        <v>0</v>
      </c>
    </row>
    <row r="34" spans="2:18">
      <c r="B34" s="95">
        <f t="shared" si="7"/>
        <v>43525</v>
      </c>
      <c r="C34" s="92">
        <f>IF(F34&lt;&gt;0,-INDEX([8]Delta!$F$1:$EE$996,$L$20,$I34),0)</f>
        <v>39209.435474932194</v>
      </c>
      <c r="D34" s="88">
        <f>IF(ISNUMBER($F34),VLOOKUP($J34,'Table 1'!$B$13:$C$33,2,FALSE)/12*1000*Study_MW,"")</f>
        <v>0</v>
      </c>
      <c r="E34" s="88">
        <f t="shared" si="22"/>
        <v>39209.435474932194</v>
      </c>
      <c r="F34" s="92">
        <f>INDEX([8]Delta!$F$1:$EE$996,$L$21,$I34)</f>
        <v>2283.7080000000001</v>
      </c>
      <c r="G34" s="93">
        <f t="shared" si="9"/>
        <v>17.169198284076682</v>
      </c>
      <c r="I34" s="94">
        <f t="shared" si="23"/>
        <v>16</v>
      </c>
      <c r="J34" s="90">
        <f t="shared" si="10"/>
        <v>2019</v>
      </c>
      <c r="K34" s="95">
        <f t="shared" si="24"/>
        <v>43525</v>
      </c>
      <c r="L34" s="90">
        <f t="shared" si="18"/>
        <v>2029</v>
      </c>
      <c r="M34" s="72">
        <f t="shared" si="19"/>
        <v>1000059.0360141248</v>
      </c>
      <c r="N34" s="72">
        <f t="shared" si="15"/>
        <v>0</v>
      </c>
      <c r="O34" s="72">
        <f t="shared" ref="O34:O38" si="25">SUMIF($J$20:$J$271,L34,$F$20:$F$271)</f>
        <v>25749.292999999994</v>
      </c>
      <c r="P34" s="199">
        <f t="shared" ref="P34:P38" si="26">(M34+N34)/O34</f>
        <v>38.838310473772033</v>
      </c>
      <c r="Q34" s="275">
        <f t="shared" si="16"/>
        <v>38.838310473772033</v>
      </c>
      <c r="R34" s="275">
        <f t="shared" si="17"/>
        <v>0</v>
      </c>
    </row>
    <row r="35" spans="2:18">
      <c r="B35" s="95">
        <f t="shared" si="7"/>
        <v>43556</v>
      </c>
      <c r="C35" s="92">
        <f>IF(F35&lt;&gt;0,-INDEX([8]Delta!$F$1:$EE$996,$L$20,$I35),0)</f>
        <v>43357.724299535155</v>
      </c>
      <c r="D35" s="88">
        <f>IF(ISNUMBER($F35),VLOOKUP($J35,'Table 1'!$B$13:$C$33,2,FALSE)/12*1000*Study_MW,"")</f>
        <v>0</v>
      </c>
      <c r="E35" s="88">
        <f t="shared" si="22"/>
        <v>43357.724299535155</v>
      </c>
      <c r="F35" s="92">
        <f>INDEX([8]Delta!$F$1:$EE$996,$L$21,$I35)</f>
        <v>2637.63</v>
      </c>
      <c r="G35" s="93">
        <f t="shared" si="9"/>
        <v>16.438137380730108</v>
      </c>
      <c r="I35" s="94">
        <f t="shared" si="23"/>
        <v>17</v>
      </c>
      <c r="J35" s="90">
        <f t="shared" si="10"/>
        <v>2019</v>
      </c>
      <c r="K35" s="95">
        <f t="shared" si="24"/>
        <v>43556</v>
      </c>
      <c r="L35" s="90">
        <f t="shared" si="18"/>
        <v>2030</v>
      </c>
      <c r="M35" s="72">
        <f t="shared" si="19"/>
        <v>1059275.0790031552</v>
      </c>
      <c r="N35" s="72">
        <f t="shared" si="15"/>
        <v>0</v>
      </c>
      <c r="O35" s="72">
        <f t="shared" si="25"/>
        <v>25620.780999999995</v>
      </c>
      <c r="P35" s="199">
        <f t="shared" si="26"/>
        <v>41.344371157270942</v>
      </c>
      <c r="Q35" s="275">
        <f t="shared" si="16"/>
        <v>41.344371157270942</v>
      </c>
      <c r="R35" s="275">
        <f t="shared" si="17"/>
        <v>0</v>
      </c>
    </row>
    <row r="36" spans="2:18">
      <c r="B36" s="95">
        <f t="shared" si="7"/>
        <v>43586</v>
      </c>
      <c r="C36" s="92">
        <f>IF(F36&lt;&gt;0,-INDEX([8]Delta!$F$1:$EE$996,$L$20,$I36),0)</f>
        <v>47950.041115894914</v>
      </c>
      <c r="D36" s="88">
        <f>IF(ISNUMBER($F36),VLOOKUP($J36,'Table 1'!$B$13:$C$33,2,FALSE)/12*1000*Study_MW,"")</f>
        <v>0</v>
      </c>
      <c r="E36" s="88">
        <f t="shared" si="22"/>
        <v>47950.041115894914</v>
      </c>
      <c r="F36" s="92">
        <f>INDEX([8]Delta!$F$1:$EE$996,$L$21,$I36)</f>
        <v>3053.252</v>
      </c>
      <c r="G36" s="93">
        <f t="shared" si="9"/>
        <v>15.704580269134324</v>
      </c>
      <c r="I36" s="94">
        <f t="shared" si="23"/>
        <v>18</v>
      </c>
      <c r="J36" s="90">
        <f t="shared" si="10"/>
        <v>2019</v>
      </c>
      <c r="K36" s="95">
        <f t="shared" si="24"/>
        <v>43586</v>
      </c>
      <c r="L36" s="90">
        <f t="shared" si="18"/>
        <v>2031</v>
      </c>
      <c r="M36" s="72">
        <f t="shared" si="19"/>
        <v>-14471.366490542889</v>
      </c>
      <c r="N36" s="72">
        <f t="shared" si="15"/>
        <v>2016517.5926800745</v>
      </c>
      <c r="O36" s="72">
        <f t="shared" si="25"/>
        <v>25492.672000000002</v>
      </c>
      <c r="P36" s="199">
        <f t="shared" si="26"/>
        <v>78.534185282324714</v>
      </c>
      <c r="Q36" s="275">
        <f t="shared" si="16"/>
        <v>-0.56766770037063541</v>
      </c>
      <c r="R36" s="275">
        <f t="shared" si="17"/>
        <v>79.101852982695348</v>
      </c>
    </row>
    <row r="37" spans="2:18">
      <c r="B37" s="95">
        <f t="shared" si="7"/>
        <v>43617</v>
      </c>
      <c r="C37" s="92">
        <f>IF(F37&lt;&gt;0,-INDEX([8]Delta!$F$1:$EE$996,$L$20,$I37),0)</f>
        <v>53383.072475686669</v>
      </c>
      <c r="D37" s="88">
        <f>IF(ISNUMBER($F37),VLOOKUP($J37,'Table 1'!$B$13:$C$33,2,FALSE)/12*1000*Study_MW,"")</f>
        <v>0</v>
      </c>
      <c r="E37" s="88">
        <f t="shared" si="22"/>
        <v>53383.072475686669</v>
      </c>
      <c r="F37" s="92">
        <f>INDEX([8]Delta!$F$1:$EE$996,$L$21,$I37)</f>
        <v>3243.72</v>
      </c>
      <c r="G37" s="93">
        <f t="shared" si="9"/>
        <v>16.457361447870554</v>
      </c>
      <c r="I37" s="94">
        <f t="shared" si="23"/>
        <v>19</v>
      </c>
      <c r="J37" s="90">
        <f t="shared" si="10"/>
        <v>2019</v>
      </c>
      <c r="K37" s="95">
        <f t="shared" si="24"/>
        <v>43617</v>
      </c>
      <c r="L37" s="90">
        <f t="shared" si="18"/>
        <v>2032</v>
      </c>
      <c r="M37" s="72">
        <f t="shared" si="19"/>
        <v>-17984.583310171962</v>
      </c>
      <c r="N37" s="72">
        <f t="shared" si="15"/>
        <v>2065072.2393127279</v>
      </c>
      <c r="O37" s="72">
        <f t="shared" si="25"/>
        <v>25414.288999999997</v>
      </c>
      <c r="P37" s="199">
        <f t="shared" si="26"/>
        <v>80.548688810556783</v>
      </c>
      <c r="Q37" s="275">
        <f t="shared" si="16"/>
        <v>-0.70765636253573583</v>
      </c>
      <c r="R37" s="275">
        <f t="shared" si="17"/>
        <v>81.256345173092512</v>
      </c>
    </row>
    <row r="38" spans="2:18">
      <c r="B38" s="95">
        <f t="shared" si="7"/>
        <v>43647</v>
      </c>
      <c r="C38" s="92">
        <f>IF(F38&lt;&gt;0,-INDEX([8]Delta!$F$1:$EE$996,$L$20,$I38),0)</f>
        <v>84405.299735963345</v>
      </c>
      <c r="D38" s="88">
        <f>IF(ISNUMBER($F38),VLOOKUP($J38,'Table 1'!$B$13:$C$33,2,FALSE)/12*1000*Study_MW,"")</f>
        <v>0</v>
      </c>
      <c r="E38" s="88">
        <f t="shared" si="22"/>
        <v>84405.299735963345</v>
      </c>
      <c r="F38" s="92">
        <f>INDEX([8]Delta!$F$1:$EE$996,$L$21,$I38)</f>
        <v>2936.01</v>
      </c>
      <c r="G38" s="93">
        <f t="shared" si="9"/>
        <v>28.748301176073426</v>
      </c>
      <c r="I38" s="94">
        <f t="shared" si="23"/>
        <v>20</v>
      </c>
      <c r="J38" s="90">
        <f t="shared" si="10"/>
        <v>2019</v>
      </c>
      <c r="K38" s="95">
        <f t="shared" si="24"/>
        <v>43647</v>
      </c>
      <c r="L38" s="90">
        <f t="shared" si="18"/>
        <v>2033</v>
      </c>
      <c r="M38" s="72">
        <f t="shared" si="19"/>
        <v>-19324.394455119967</v>
      </c>
      <c r="N38" s="72">
        <f t="shared" si="15"/>
        <v>2115126.643370328</v>
      </c>
      <c r="O38" s="72">
        <f t="shared" si="25"/>
        <v>25238.388999999996</v>
      </c>
      <c r="P38" s="199">
        <f t="shared" si="26"/>
        <v>83.040254626204884</v>
      </c>
      <c r="Q38" s="275">
        <f t="shared" si="16"/>
        <v>-0.76567464171821631</v>
      </c>
      <c r="R38" s="275">
        <f t="shared" si="17"/>
        <v>83.805929267923105</v>
      </c>
    </row>
    <row r="39" spans="2:18">
      <c r="B39" s="95">
        <f t="shared" si="7"/>
        <v>43678</v>
      </c>
      <c r="C39" s="92">
        <f>IF(F39&lt;&gt;0,-INDEX([8]Delta!$F$1:$EE$996,$L$20,$I39),0)</f>
        <v>66957.101723015308</v>
      </c>
      <c r="D39" s="88">
        <f>IF(ISNUMBER($F39),VLOOKUP($J39,'Table 1'!$B$13:$C$33,2,FALSE)/12*1000*Study_MW,"")</f>
        <v>0</v>
      </c>
      <c r="E39" s="88">
        <f t="shared" si="22"/>
        <v>66957.101723015308</v>
      </c>
      <c r="F39" s="92">
        <f>INDEX([8]Delta!$F$1:$EE$996,$L$21,$I39)</f>
        <v>2940.8150000000001</v>
      </c>
      <c r="G39" s="93">
        <f t="shared" si="9"/>
        <v>22.768212799178222</v>
      </c>
      <c r="I39" s="94">
        <f t="shared" si="23"/>
        <v>21</v>
      </c>
      <c r="J39" s="90">
        <f t="shared" si="10"/>
        <v>2019</v>
      </c>
      <c r="K39" s="95">
        <f t="shared" si="24"/>
        <v>43678</v>
      </c>
      <c r="L39" s="90">
        <f t="shared" si="18"/>
        <v>2034</v>
      </c>
      <c r="M39" s="72">
        <f t="shared" si="19"/>
        <v>-15820.419889748096</v>
      </c>
      <c r="N39" s="72">
        <f t="shared" si="15"/>
        <v>2166212.1306575793</v>
      </c>
      <c r="O39" s="72">
        <f t="shared" ref="O39:O42" si="27">SUMIF($J$20:$J$271,L39,$F$20:$F$271)</f>
        <v>25112.16</v>
      </c>
      <c r="P39" s="199">
        <f t="shared" ref="P39:P41" si="28">(M39+N39)/O39</f>
        <v>85.631491308108551</v>
      </c>
      <c r="Q39" s="275">
        <f t="shared" si="16"/>
        <v>-0.62999040662962069</v>
      </c>
      <c r="R39" s="275">
        <f t="shared" si="17"/>
        <v>86.261481714738167</v>
      </c>
    </row>
    <row r="40" spans="2:18">
      <c r="B40" s="95">
        <f t="shared" si="7"/>
        <v>43709</v>
      </c>
      <c r="C40" s="92">
        <f>IF(F40&lt;&gt;0,-INDEX([8]Delta!$F$1:$EE$996,$L$20,$I40),0)</f>
        <v>48483.589805781841</v>
      </c>
      <c r="D40" s="88">
        <f>IF(ISNUMBER($F40),VLOOKUP($J40,'Table 1'!$B$13:$C$33,2,FALSE)/12*1000*Study_MW,"")</f>
        <v>0</v>
      </c>
      <c r="E40" s="88">
        <f t="shared" si="22"/>
        <v>48483.589805781841</v>
      </c>
      <c r="F40" s="92">
        <f>INDEX([8]Delta!$F$1:$EE$996,$L$21,$I40)</f>
        <v>2592.3000000000002</v>
      </c>
      <c r="G40" s="93">
        <f t="shared" si="9"/>
        <v>18.702923969363823</v>
      </c>
      <c r="I40" s="94">
        <f t="shared" si="23"/>
        <v>22</v>
      </c>
      <c r="J40" s="90">
        <f t="shared" si="10"/>
        <v>2019</v>
      </c>
      <c r="K40" s="95">
        <f t="shared" si="24"/>
        <v>43709</v>
      </c>
      <c r="L40" s="90">
        <f t="shared" si="18"/>
        <v>2035</v>
      </c>
      <c r="M40" s="72">
        <f t="shared" si="19"/>
        <v>-7653.2058136761189</v>
      </c>
      <c r="N40" s="72">
        <f t="shared" si="15"/>
        <v>2218609.9056916595</v>
      </c>
      <c r="O40" s="72">
        <f t="shared" si="27"/>
        <v>24986.607999999997</v>
      </c>
      <c r="P40" s="199">
        <f t="shared" si="28"/>
        <v>88.485667997752387</v>
      </c>
      <c r="Q40" s="275">
        <f t="shared" si="16"/>
        <v>-0.30629230721017114</v>
      </c>
      <c r="R40" s="275">
        <f t="shared" si="17"/>
        <v>88.791960304962558</v>
      </c>
    </row>
    <row r="41" spans="2:18">
      <c r="B41" s="95">
        <f t="shared" si="7"/>
        <v>43739</v>
      </c>
      <c r="C41" s="92">
        <f>IF(F41&lt;&gt;0,-INDEX([8]Delta!$F$1:$EE$996,$L$20,$I41),0)</f>
        <v>40026.127168759704</v>
      </c>
      <c r="D41" s="88">
        <f>IF(ISNUMBER($F41),VLOOKUP($J41,'Table 1'!$B$13:$C$33,2,FALSE)/12*1000*Study_MW,"")</f>
        <v>0</v>
      </c>
      <c r="E41" s="88">
        <f t="shared" si="22"/>
        <v>40026.127168759704</v>
      </c>
      <c r="F41" s="92">
        <f>INDEX([8]Delta!$F$1:$EE$996,$L$21,$I41)</f>
        <v>2101.614</v>
      </c>
      <c r="G41" s="93">
        <f t="shared" si="9"/>
        <v>19.045422788751743</v>
      </c>
      <c r="I41" s="94">
        <f t="shared" si="23"/>
        <v>23</v>
      </c>
      <c r="J41" s="90">
        <f t="shared" si="10"/>
        <v>2019</v>
      </c>
      <c r="K41" s="95">
        <f t="shared" si="24"/>
        <v>43739</v>
      </c>
      <c r="L41" s="90">
        <f t="shared" si="18"/>
        <v>2036</v>
      </c>
      <c r="M41" s="72">
        <f t="shared" si="19"/>
        <v>-26870.832561969757</v>
      </c>
      <c r="N41" s="72">
        <f t="shared" si="15"/>
        <v>2272601.1729897452</v>
      </c>
      <c r="O41" s="72">
        <f t="shared" si="27"/>
        <v>24909.631999999998</v>
      </c>
      <c r="P41" s="199">
        <f t="shared" si="28"/>
        <v>90.155099056773523</v>
      </c>
      <c r="Q41" s="275">
        <f t="shared" ref="Q41" si="29">M41/O41</f>
        <v>-1.0787326188508028</v>
      </c>
      <c r="R41" s="275">
        <f t="shared" ref="R41" si="30">IFERROR(N41/O41,0)</f>
        <v>91.23383167562433</v>
      </c>
    </row>
    <row r="42" spans="2:18">
      <c r="B42" s="95">
        <f t="shared" si="7"/>
        <v>43770</v>
      </c>
      <c r="C42" s="92">
        <f>IF(F42&lt;&gt;0,-INDEX([8]Delta!$F$1:$EE$996,$L$20,$I42),0)</f>
        <v>24903.269402593374</v>
      </c>
      <c r="D42" s="88">
        <f>IF(ISNUMBER($F42),VLOOKUP($J42,'Table 1'!$B$13:$C$33,2,FALSE)/12*1000*Study_MW,"")</f>
        <v>0</v>
      </c>
      <c r="E42" s="88">
        <f t="shared" si="22"/>
        <v>24903.269402593374</v>
      </c>
      <c r="F42" s="92">
        <f>INDEX([8]Delta!$F$1:$EE$996,$L$21,$I42)</f>
        <v>1415.55</v>
      </c>
      <c r="G42" s="93">
        <f t="shared" si="9"/>
        <v>17.59264554596685</v>
      </c>
      <c r="I42" s="94">
        <f t="shared" si="23"/>
        <v>24</v>
      </c>
      <c r="J42" s="90">
        <f t="shared" si="10"/>
        <v>2019</v>
      </c>
      <c r="K42" s="95">
        <f t="shared" si="24"/>
        <v>43770</v>
      </c>
      <c r="L42" s="90">
        <f t="shared" si="18"/>
        <v>2037</v>
      </c>
      <c r="M42" s="72">
        <f t="shared" si="19"/>
        <v>-27523.18628328573</v>
      </c>
      <c r="N42" s="72">
        <f t="shared" si="15"/>
        <v>2327904.7280346588</v>
      </c>
      <c r="O42" s="72">
        <f t="shared" si="27"/>
        <v>24737.292000000001</v>
      </c>
      <c r="P42" s="199">
        <f t="shared" ref="P42" si="31">(M42+N42)/O42</f>
        <v>92.99245615693799</v>
      </c>
      <c r="Q42" s="275">
        <f t="shared" ref="Q42" si="32">M42/O42</f>
        <v>-1.1126192100285563</v>
      </c>
      <c r="R42" s="275">
        <f t="shared" ref="R42" si="33">IFERROR(N42/O42,0)</f>
        <v>94.105075366966545</v>
      </c>
    </row>
    <row r="43" spans="2:18">
      <c r="B43" s="99">
        <f t="shared" si="7"/>
        <v>43800</v>
      </c>
      <c r="C43" s="96">
        <f>IF(F43&lt;&gt;0,-INDEX([8]Delta!$F$1:$EE$996,$L$20,$I43),0)</f>
        <v>23872.460521519184</v>
      </c>
      <c r="D43" s="97">
        <f>IF(ISNUMBER($F43),VLOOKUP($J43,'Table 1'!$B$13:$C$33,2,FALSE)/12*1000*Study_MW,"")</f>
        <v>0</v>
      </c>
      <c r="E43" s="97">
        <f t="shared" si="22"/>
        <v>23872.460521519184</v>
      </c>
      <c r="F43" s="96">
        <f>INDEX([8]Delta!$F$1:$EE$996,$L$21,$I43)</f>
        <v>1092.0060000000001</v>
      </c>
      <c r="G43" s="98">
        <f t="shared" si="9"/>
        <v>21.861107467833676</v>
      </c>
      <c r="I43" s="81">
        <f t="shared" si="23"/>
        <v>25</v>
      </c>
      <c r="J43" s="90">
        <f t="shared" si="10"/>
        <v>2019</v>
      </c>
      <c r="K43" s="99">
        <f t="shared" si="24"/>
        <v>43800</v>
      </c>
      <c r="L43" s="90">
        <f t="shared" si="18"/>
        <v>2038</v>
      </c>
      <c r="M43" s="72">
        <f t="shared" si="19"/>
        <v>0</v>
      </c>
      <c r="N43" s="72">
        <f t="shared" si="15"/>
        <v>0</v>
      </c>
    </row>
    <row r="44" spans="2:18" outlineLevel="1">
      <c r="B44" s="91">
        <f t="shared" si="7"/>
        <v>43831</v>
      </c>
      <c r="C44" s="86">
        <f>IF(F44&lt;&gt;0,-INDEX([8]Delta!$F$1:$EE$996,$L$20,$I44),0)</f>
        <v>20295.206038445234</v>
      </c>
      <c r="D44" s="87">
        <f>IF(ISNUMBER($F44),VLOOKUP($J44,'Table 1'!$B$13:$C$33,2,FALSE)/12*1000*Study_MW,"")</f>
        <v>0</v>
      </c>
      <c r="E44" s="87">
        <f t="shared" si="22"/>
        <v>20295.206038445234</v>
      </c>
      <c r="F44" s="86">
        <f>INDEX([8]Delta!$F$1:$EE$996,$L$21,$I44)</f>
        <v>1303.6120000000001</v>
      </c>
      <c r="G44" s="89">
        <f t="shared" si="9"/>
        <v>15.568440639120562</v>
      </c>
      <c r="I44" s="77">
        <f>I32+13</f>
        <v>27</v>
      </c>
      <c r="J44" s="90">
        <f t="shared" si="10"/>
        <v>2020</v>
      </c>
      <c r="K44" s="91">
        <f t="shared" si="24"/>
        <v>43831</v>
      </c>
    </row>
    <row r="45" spans="2:18" outlineLevel="1">
      <c r="B45" s="95">
        <f t="shared" si="7"/>
        <v>43862</v>
      </c>
      <c r="C45" s="92">
        <f>IF(F45&lt;&gt;0,-INDEX([8]Delta!$F$1:$EE$996,$L$20,$I45),0)</f>
        <v>26084.59413588047</v>
      </c>
      <c r="D45" s="88">
        <f>IF(ISNUMBER($F45),VLOOKUP($J45,'Table 1'!$B$13:$C$33,2,FALSE)/12*1000*Study_MW,"")</f>
        <v>0</v>
      </c>
      <c r="E45" s="88">
        <f t="shared" si="22"/>
        <v>26084.59413588047</v>
      </c>
      <c r="F45" s="92">
        <f>INDEX([8]Delta!$F$1:$EE$996,$L$21,$I45)</f>
        <v>1511.0740000000001</v>
      </c>
      <c r="G45" s="93">
        <f t="shared" si="9"/>
        <v>17.262287707869017</v>
      </c>
      <c r="I45" s="94">
        <f t="shared" si="23"/>
        <v>28</v>
      </c>
      <c r="J45" s="90">
        <f t="shared" si="10"/>
        <v>2020</v>
      </c>
      <c r="K45" s="95">
        <f t="shared" si="24"/>
        <v>43862</v>
      </c>
    </row>
    <row r="46" spans="2:18" outlineLevel="1">
      <c r="B46" s="95">
        <f t="shared" si="7"/>
        <v>43891</v>
      </c>
      <c r="C46" s="92">
        <f>IF(F46&lt;&gt;0,-INDEX([8]Delta!$F$1:$EE$996,$L$20,$I46),0)</f>
        <v>36945.849789232016</v>
      </c>
      <c r="D46" s="88">
        <f>IF(ISNUMBER($F46),VLOOKUP($J46,'Table 1'!$B$13:$C$33,2,FALSE)/12*1000*Study_MW,"")</f>
        <v>0</v>
      </c>
      <c r="E46" s="88">
        <f t="shared" si="22"/>
        <v>36945.849789232016</v>
      </c>
      <c r="F46" s="92">
        <f>INDEX([8]Delta!$F$1:$EE$996,$L$21,$I46)</f>
        <v>2272.2069999999999</v>
      </c>
      <c r="G46" s="93">
        <f t="shared" si="9"/>
        <v>16.259896122682491</v>
      </c>
      <c r="I46" s="94">
        <f t="shared" si="23"/>
        <v>29</v>
      </c>
      <c r="J46" s="90">
        <f t="shared" si="10"/>
        <v>2020</v>
      </c>
      <c r="K46" s="95">
        <f t="shared" si="24"/>
        <v>43891</v>
      </c>
    </row>
    <row r="47" spans="2:18" outlineLevel="1">
      <c r="B47" s="95">
        <f t="shared" si="7"/>
        <v>43922</v>
      </c>
      <c r="C47" s="92">
        <f>IF(F47&lt;&gt;0,-INDEX([8]Delta!$F$1:$EE$996,$L$20,$I47),0)</f>
        <v>40867.300244629383</v>
      </c>
      <c r="D47" s="88">
        <f>IF(ISNUMBER($F47),VLOOKUP($J47,'Table 1'!$B$13:$C$33,2,FALSE)/12*1000*Study_MW,"")</f>
        <v>0</v>
      </c>
      <c r="E47" s="88">
        <f t="shared" si="22"/>
        <v>40867.300244629383</v>
      </c>
      <c r="F47" s="92">
        <f>INDEX([8]Delta!$F$1:$EE$996,$L$21,$I47)</f>
        <v>2624.52</v>
      </c>
      <c r="G47" s="93">
        <f t="shared" si="9"/>
        <v>15.571342662517102</v>
      </c>
      <c r="I47" s="94">
        <f t="shared" si="23"/>
        <v>30</v>
      </c>
      <c r="J47" s="90">
        <f t="shared" si="10"/>
        <v>2020</v>
      </c>
      <c r="K47" s="95">
        <f t="shared" si="24"/>
        <v>43922</v>
      </c>
    </row>
    <row r="48" spans="2:18" outlineLevel="1">
      <c r="B48" s="95">
        <f t="shared" si="7"/>
        <v>43952</v>
      </c>
      <c r="C48" s="92">
        <f>IF(F48&lt;&gt;0,-INDEX([8]Delta!$F$1:$EE$996,$L$20,$I48),0)</f>
        <v>48969.842338517308</v>
      </c>
      <c r="D48" s="88">
        <f>IF(ISNUMBER($F48),VLOOKUP($J48,'Table 1'!$B$13:$C$33,2,FALSE)/12*1000*Study_MW,"")</f>
        <v>0</v>
      </c>
      <c r="E48" s="88">
        <f t="shared" si="22"/>
        <v>48969.842338517308</v>
      </c>
      <c r="F48" s="92">
        <f>INDEX([8]Delta!$F$1:$EE$996,$L$21,$I48)</f>
        <v>3038</v>
      </c>
      <c r="G48" s="93">
        <f t="shared" si="9"/>
        <v>16.11910544388325</v>
      </c>
      <c r="I48" s="94">
        <f t="shared" si="23"/>
        <v>31</v>
      </c>
      <c r="J48" s="90">
        <f t="shared" si="10"/>
        <v>2020</v>
      </c>
      <c r="K48" s="95">
        <f t="shared" si="24"/>
        <v>43952</v>
      </c>
    </row>
    <row r="49" spans="2:11" outlineLevel="1">
      <c r="B49" s="95">
        <f t="shared" si="7"/>
        <v>43983</v>
      </c>
      <c r="C49" s="92">
        <f>IF(F49&lt;&gt;0,-INDEX([8]Delta!$F$1:$EE$996,$L$20,$I49),0)</f>
        <v>51157.986384734511</v>
      </c>
      <c r="D49" s="88">
        <f>IF(ISNUMBER($F49),VLOOKUP($J49,'Table 1'!$B$13:$C$33,2,FALSE)/12*1000*Study_MW,"")</f>
        <v>0</v>
      </c>
      <c r="E49" s="88">
        <f t="shared" si="22"/>
        <v>51157.986384734511</v>
      </c>
      <c r="F49" s="92">
        <f>INDEX([8]Delta!$F$1:$EE$996,$L$21,$I49)</f>
        <v>3227.55</v>
      </c>
      <c r="G49" s="93">
        <f t="shared" si="9"/>
        <v>15.850408633401344</v>
      </c>
      <c r="I49" s="94">
        <f t="shared" si="23"/>
        <v>32</v>
      </c>
      <c r="J49" s="90">
        <f t="shared" si="10"/>
        <v>2020</v>
      </c>
      <c r="K49" s="95">
        <f t="shared" si="24"/>
        <v>43983</v>
      </c>
    </row>
    <row r="50" spans="2:11" outlineLevel="1">
      <c r="B50" s="95">
        <f t="shared" si="7"/>
        <v>44013</v>
      </c>
      <c r="C50" s="92">
        <f>IF(F50&lt;&gt;0,-INDEX([8]Delta!$F$1:$EE$996,$L$20,$I50),0)</f>
        <v>86158.427293986082</v>
      </c>
      <c r="D50" s="88">
        <f>IF(ISNUMBER($F50),VLOOKUP($J50,'Table 1'!$B$13:$C$33,2,FALSE)/12*1000*Study_MW,"")</f>
        <v>0</v>
      </c>
      <c r="E50" s="88">
        <f t="shared" si="22"/>
        <v>86158.427293986082</v>
      </c>
      <c r="F50" s="92">
        <f>INDEX([8]Delta!$F$1:$EE$996,$L$21,$I50)</f>
        <v>2921.3159999999998</v>
      </c>
      <c r="G50" s="93">
        <f t="shared" si="9"/>
        <v>29.493018658024702</v>
      </c>
      <c r="I50" s="94">
        <f t="shared" si="23"/>
        <v>33</v>
      </c>
      <c r="J50" s="90">
        <f t="shared" si="10"/>
        <v>2020</v>
      </c>
      <c r="K50" s="95">
        <f t="shared" si="24"/>
        <v>44013</v>
      </c>
    </row>
    <row r="51" spans="2:11" outlineLevel="1">
      <c r="B51" s="95">
        <f t="shared" si="7"/>
        <v>44044</v>
      </c>
      <c r="C51" s="92">
        <f>IF(F51&lt;&gt;0,-INDEX([8]Delta!$F$1:$EE$996,$L$20,$I51),0)</f>
        <v>66295.044269740582</v>
      </c>
      <c r="D51" s="88">
        <f>IF(ISNUMBER($F51),VLOOKUP($J51,'Table 1'!$B$13:$C$33,2,FALSE)/12*1000*Study_MW,"")</f>
        <v>0</v>
      </c>
      <c r="E51" s="88">
        <f t="shared" si="22"/>
        <v>66295.044269740582</v>
      </c>
      <c r="F51" s="92">
        <f>INDEX([8]Delta!$F$1:$EE$996,$L$21,$I51)</f>
        <v>2926.09</v>
      </c>
      <c r="G51" s="93">
        <f t="shared" si="9"/>
        <v>22.656529453892592</v>
      </c>
      <c r="I51" s="94">
        <f t="shared" si="23"/>
        <v>34</v>
      </c>
      <c r="J51" s="90">
        <f t="shared" si="10"/>
        <v>2020</v>
      </c>
      <c r="K51" s="95">
        <f t="shared" si="24"/>
        <v>44044</v>
      </c>
    </row>
    <row r="52" spans="2:11" outlineLevel="1">
      <c r="B52" s="95">
        <f t="shared" si="7"/>
        <v>44075</v>
      </c>
      <c r="C52" s="92">
        <f>IF(F52&lt;&gt;0,-INDEX([8]Delta!$F$1:$EE$996,$L$20,$I52),0)</f>
        <v>45662.152573391795</v>
      </c>
      <c r="D52" s="88">
        <f>IF(ISNUMBER($F52),VLOOKUP($J52,'Table 1'!$B$13:$C$33,2,FALSE)/12*1000*Study_MW,"")</f>
        <v>0</v>
      </c>
      <c r="E52" s="88">
        <f t="shared" si="22"/>
        <v>45662.152573391795</v>
      </c>
      <c r="F52" s="92">
        <f>INDEX([8]Delta!$F$1:$EE$996,$L$21,$I52)</f>
        <v>2579.31</v>
      </c>
      <c r="G52" s="93">
        <f t="shared" si="9"/>
        <v>17.703243337711168</v>
      </c>
      <c r="I52" s="94">
        <f t="shared" si="23"/>
        <v>35</v>
      </c>
      <c r="J52" s="90">
        <f t="shared" si="10"/>
        <v>2020</v>
      </c>
      <c r="K52" s="95">
        <f t="shared" si="24"/>
        <v>44075</v>
      </c>
    </row>
    <row r="53" spans="2:11" outlineLevel="1">
      <c r="B53" s="95">
        <f t="shared" si="7"/>
        <v>44105</v>
      </c>
      <c r="C53" s="92">
        <f>IF(F53&lt;&gt;0,-INDEX([8]Delta!$F$1:$EE$996,$L$20,$I53),0)</f>
        <v>37083.820277109742</v>
      </c>
      <c r="D53" s="88">
        <f>IF(ISNUMBER($F53),VLOOKUP($J53,'Table 1'!$B$13:$C$33,2,FALSE)/12*1000*Study_MW,"")</f>
        <v>0</v>
      </c>
      <c r="E53" s="88">
        <f t="shared" si="22"/>
        <v>37083.820277109742</v>
      </c>
      <c r="F53" s="92">
        <f>INDEX([8]Delta!$F$1:$EE$996,$L$21,$I53)</f>
        <v>2091.136</v>
      </c>
      <c r="G53" s="93">
        <f t="shared" si="9"/>
        <v>17.733815628017375</v>
      </c>
      <c r="I53" s="94">
        <f t="shared" si="23"/>
        <v>36</v>
      </c>
      <c r="J53" s="90">
        <f t="shared" si="10"/>
        <v>2020</v>
      </c>
      <c r="K53" s="95">
        <f t="shared" si="24"/>
        <v>44105</v>
      </c>
    </row>
    <row r="54" spans="2:11" outlineLevel="1">
      <c r="B54" s="95">
        <f t="shared" si="7"/>
        <v>44136</v>
      </c>
      <c r="C54" s="92">
        <f>IF(F54&lt;&gt;0,-INDEX([8]Delta!$F$1:$EE$996,$L$20,$I54),0)</f>
        <v>22892.72081977129</v>
      </c>
      <c r="D54" s="88">
        <f>IF(ISNUMBER($F54),VLOOKUP($J54,'Table 1'!$B$13:$C$33,2,FALSE)/12*1000*Study_MW,"")</f>
        <v>0</v>
      </c>
      <c r="E54" s="88">
        <f t="shared" si="22"/>
        <v>22892.72081977129</v>
      </c>
      <c r="F54" s="92">
        <f>INDEX([8]Delta!$F$1:$EE$996,$L$21,$I54)</f>
        <v>1408.44</v>
      </c>
      <c r="G54" s="93">
        <f t="shared" si="9"/>
        <v>16.253955312097986</v>
      </c>
      <c r="I54" s="94">
        <f t="shared" si="23"/>
        <v>37</v>
      </c>
      <c r="J54" s="90">
        <f t="shared" si="10"/>
        <v>2020</v>
      </c>
      <c r="K54" s="95">
        <f t="shared" si="24"/>
        <v>44136</v>
      </c>
    </row>
    <row r="55" spans="2:11" outlineLevel="1">
      <c r="B55" s="99">
        <f t="shared" si="7"/>
        <v>44166</v>
      </c>
      <c r="C55" s="96">
        <f>IF(F55&lt;&gt;0,-INDEX([8]Delta!$F$1:$EE$996,$L$20,$I55),0)</f>
        <v>26900.534639537334</v>
      </c>
      <c r="D55" s="97">
        <f>IF(ISNUMBER($F55),VLOOKUP($J55,'Table 1'!$B$13:$C$33,2,FALSE)/12*1000*Study_MW,"")</f>
        <v>0</v>
      </c>
      <c r="E55" s="97">
        <f t="shared" si="22"/>
        <v>26900.534639537334</v>
      </c>
      <c r="F55" s="96">
        <f>INDEX([8]Delta!$F$1:$EE$996,$L$21,$I55)</f>
        <v>1086.5809999999999</v>
      </c>
      <c r="G55" s="98">
        <f t="shared" si="9"/>
        <v>24.757044932257546</v>
      </c>
      <c r="I55" s="81">
        <f t="shared" si="23"/>
        <v>38</v>
      </c>
      <c r="J55" s="90">
        <f t="shared" si="10"/>
        <v>2020</v>
      </c>
      <c r="K55" s="99">
        <f t="shared" si="24"/>
        <v>44166</v>
      </c>
    </row>
    <row r="56" spans="2:11" outlineLevel="1">
      <c r="B56" s="91">
        <f t="shared" si="7"/>
        <v>44197</v>
      </c>
      <c r="C56" s="86">
        <f>IF(F56&lt;&gt;0,-INDEX([8]Delta!$F$1:$EE$996,$L$20,$I56),0)</f>
        <v>22628.889730334282</v>
      </c>
      <c r="D56" s="87">
        <f>IF(ISNUMBER($F56),VLOOKUP($J56,'Table 1'!$B$13:$C$33,2,FALSE)/12*1000*Study_MW,"")</f>
        <v>0</v>
      </c>
      <c r="E56" s="87">
        <f t="shared" si="22"/>
        <v>22628.889730334282</v>
      </c>
      <c r="F56" s="86">
        <f>INDEX([8]Delta!$F$1:$EE$996,$L$21,$I56)</f>
        <v>1297.133</v>
      </c>
      <c r="G56" s="89">
        <f t="shared" si="9"/>
        <v>17.445311876526372</v>
      </c>
      <c r="I56" s="77">
        <f>I44+13</f>
        <v>40</v>
      </c>
      <c r="J56" s="90">
        <f t="shared" si="10"/>
        <v>2021</v>
      </c>
      <c r="K56" s="91">
        <f t="shared" si="24"/>
        <v>44197</v>
      </c>
    </row>
    <row r="57" spans="2:11" outlineLevel="1">
      <c r="B57" s="95">
        <f t="shared" si="7"/>
        <v>44228</v>
      </c>
      <c r="C57" s="92">
        <f>IF(F57&lt;&gt;0,-INDEX([8]Delta!$F$1:$EE$996,$L$20,$I57),0)</f>
        <v>23735.867925986648</v>
      </c>
      <c r="D57" s="88">
        <f>IF(ISNUMBER($F57),VLOOKUP($J57,'Table 1'!$B$13:$C$33,2,FALSE)/12*1000*Study_MW,"")</f>
        <v>0</v>
      </c>
      <c r="E57" s="88">
        <f t="shared" si="22"/>
        <v>23735.867925986648</v>
      </c>
      <c r="F57" s="92">
        <f>INDEX([8]Delta!$F$1:$EE$996,$L$21,$I57)</f>
        <v>1451.7439999999999</v>
      </c>
      <c r="G57" s="93">
        <f t="shared" si="9"/>
        <v>16.34989910479165</v>
      </c>
      <c r="I57" s="94">
        <f t="shared" si="23"/>
        <v>41</v>
      </c>
      <c r="J57" s="90">
        <f t="shared" si="10"/>
        <v>2021</v>
      </c>
      <c r="K57" s="95">
        <f t="shared" si="24"/>
        <v>44228</v>
      </c>
    </row>
    <row r="58" spans="2:11" outlineLevel="1">
      <c r="B58" s="95">
        <f t="shared" si="7"/>
        <v>44256</v>
      </c>
      <c r="C58" s="92">
        <f>IF(F58&lt;&gt;0,-INDEX([8]Delta!$F$1:$EE$996,$L$20,$I58),0)</f>
        <v>37998.586564436555</v>
      </c>
      <c r="D58" s="88">
        <f>IF(ISNUMBER($F58),VLOOKUP($J58,'Table 1'!$B$13:$C$33,2,FALSE)/12*1000*Study_MW,"")</f>
        <v>0</v>
      </c>
      <c r="E58" s="88">
        <f t="shared" si="22"/>
        <v>37998.586564436555</v>
      </c>
      <c r="F58" s="92">
        <f>INDEX([8]Delta!$F$1:$EE$996,$L$21,$I58)</f>
        <v>2260.8919999999998</v>
      </c>
      <c r="G58" s="93">
        <f t="shared" si="9"/>
        <v>16.806900358104922</v>
      </c>
      <c r="I58" s="94">
        <f t="shared" si="23"/>
        <v>42</v>
      </c>
      <c r="J58" s="90">
        <f t="shared" si="10"/>
        <v>2021</v>
      </c>
      <c r="K58" s="95">
        <f t="shared" si="24"/>
        <v>44256</v>
      </c>
    </row>
    <row r="59" spans="2:11" outlineLevel="1">
      <c r="B59" s="95">
        <f t="shared" si="7"/>
        <v>44287</v>
      </c>
      <c r="C59" s="92">
        <f>IF(F59&lt;&gt;0,-INDEX([8]Delta!$F$1:$EE$996,$L$20,$I59),0)</f>
        <v>34894.543045505881</v>
      </c>
      <c r="D59" s="88">
        <f>IF(ISNUMBER($F59),VLOOKUP($J59,'Table 1'!$B$13:$C$33,2,FALSE)/12*1000*Study_MW,"")</f>
        <v>0</v>
      </c>
      <c r="E59" s="88">
        <f t="shared" si="22"/>
        <v>34894.543045505881</v>
      </c>
      <c r="F59" s="92">
        <f>INDEX([8]Delta!$F$1:$EE$996,$L$21,$I59)</f>
        <v>2611.38</v>
      </c>
      <c r="G59" s="93">
        <f t="shared" si="9"/>
        <v>13.362491497026813</v>
      </c>
      <c r="I59" s="94">
        <f t="shared" si="23"/>
        <v>43</v>
      </c>
      <c r="J59" s="90">
        <f t="shared" si="10"/>
        <v>2021</v>
      </c>
      <c r="K59" s="95">
        <f t="shared" si="24"/>
        <v>44287</v>
      </c>
    </row>
    <row r="60" spans="2:11" outlineLevel="1">
      <c r="B60" s="95">
        <f t="shared" si="7"/>
        <v>44317</v>
      </c>
      <c r="C60" s="92">
        <f>IF(F60&lt;&gt;0,-INDEX([8]Delta!$F$1:$EE$996,$L$20,$I60),0)</f>
        <v>43769.896366134286</v>
      </c>
      <c r="D60" s="88">
        <f>IF(ISNUMBER($F60),VLOOKUP($J60,'Table 1'!$B$13:$C$33,2,FALSE)/12*1000*Study_MW,"")</f>
        <v>0</v>
      </c>
      <c r="E60" s="88">
        <f t="shared" si="22"/>
        <v>43769.896366134286</v>
      </c>
      <c r="F60" s="92">
        <f>INDEX([8]Delta!$F$1:$EE$996,$L$21,$I60)</f>
        <v>3022.8409999999999</v>
      </c>
      <c r="G60" s="93">
        <f t="shared" si="9"/>
        <v>14.479721681072306</v>
      </c>
      <c r="I60" s="94">
        <f t="shared" si="23"/>
        <v>44</v>
      </c>
      <c r="J60" s="90">
        <f t="shared" si="10"/>
        <v>2021</v>
      </c>
      <c r="K60" s="95">
        <f t="shared" si="24"/>
        <v>44317</v>
      </c>
    </row>
    <row r="61" spans="2:11" outlineLevel="1">
      <c r="B61" s="95">
        <f t="shared" si="7"/>
        <v>44348</v>
      </c>
      <c r="C61" s="92">
        <f>IF(F61&lt;&gt;0,-INDEX([8]Delta!$F$1:$EE$996,$L$20,$I61),0)</f>
        <v>49385.316998541355</v>
      </c>
      <c r="D61" s="88">
        <f>IF(ISNUMBER($F61),VLOOKUP($J61,'Table 1'!$B$13:$C$33,2,FALSE)/12*1000*Study_MW,"")</f>
        <v>0</v>
      </c>
      <c r="E61" s="88">
        <f t="shared" si="22"/>
        <v>49385.316998541355</v>
      </c>
      <c r="F61" s="92">
        <f>INDEX([8]Delta!$F$1:$EE$996,$L$21,$I61)</f>
        <v>3211.41</v>
      </c>
      <c r="G61" s="93">
        <f t="shared" si="9"/>
        <v>15.378079098757667</v>
      </c>
      <c r="I61" s="94">
        <f t="shared" si="23"/>
        <v>45</v>
      </c>
      <c r="J61" s="90">
        <f t="shared" si="10"/>
        <v>2021</v>
      </c>
      <c r="K61" s="95">
        <f t="shared" si="24"/>
        <v>44348</v>
      </c>
    </row>
    <row r="62" spans="2:11" outlineLevel="1">
      <c r="B62" s="95">
        <f t="shared" si="7"/>
        <v>44378</v>
      </c>
      <c r="C62" s="92">
        <f>IF(F62&lt;&gt;0,-INDEX([8]Delta!$F$1:$EE$996,$L$20,$I62),0)</f>
        <v>87010.848231494427</v>
      </c>
      <c r="D62" s="88">
        <f>IF(ISNUMBER($F62),VLOOKUP($J62,'Table 1'!$B$13:$C$33,2,FALSE)/12*1000*Study_MW,"")</f>
        <v>0</v>
      </c>
      <c r="E62" s="88">
        <f t="shared" si="22"/>
        <v>87010.848231494427</v>
      </c>
      <c r="F62" s="92">
        <f>INDEX([8]Delta!$F$1:$EE$996,$L$21,$I62)</f>
        <v>2906.7150000000001</v>
      </c>
      <c r="G62" s="93">
        <f t="shared" si="9"/>
        <v>29.934427087449034</v>
      </c>
      <c r="I62" s="94">
        <f t="shared" si="23"/>
        <v>46</v>
      </c>
      <c r="J62" s="90">
        <f t="shared" si="10"/>
        <v>2021</v>
      </c>
      <c r="K62" s="95">
        <f t="shared" si="24"/>
        <v>44378</v>
      </c>
    </row>
    <row r="63" spans="2:11" outlineLevel="1">
      <c r="B63" s="95">
        <f t="shared" si="7"/>
        <v>44409</v>
      </c>
      <c r="C63" s="92">
        <f>IF(F63&lt;&gt;0,-INDEX([8]Delta!$F$1:$EE$996,$L$20,$I63),0)</f>
        <v>62775.321847826242</v>
      </c>
      <c r="D63" s="88">
        <f>IF(ISNUMBER($F63),VLOOKUP($J63,'Table 1'!$B$13:$C$33,2,FALSE)/12*1000*Study_MW,"")</f>
        <v>0</v>
      </c>
      <c r="E63" s="88">
        <f t="shared" si="22"/>
        <v>62775.321847826242</v>
      </c>
      <c r="F63" s="92">
        <f>INDEX([8]Delta!$F$1:$EE$996,$L$21,$I63)</f>
        <v>2911.4580000000001</v>
      </c>
      <c r="G63" s="93">
        <f t="shared" si="9"/>
        <v>21.561472584466696</v>
      </c>
      <c r="I63" s="94">
        <f t="shared" si="23"/>
        <v>47</v>
      </c>
      <c r="J63" s="90">
        <f t="shared" si="10"/>
        <v>2021</v>
      </c>
      <c r="K63" s="95">
        <f t="shared" si="24"/>
        <v>44409</v>
      </c>
    </row>
    <row r="64" spans="2:11" outlineLevel="1">
      <c r="B64" s="95">
        <f t="shared" si="7"/>
        <v>44440</v>
      </c>
      <c r="C64" s="92">
        <f>IF(F64&lt;&gt;0,-INDEX([8]Delta!$F$1:$EE$996,$L$20,$I64),0)</f>
        <v>42943.406388193369</v>
      </c>
      <c r="D64" s="88">
        <f>IF(ISNUMBER($F64),VLOOKUP($J64,'Table 1'!$B$13:$C$33,2,FALSE)/12*1000*Study_MW,"")</f>
        <v>0</v>
      </c>
      <c r="E64" s="88">
        <f t="shared" si="22"/>
        <v>42943.406388193369</v>
      </c>
      <c r="F64" s="92">
        <f>INDEX([8]Delta!$F$1:$EE$996,$L$21,$I64)</f>
        <v>2566.38</v>
      </c>
      <c r="G64" s="93">
        <f t="shared" si="9"/>
        <v>16.73306618201255</v>
      </c>
      <c r="I64" s="94">
        <f t="shared" si="23"/>
        <v>48</v>
      </c>
      <c r="J64" s="90">
        <f t="shared" si="10"/>
        <v>2021</v>
      </c>
      <c r="K64" s="95">
        <f t="shared" si="24"/>
        <v>44440</v>
      </c>
    </row>
    <row r="65" spans="2:11" outlineLevel="1">
      <c r="B65" s="95">
        <f t="shared" si="7"/>
        <v>44470</v>
      </c>
      <c r="C65" s="92">
        <f>IF(F65&lt;&gt;0,-INDEX([8]Delta!$F$1:$EE$996,$L$20,$I65),0)</f>
        <v>36240.676789775491</v>
      </c>
      <c r="D65" s="88">
        <f>IF(ISNUMBER($F65),VLOOKUP($J65,'Table 1'!$B$13:$C$33,2,FALSE)/12*1000*Study_MW,"")</f>
        <v>0</v>
      </c>
      <c r="E65" s="88">
        <f t="shared" si="22"/>
        <v>36240.676789775491</v>
      </c>
      <c r="F65" s="92">
        <f>INDEX([8]Delta!$F$1:$EE$996,$L$21,$I65)</f>
        <v>2080.627</v>
      </c>
      <c r="G65" s="93">
        <f t="shared" si="9"/>
        <v>17.41815173492197</v>
      </c>
      <c r="I65" s="94">
        <f t="shared" si="23"/>
        <v>49</v>
      </c>
      <c r="J65" s="90">
        <f t="shared" si="10"/>
        <v>2021</v>
      </c>
      <c r="K65" s="95">
        <f t="shared" si="24"/>
        <v>44470</v>
      </c>
    </row>
    <row r="66" spans="2:11" outlineLevel="1">
      <c r="B66" s="95">
        <f t="shared" si="7"/>
        <v>44501</v>
      </c>
      <c r="C66" s="92">
        <f>IF(F66&lt;&gt;0,-INDEX([8]Delta!$F$1:$EE$996,$L$20,$I66),0)</f>
        <v>23534.282358899713</v>
      </c>
      <c r="D66" s="88">
        <f>IF(ISNUMBER($F66),VLOOKUP($J66,'Table 1'!$B$13:$C$33,2,FALSE)/12*1000*Study_MW,"")</f>
        <v>0</v>
      </c>
      <c r="E66" s="88">
        <f t="shared" si="22"/>
        <v>23534.282358899713</v>
      </c>
      <c r="F66" s="92">
        <f>INDEX([8]Delta!$F$1:$EE$996,$L$21,$I66)</f>
        <v>1401.42</v>
      </c>
      <c r="G66" s="93">
        <f t="shared" si="9"/>
        <v>16.793168613905689</v>
      </c>
      <c r="I66" s="94">
        <f t="shared" si="23"/>
        <v>50</v>
      </c>
      <c r="J66" s="90">
        <f t="shared" si="10"/>
        <v>2021</v>
      </c>
      <c r="K66" s="95">
        <f t="shared" si="24"/>
        <v>44501</v>
      </c>
    </row>
    <row r="67" spans="2:11" outlineLevel="1">
      <c r="B67" s="99">
        <f t="shared" si="7"/>
        <v>44531</v>
      </c>
      <c r="C67" s="96">
        <f>IF(F67&lt;&gt;0,-INDEX([8]Delta!$F$1:$EE$996,$L$20,$I67),0)</f>
        <v>23837.343490719795</v>
      </c>
      <c r="D67" s="97">
        <f>IF(ISNUMBER($F67),VLOOKUP($J67,'Table 1'!$B$13:$C$33,2,FALSE)/12*1000*Study_MW,"")</f>
        <v>0</v>
      </c>
      <c r="E67" s="97">
        <f t="shared" si="22"/>
        <v>23837.343490719795</v>
      </c>
      <c r="F67" s="96">
        <f>INDEX([8]Delta!$F$1:$EE$996,$L$21,$I67)</f>
        <v>1081.1559999999999</v>
      </c>
      <c r="G67" s="98">
        <f t="shared" si="9"/>
        <v>22.048014801490069</v>
      </c>
      <c r="I67" s="81">
        <f t="shared" si="23"/>
        <v>51</v>
      </c>
      <c r="J67" s="90">
        <f t="shared" si="10"/>
        <v>2021</v>
      </c>
      <c r="K67" s="99">
        <f t="shared" si="24"/>
        <v>44531</v>
      </c>
    </row>
    <row r="68" spans="2:11" outlineLevel="1">
      <c r="B68" s="91">
        <f t="shared" si="7"/>
        <v>44562</v>
      </c>
      <c r="C68" s="86">
        <f>IF(F68&lt;&gt;0,-INDEX([8]Delta!$F$1:$EE$996,$L$20,$I68),0)</f>
        <v>24265.755044922233</v>
      </c>
      <c r="D68" s="87">
        <f>IF(ISNUMBER($F68),VLOOKUP($J68,'Table 1'!$B$13:$C$33,2,FALSE)/12*1000*Study_MW,"")</f>
        <v>0</v>
      </c>
      <c r="E68" s="87">
        <f t="shared" si="22"/>
        <v>24265.755044922233</v>
      </c>
      <c r="F68" s="86">
        <f>INDEX([8]Delta!$F$1:$EE$996,$L$21,$I68)</f>
        <v>1290.5609999999999</v>
      </c>
      <c r="G68" s="89">
        <f t="shared" si="9"/>
        <v>18.802485930476927</v>
      </c>
      <c r="I68" s="77">
        <f>I56+13</f>
        <v>53</v>
      </c>
      <c r="J68" s="90">
        <f t="shared" si="10"/>
        <v>2022</v>
      </c>
      <c r="K68" s="91">
        <f t="shared" si="24"/>
        <v>44562</v>
      </c>
    </row>
    <row r="69" spans="2:11" outlineLevel="1">
      <c r="B69" s="95">
        <f t="shared" si="7"/>
        <v>44593</v>
      </c>
      <c r="C69" s="92">
        <f>IF(F69&lt;&gt;0,-INDEX([8]Delta!$F$1:$EE$996,$L$20,$I69),0)</f>
        <v>26373.467488080263</v>
      </c>
      <c r="D69" s="88">
        <f>IF(ISNUMBER($F69),VLOOKUP($J69,'Table 1'!$B$13:$C$33,2,FALSE)/12*1000*Study_MW,"")</f>
        <v>0</v>
      </c>
      <c r="E69" s="88">
        <f t="shared" si="22"/>
        <v>26373.467488080263</v>
      </c>
      <c r="F69" s="92">
        <f>INDEX([8]Delta!$F$1:$EE$996,$L$21,$I69)</f>
        <v>1444.4359999999999</v>
      </c>
      <c r="G69" s="93">
        <f t="shared" si="9"/>
        <v>18.258661157766952</v>
      </c>
      <c r="I69" s="94">
        <f t="shared" si="23"/>
        <v>54</v>
      </c>
      <c r="J69" s="90">
        <f t="shared" si="10"/>
        <v>2022</v>
      </c>
      <c r="K69" s="95">
        <f t="shared" si="24"/>
        <v>44593</v>
      </c>
    </row>
    <row r="70" spans="2:11" outlineLevel="1">
      <c r="B70" s="95">
        <f t="shared" si="7"/>
        <v>44621</v>
      </c>
      <c r="C70" s="92">
        <f>IF(F70&lt;&gt;0,-INDEX([8]Delta!$F$1:$EE$996,$L$20,$I70),0)</f>
        <v>38954.968757867813</v>
      </c>
      <c r="D70" s="88">
        <f>IF(ISNUMBER($F70),VLOOKUP($J70,'Table 1'!$B$13:$C$33,2,FALSE)/12*1000*Study_MW,"")</f>
        <v>0</v>
      </c>
      <c r="E70" s="88">
        <f t="shared" si="22"/>
        <v>38954.968757867813</v>
      </c>
      <c r="F70" s="92">
        <f>INDEX([8]Delta!$F$1:$EE$996,$L$21,$I70)</f>
        <v>2249.5149999999999</v>
      </c>
      <c r="G70" s="93">
        <f t="shared" si="9"/>
        <v>17.3170522347563</v>
      </c>
      <c r="I70" s="94">
        <f t="shared" si="23"/>
        <v>55</v>
      </c>
      <c r="J70" s="90">
        <f t="shared" si="10"/>
        <v>2022</v>
      </c>
      <c r="K70" s="95">
        <f t="shared" si="24"/>
        <v>44621</v>
      </c>
    </row>
    <row r="71" spans="2:11" outlineLevel="1">
      <c r="B71" s="95">
        <f t="shared" si="7"/>
        <v>44652</v>
      </c>
      <c r="C71" s="92">
        <f>IF(F71&lt;&gt;0,-INDEX([8]Delta!$F$1:$EE$996,$L$20,$I71),0)</f>
        <v>37699.281016156077</v>
      </c>
      <c r="D71" s="88">
        <f>IF(ISNUMBER($F71),VLOOKUP($J71,'Table 1'!$B$13:$C$33,2,FALSE)/12*1000*Study_MW,"")</f>
        <v>0</v>
      </c>
      <c r="E71" s="88">
        <f t="shared" si="22"/>
        <v>37699.281016156077</v>
      </c>
      <c r="F71" s="92">
        <f>INDEX([8]Delta!$F$1:$EE$996,$L$21,$I71)</f>
        <v>2598.27</v>
      </c>
      <c r="G71" s="93">
        <f t="shared" si="9"/>
        <v>14.509377784508953</v>
      </c>
      <c r="I71" s="94">
        <f t="shared" si="23"/>
        <v>56</v>
      </c>
      <c r="J71" s="90">
        <f t="shared" si="10"/>
        <v>2022</v>
      </c>
      <c r="K71" s="95">
        <f t="shared" si="24"/>
        <v>44652</v>
      </c>
    </row>
    <row r="72" spans="2:11" outlineLevel="1">
      <c r="B72" s="95">
        <f t="shared" si="7"/>
        <v>44682</v>
      </c>
      <c r="C72" s="92">
        <f>IF(F72&lt;&gt;0,-INDEX([8]Delta!$F$1:$EE$996,$L$20,$I72),0)</f>
        <v>47267.55112798512</v>
      </c>
      <c r="D72" s="88">
        <f>IF(ISNUMBER($F72),VLOOKUP($J72,'Table 1'!$B$13:$C$33,2,FALSE)/12*1000*Study_MW,"")</f>
        <v>0</v>
      </c>
      <c r="E72" s="88">
        <f t="shared" si="22"/>
        <v>47267.55112798512</v>
      </c>
      <c r="F72" s="92">
        <f>INDEX([8]Delta!$F$1:$EE$996,$L$21,$I72)</f>
        <v>3007.6819999999998</v>
      </c>
      <c r="G72" s="93">
        <f t="shared" si="9"/>
        <v>15.715607942590049</v>
      </c>
      <c r="I72" s="94">
        <f t="shared" si="23"/>
        <v>57</v>
      </c>
      <c r="J72" s="90">
        <f t="shared" si="10"/>
        <v>2022</v>
      </c>
      <c r="K72" s="95">
        <f t="shared" si="24"/>
        <v>44682</v>
      </c>
    </row>
    <row r="73" spans="2:11" outlineLevel="1">
      <c r="B73" s="95">
        <f t="shared" si="7"/>
        <v>44713</v>
      </c>
      <c r="C73" s="92">
        <f>IF(F73&lt;&gt;0,-INDEX([8]Delta!$F$1:$EE$996,$L$20,$I73),0)</f>
        <v>52963.82636256516</v>
      </c>
      <c r="D73" s="88">
        <f>IF(ISNUMBER($F73),VLOOKUP($J73,'Table 1'!$B$13:$C$33,2,FALSE)/12*1000*Study_MW,"")</f>
        <v>0</v>
      </c>
      <c r="E73" s="88">
        <f t="shared" si="22"/>
        <v>52963.82636256516</v>
      </c>
      <c r="F73" s="92">
        <f>INDEX([8]Delta!$F$1:$EE$996,$L$21,$I73)</f>
        <v>3195.36</v>
      </c>
      <c r="G73" s="93">
        <f t="shared" si="9"/>
        <v>16.575229821542848</v>
      </c>
      <c r="I73" s="94">
        <f t="shared" si="23"/>
        <v>58</v>
      </c>
      <c r="J73" s="90">
        <f t="shared" si="10"/>
        <v>2022</v>
      </c>
      <c r="K73" s="95">
        <f t="shared" si="24"/>
        <v>44713</v>
      </c>
    </row>
    <row r="74" spans="2:11" outlineLevel="1">
      <c r="B74" s="95">
        <f t="shared" si="7"/>
        <v>44743</v>
      </c>
      <c r="C74" s="92">
        <f>IF(F74&lt;&gt;0,-INDEX([8]Delta!$F$1:$EE$996,$L$20,$I74),0)</f>
        <v>91539.999498128891</v>
      </c>
      <c r="D74" s="88">
        <f>IF(ISNUMBER($F74),VLOOKUP($J74,'Table 1'!$B$13:$C$33,2,FALSE)/12*1000*Study_MW,"")</f>
        <v>0</v>
      </c>
      <c r="E74" s="88">
        <f t="shared" si="22"/>
        <v>91539.999498128891</v>
      </c>
      <c r="F74" s="92">
        <f>INDEX([8]Delta!$F$1:$EE$996,$L$21,$I74)</f>
        <v>2892.2379999999998</v>
      </c>
      <c r="G74" s="93">
        <f t="shared" si="9"/>
        <v>31.650230547461479</v>
      </c>
      <c r="I74" s="94">
        <f t="shared" si="23"/>
        <v>59</v>
      </c>
      <c r="J74" s="90">
        <f t="shared" si="10"/>
        <v>2022</v>
      </c>
      <c r="K74" s="95">
        <f t="shared" si="24"/>
        <v>44743</v>
      </c>
    </row>
    <row r="75" spans="2:11" outlineLevel="1">
      <c r="B75" s="95">
        <f t="shared" si="7"/>
        <v>44774</v>
      </c>
      <c r="C75" s="92">
        <f>IF(F75&lt;&gt;0,-INDEX([8]Delta!$F$1:$EE$996,$L$20,$I75),0)</f>
        <v>71552.532151013613</v>
      </c>
      <c r="D75" s="88">
        <f>IF(ISNUMBER($F75),VLOOKUP($J75,'Table 1'!$B$13:$C$33,2,FALSE)/12*1000*Study_MW,"")</f>
        <v>0</v>
      </c>
      <c r="E75" s="88">
        <f t="shared" si="22"/>
        <v>71552.532151013613</v>
      </c>
      <c r="F75" s="92">
        <f>INDEX([8]Delta!$F$1:$EE$996,$L$21,$I75)</f>
        <v>2896.9189999999999</v>
      </c>
      <c r="G75" s="93">
        <f t="shared" si="9"/>
        <v>24.699528067927897</v>
      </c>
      <c r="I75" s="94">
        <f t="shared" si="23"/>
        <v>60</v>
      </c>
      <c r="J75" s="90">
        <f t="shared" si="10"/>
        <v>2022</v>
      </c>
      <c r="K75" s="95">
        <f t="shared" si="24"/>
        <v>44774</v>
      </c>
    </row>
    <row r="76" spans="2:11" outlineLevel="1">
      <c r="B76" s="95">
        <f t="shared" si="7"/>
        <v>44805</v>
      </c>
      <c r="C76" s="92">
        <f>IF(F76&lt;&gt;0,-INDEX([8]Delta!$F$1:$EE$996,$L$20,$I76),0)</f>
        <v>46711.667599275708</v>
      </c>
      <c r="D76" s="88">
        <f>IF(ISNUMBER($F76),VLOOKUP($J76,'Table 1'!$B$13:$C$33,2,FALSE)/12*1000*Study_MW,"")</f>
        <v>0</v>
      </c>
      <c r="E76" s="88">
        <f t="shared" si="22"/>
        <v>46711.667599275708</v>
      </c>
      <c r="F76" s="92">
        <f>INDEX([8]Delta!$F$1:$EE$996,$L$21,$I76)</f>
        <v>2553.5700000000002</v>
      </c>
      <c r="G76" s="93">
        <f t="shared" si="9"/>
        <v>18.292691251571604</v>
      </c>
      <c r="I76" s="94">
        <f t="shared" si="23"/>
        <v>61</v>
      </c>
      <c r="J76" s="90">
        <f t="shared" si="10"/>
        <v>2022</v>
      </c>
      <c r="K76" s="95">
        <f t="shared" si="24"/>
        <v>44805</v>
      </c>
    </row>
    <row r="77" spans="2:11" outlineLevel="1">
      <c r="B77" s="95">
        <f t="shared" si="7"/>
        <v>44835</v>
      </c>
      <c r="C77" s="92">
        <f>IF(F77&lt;&gt;0,-INDEX([8]Delta!$F$1:$EE$996,$L$20,$I77),0)</f>
        <v>39892.849615097046</v>
      </c>
      <c r="D77" s="88">
        <f>IF(ISNUMBER($F77),VLOOKUP($J77,'Table 1'!$B$13:$C$33,2,FALSE)/12*1000*Study_MW,"")</f>
        <v>0</v>
      </c>
      <c r="E77" s="88">
        <f t="shared" si="22"/>
        <v>39892.849615097046</v>
      </c>
      <c r="F77" s="92">
        <f>INDEX([8]Delta!$F$1:$EE$996,$L$21,$I77)</f>
        <v>2070.2109999999998</v>
      </c>
      <c r="G77" s="93">
        <f t="shared" si="9"/>
        <v>19.269943795631001</v>
      </c>
      <c r="I77" s="94">
        <f t="shared" si="23"/>
        <v>62</v>
      </c>
      <c r="J77" s="90">
        <f t="shared" si="10"/>
        <v>2022</v>
      </c>
      <c r="K77" s="95">
        <f t="shared" si="24"/>
        <v>44835</v>
      </c>
    </row>
    <row r="78" spans="2:11" outlineLevel="1">
      <c r="B78" s="95">
        <f t="shared" si="7"/>
        <v>44866</v>
      </c>
      <c r="C78" s="92">
        <f>IF(F78&lt;&gt;0,-INDEX([8]Delta!$F$1:$EE$996,$L$20,$I78),0)</f>
        <v>-1547.3181324750185</v>
      </c>
      <c r="D78" s="88">
        <f>IF(ISNUMBER($F78),VLOOKUP($J78,'Table 1'!$B$13:$C$33,2,FALSE)/12*1000*Study_MW,"")</f>
        <v>0</v>
      </c>
      <c r="E78" s="88">
        <f t="shared" si="22"/>
        <v>-1547.3181324750185</v>
      </c>
      <c r="F78" s="92">
        <f>INDEX([8]Delta!$F$1:$EE$996,$L$21,$I78)</f>
        <v>1394.4</v>
      </c>
      <c r="G78" s="93">
        <f t="shared" si="9"/>
        <v>-1.109665901086502</v>
      </c>
      <c r="I78" s="94">
        <f t="shared" si="23"/>
        <v>63</v>
      </c>
      <c r="J78" s="90">
        <f t="shared" si="10"/>
        <v>2022</v>
      </c>
      <c r="K78" s="95">
        <f t="shared" si="24"/>
        <v>44866</v>
      </c>
    </row>
    <row r="79" spans="2:11" outlineLevel="1">
      <c r="B79" s="99">
        <f t="shared" si="7"/>
        <v>44896</v>
      </c>
      <c r="C79" s="96">
        <f>IF(F79&lt;&gt;0,-INDEX([8]Delta!$F$1:$EE$996,$L$20,$I79),0)</f>
        <v>24931.891091585159</v>
      </c>
      <c r="D79" s="97">
        <f>IF(ISNUMBER($F79),VLOOKUP($J79,'Table 1'!$B$13:$C$33,2,FALSE)/12*1000*Study_MW,"")</f>
        <v>0</v>
      </c>
      <c r="E79" s="97">
        <f t="shared" si="22"/>
        <v>24931.891091585159</v>
      </c>
      <c r="F79" s="96">
        <f>INDEX([8]Delta!$F$1:$EE$996,$L$21,$I79)</f>
        <v>1075.731</v>
      </c>
      <c r="G79" s="98">
        <f t="shared" si="9"/>
        <v>23.176696675642106</v>
      </c>
      <c r="I79" s="81">
        <f t="shared" si="23"/>
        <v>64</v>
      </c>
      <c r="J79" s="90">
        <f t="shared" si="10"/>
        <v>2022</v>
      </c>
      <c r="K79" s="99">
        <f t="shared" si="24"/>
        <v>44896</v>
      </c>
    </row>
    <row r="80" spans="2:11" outlineLevel="1">
      <c r="B80" s="91">
        <f t="shared" si="7"/>
        <v>44927</v>
      </c>
      <c r="C80" s="86">
        <f>IF(F80&lt;&gt;0,-INDEX([8]Delta!$F$1:$EE$996,$L$20,$I80),0)</f>
        <v>26004.784023344517</v>
      </c>
      <c r="D80" s="87">
        <f>IF(ISNUMBER($F80),VLOOKUP($J80,'Table 1'!$B$13:$C$33,2,FALSE)/12*1000*Study_MW,"")</f>
        <v>0</v>
      </c>
      <c r="E80" s="87">
        <f t="shared" si="22"/>
        <v>26004.784023344517</v>
      </c>
      <c r="F80" s="86">
        <f>INDEX([8]Delta!$F$1:$EE$996,$L$21,$I80)</f>
        <v>1284.175</v>
      </c>
      <c r="G80" s="89">
        <f t="shared" si="9"/>
        <v>20.250187103272154</v>
      </c>
      <c r="I80" s="77">
        <f>I68+13</f>
        <v>66</v>
      </c>
      <c r="J80" s="90">
        <f t="shared" si="10"/>
        <v>2023</v>
      </c>
      <c r="K80" s="91">
        <f t="shared" si="24"/>
        <v>44927</v>
      </c>
    </row>
    <row r="81" spans="2:11" outlineLevel="1">
      <c r="B81" s="95">
        <f t="shared" si="7"/>
        <v>44958</v>
      </c>
      <c r="C81" s="92">
        <f>IF(F81&lt;&gt;0,-INDEX([8]Delta!$F$1:$EE$996,$L$20,$I81),0)</f>
        <v>27650.395929396152</v>
      </c>
      <c r="D81" s="88">
        <f>IF(ISNUMBER($F81),VLOOKUP($J81,'Table 1'!$B$13:$C$33,2,FALSE)/12*1000*Study_MW,"")</f>
        <v>0</v>
      </c>
      <c r="E81" s="88">
        <f t="shared" si="22"/>
        <v>27650.395929396152</v>
      </c>
      <c r="F81" s="92">
        <f>INDEX([8]Delta!$F$1:$EE$996,$L$21,$I81)</f>
        <v>1437.212</v>
      </c>
      <c r="G81" s="93">
        <f t="shared" si="9"/>
        <v>19.238912512138885</v>
      </c>
      <c r="I81" s="94">
        <f t="shared" si="23"/>
        <v>67</v>
      </c>
      <c r="J81" s="90">
        <f t="shared" si="10"/>
        <v>2023</v>
      </c>
      <c r="K81" s="95">
        <f t="shared" si="24"/>
        <v>44958</v>
      </c>
    </row>
    <row r="82" spans="2:11" outlineLevel="1">
      <c r="B82" s="95">
        <f t="shared" si="7"/>
        <v>44986</v>
      </c>
      <c r="C82" s="92">
        <f>IF(F82&lt;&gt;0,-INDEX([8]Delta!$F$1:$EE$996,$L$20,$I82),0)</f>
        <v>40266.580116271973</v>
      </c>
      <c r="D82" s="88">
        <f>IF(ISNUMBER($F82),VLOOKUP($J82,'Table 1'!$B$13:$C$33,2,FALSE)/12*1000*Study_MW,"")</f>
        <v>0</v>
      </c>
      <c r="E82" s="88">
        <f t="shared" si="22"/>
        <v>40266.580116271973</v>
      </c>
      <c r="F82" s="92">
        <f>INDEX([8]Delta!$F$1:$EE$996,$L$21,$I82)</f>
        <v>2238.3240000000001</v>
      </c>
      <c r="G82" s="93">
        <f t="shared" si="9"/>
        <v>17.989611922256103</v>
      </c>
      <c r="I82" s="94">
        <f t="shared" si="23"/>
        <v>68</v>
      </c>
      <c r="J82" s="90">
        <f t="shared" si="10"/>
        <v>2023</v>
      </c>
      <c r="K82" s="95">
        <f t="shared" si="24"/>
        <v>44986</v>
      </c>
    </row>
    <row r="83" spans="2:11" outlineLevel="1">
      <c r="B83" s="95">
        <f t="shared" si="7"/>
        <v>45017</v>
      </c>
      <c r="C83" s="92">
        <f>IF(F83&lt;&gt;0,-INDEX([8]Delta!$F$1:$EE$996,$L$20,$I83),0)</f>
        <v>39041.192823037505</v>
      </c>
      <c r="D83" s="88">
        <f>IF(ISNUMBER($F83),VLOOKUP($J83,'Table 1'!$B$13:$C$33,2,FALSE)/12*1000*Study_MW,"")</f>
        <v>0</v>
      </c>
      <c r="E83" s="88">
        <f t="shared" si="22"/>
        <v>39041.192823037505</v>
      </c>
      <c r="F83" s="92">
        <f>INDEX([8]Delta!$F$1:$EE$996,$L$21,$I83)</f>
        <v>2585.2800000000002</v>
      </c>
      <c r="G83" s="93">
        <f t="shared" si="9"/>
        <v>15.101340211906448</v>
      </c>
      <c r="I83" s="94">
        <f t="shared" si="23"/>
        <v>69</v>
      </c>
      <c r="J83" s="90">
        <f t="shared" si="10"/>
        <v>2023</v>
      </c>
      <c r="K83" s="95">
        <f t="shared" si="24"/>
        <v>45017</v>
      </c>
    </row>
    <row r="84" spans="2:11" outlineLevel="1">
      <c r="B84" s="95">
        <f t="shared" si="7"/>
        <v>45047</v>
      </c>
      <c r="C84" s="92">
        <f>IF(F84&lt;&gt;0,-INDEX([8]Delta!$F$1:$EE$996,$L$20,$I84),0)</f>
        <v>52562.190914615989</v>
      </c>
      <c r="D84" s="88">
        <f>IF(ISNUMBER($F84),VLOOKUP($J84,'Table 1'!$B$13:$C$33,2,FALSE)/12*1000*Study_MW,"")</f>
        <v>0</v>
      </c>
      <c r="E84" s="88">
        <f t="shared" si="22"/>
        <v>52562.190914615989</v>
      </c>
      <c r="F84" s="92">
        <f>INDEX([8]Delta!$F$1:$EE$996,$L$21,$I84)</f>
        <v>2992.616</v>
      </c>
      <c r="G84" s="93">
        <f t="shared" si="9"/>
        <v>17.563961067713329</v>
      </c>
      <c r="I84" s="94">
        <f t="shared" si="23"/>
        <v>70</v>
      </c>
      <c r="J84" s="90">
        <f t="shared" si="10"/>
        <v>2023</v>
      </c>
      <c r="K84" s="95">
        <f t="shared" si="24"/>
        <v>45047</v>
      </c>
    </row>
    <row r="85" spans="2:11" outlineLevel="1">
      <c r="B85" s="95">
        <f t="shared" ref="B85:B148" si="34">EDATE(B84,1)</f>
        <v>45078</v>
      </c>
      <c r="C85" s="92">
        <f>IF(F85&lt;&gt;0,-INDEX([8]Delta!$F$1:$EE$996,$L$20,$I85),0)</f>
        <v>56922.179650694132</v>
      </c>
      <c r="D85" s="88">
        <f>IF(ISNUMBER($F85),VLOOKUP($J85,'Table 1'!$B$13:$C$33,2,FALSE)/12*1000*Study_MW,"")</f>
        <v>0</v>
      </c>
      <c r="E85" s="88">
        <f t="shared" ref="E85:E148" si="35">C85+D85</f>
        <v>56922.179650694132</v>
      </c>
      <c r="F85" s="92">
        <f>INDEX([8]Delta!$F$1:$EE$996,$L$21,$I85)</f>
        <v>3179.37</v>
      </c>
      <c r="G85" s="93">
        <f t="shared" ref="G85:G148" si="36">IF(ISNUMBER($F85),E85/$F85,"")</f>
        <v>17.903603434231982</v>
      </c>
      <c r="I85" s="94">
        <f t="shared" si="23"/>
        <v>71</v>
      </c>
      <c r="J85" s="90">
        <f t="shared" ref="J85:J148" si="37">YEAR(B85)</f>
        <v>2023</v>
      </c>
      <c r="K85" s="95">
        <f t="shared" si="24"/>
        <v>45078</v>
      </c>
    </row>
    <row r="86" spans="2:11" outlineLevel="1">
      <c r="B86" s="95">
        <f t="shared" si="34"/>
        <v>45108</v>
      </c>
      <c r="C86" s="92">
        <f>IF(F86&lt;&gt;0,-INDEX([8]Delta!$F$1:$EE$996,$L$20,$I86),0)</f>
        <v>107563.67815339565</v>
      </c>
      <c r="D86" s="88">
        <f>IF(ISNUMBER($F86),VLOOKUP($J86,'Table 1'!$B$13:$C$33,2,FALSE)/12*1000*Study_MW,"")</f>
        <v>0</v>
      </c>
      <c r="E86" s="88">
        <f t="shared" si="35"/>
        <v>107563.67815339565</v>
      </c>
      <c r="F86" s="92">
        <f>INDEX([8]Delta!$F$1:$EE$996,$L$21,$I86)</f>
        <v>2877.6990000000001</v>
      </c>
      <c r="G86" s="93">
        <f t="shared" si="36"/>
        <v>37.378363113513835</v>
      </c>
      <c r="I86" s="94">
        <f t="shared" si="23"/>
        <v>72</v>
      </c>
      <c r="J86" s="90">
        <f t="shared" si="37"/>
        <v>2023</v>
      </c>
      <c r="K86" s="95">
        <f t="shared" si="24"/>
        <v>45108</v>
      </c>
    </row>
    <row r="87" spans="2:11" outlineLevel="1">
      <c r="B87" s="95">
        <f t="shared" si="34"/>
        <v>45139</v>
      </c>
      <c r="C87" s="92">
        <f>IF(F87&lt;&gt;0,-INDEX([8]Delta!$F$1:$EE$996,$L$20,$I87),0)</f>
        <v>72509.04184871912</v>
      </c>
      <c r="D87" s="88">
        <f>IF(ISNUMBER($F87),VLOOKUP($J87,'Table 1'!$B$13:$C$33,2,FALSE)/12*1000*Study_MW,"")</f>
        <v>0</v>
      </c>
      <c r="E87" s="88">
        <f t="shared" si="35"/>
        <v>72509.04184871912</v>
      </c>
      <c r="F87" s="92">
        <f>INDEX([8]Delta!$F$1:$EE$996,$L$21,$I87)</f>
        <v>2882.4110000000001</v>
      </c>
      <c r="G87" s="93">
        <f t="shared" si="36"/>
        <v>25.155691484912847</v>
      </c>
      <c r="I87" s="94">
        <f t="shared" si="23"/>
        <v>73</v>
      </c>
      <c r="J87" s="90">
        <f t="shared" si="37"/>
        <v>2023</v>
      </c>
      <c r="K87" s="95">
        <f t="shared" si="24"/>
        <v>45139</v>
      </c>
    </row>
    <row r="88" spans="2:11" outlineLevel="1">
      <c r="B88" s="95">
        <f t="shared" si="34"/>
        <v>45170</v>
      </c>
      <c r="C88" s="92">
        <f>IF(F88&lt;&gt;0,-INDEX([8]Delta!$F$1:$EE$996,$L$20,$I88),0)</f>
        <v>52355.434334158897</v>
      </c>
      <c r="D88" s="88">
        <f>IF(ISNUMBER($F88),VLOOKUP($J88,'Table 1'!$B$13:$C$33,2,FALSE)/12*1000*Study_MW,"")</f>
        <v>0</v>
      </c>
      <c r="E88" s="88">
        <f t="shared" si="35"/>
        <v>52355.434334158897</v>
      </c>
      <c r="F88" s="92">
        <f>INDEX([8]Delta!$F$1:$EE$996,$L$21,$I88)</f>
        <v>2540.79</v>
      </c>
      <c r="G88" s="93">
        <f t="shared" si="36"/>
        <v>20.605966779686199</v>
      </c>
      <c r="I88" s="94">
        <f t="shared" si="23"/>
        <v>74</v>
      </c>
      <c r="J88" s="90">
        <f t="shared" si="37"/>
        <v>2023</v>
      </c>
      <c r="K88" s="95">
        <f t="shared" si="24"/>
        <v>45170</v>
      </c>
    </row>
    <row r="89" spans="2:11" outlineLevel="1">
      <c r="B89" s="95">
        <f t="shared" si="34"/>
        <v>45200</v>
      </c>
      <c r="C89" s="92">
        <f>IF(F89&lt;&gt;0,-INDEX([8]Delta!$F$1:$EE$996,$L$20,$I89),0)</f>
        <v>45761.040262579918</v>
      </c>
      <c r="D89" s="88">
        <f>IF(ISNUMBER($F89),VLOOKUP($J89,'Table 1'!$B$13:$C$33,2,FALSE)/12*1000*Study_MW,"")</f>
        <v>0</v>
      </c>
      <c r="E89" s="88">
        <f t="shared" si="35"/>
        <v>45761.040262579918</v>
      </c>
      <c r="F89" s="92">
        <f>INDEX([8]Delta!$F$1:$EE$996,$L$21,$I89)</f>
        <v>2059.857</v>
      </c>
      <c r="G89" s="93">
        <f t="shared" si="36"/>
        <v>22.215639368451267</v>
      </c>
      <c r="I89" s="94">
        <f t="shared" si="23"/>
        <v>75</v>
      </c>
      <c r="J89" s="90">
        <f t="shared" si="37"/>
        <v>2023</v>
      </c>
      <c r="K89" s="95">
        <f t="shared" si="24"/>
        <v>45200</v>
      </c>
    </row>
    <row r="90" spans="2:11" outlineLevel="1">
      <c r="B90" s="95">
        <f t="shared" si="34"/>
        <v>45231</v>
      </c>
      <c r="C90" s="92">
        <f>IF(F90&lt;&gt;0,-INDEX([8]Delta!$F$1:$EE$996,$L$20,$I90),0)</f>
        <v>26897.929130285978</v>
      </c>
      <c r="D90" s="88">
        <f>IF(ISNUMBER($F90),VLOOKUP($J90,'Table 1'!$B$13:$C$33,2,FALSE)/12*1000*Study_MW,"")</f>
        <v>0</v>
      </c>
      <c r="E90" s="88">
        <f t="shared" si="35"/>
        <v>26897.929130285978</v>
      </c>
      <c r="F90" s="92">
        <f>INDEX([8]Delta!$F$1:$EE$996,$L$21,$I90)</f>
        <v>1387.41</v>
      </c>
      <c r="G90" s="93">
        <f t="shared" si="36"/>
        <v>19.387152413696008</v>
      </c>
      <c r="I90" s="94">
        <f t="shared" si="23"/>
        <v>76</v>
      </c>
      <c r="J90" s="90">
        <f t="shared" si="37"/>
        <v>2023</v>
      </c>
      <c r="K90" s="95">
        <f t="shared" si="24"/>
        <v>45231</v>
      </c>
    </row>
    <row r="91" spans="2:11" outlineLevel="1">
      <c r="B91" s="99">
        <f t="shared" si="34"/>
        <v>45261</v>
      </c>
      <c r="C91" s="96">
        <f>IF(F91&lt;&gt;0,-INDEX([8]Delta!$F$1:$EE$996,$L$20,$I91),0)</f>
        <v>28100.345148473978</v>
      </c>
      <c r="D91" s="97">
        <f>IF(ISNUMBER($F91),VLOOKUP($J91,'Table 1'!$B$13:$C$33,2,FALSE)/12*1000*Study_MW,"")</f>
        <v>0</v>
      </c>
      <c r="E91" s="97">
        <f t="shared" si="35"/>
        <v>28100.345148473978</v>
      </c>
      <c r="F91" s="96">
        <f>INDEX([8]Delta!$F$1:$EE$996,$L$21,$I91)</f>
        <v>1070.306</v>
      </c>
      <c r="G91" s="98">
        <f t="shared" si="36"/>
        <v>26.254496516392486</v>
      </c>
      <c r="I91" s="81">
        <f t="shared" si="23"/>
        <v>77</v>
      </c>
      <c r="J91" s="90">
        <f t="shared" si="37"/>
        <v>2023</v>
      </c>
      <c r="K91" s="99">
        <f t="shared" si="24"/>
        <v>45261</v>
      </c>
    </row>
    <row r="92" spans="2:11" outlineLevel="1">
      <c r="B92" s="91">
        <f t="shared" si="34"/>
        <v>45292</v>
      </c>
      <c r="C92" s="86">
        <f>IF(F92&lt;&gt;0,-INDEX([8]Delta!$F$1:$EE$996,$L$20,$I92),0)</f>
        <v>27772.387413442135</v>
      </c>
      <c r="D92" s="87">
        <f>IF(ISNUMBER($F92),VLOOKUP($J92,'Table 1'!$B$13:$C$33,2,FALSE)/12*1000*Study_MW,"")</f>
        <v>0</v>
      </c>
      <c r="E92" s="87">
        <f t="shared" si="35"/>
        <v>27772.387413442135</v>
      </c>
      <c r="F92" s="86">
        <f>INDEX([8]Delta!$F$1:$EE$996,$L$21,$I92)</f>
        <v>1277.6959999999999</v>
      </c>
      <c r="G92" s="89">
        <f t="shared" si="36"/>
        <v>21.736303012173583</v>
      </c>
      <c r="I92" s="77">
        <f>I80+13</f>
        <v>79</v>
      </c>
      <c r="J92" s="90">
        <f t="shared" si="37"/>
        <v>2024</v>
      </c>
      <c r="K92" s="91">
        <f t="shared" si="24"/>
        <v>45292</v>
      </c>
    </row>
    <row r="93" spans="2:11" outlineLevel="1">
      <c r="B93" s="95">
        <f t="shared" si="34"/>
        <v>45323</v>
      </c>
      <c r="C93" s="92">
        <f>IF(F93&lt;&gt;0,-INDEX([8]Delta!$F$1:$EE$996,$L$20,$I93),0)</f>
        <v>30268.456308707595</v>
      </c>
      <c r="D93" s="88">
        <f>IF(ISNUMBER($F93),VLOOKUP($J93,'Table 1'!$B$13:$C$33,2,FALSE)/12*1000*Study_MW,"")</f>
        <v>0</v>
      </c>
      <c r="E93" s="88">
        <f t="shared" si="35"/>
        <v>30268.456308707595</v>
      </c>
      <c r="F93" s="92">
        <f>INDEX([8]Delta!$F$1:$EE$996,$L$21,$I93)</f>
        <v>1481.03</v>
      </c>
      <c r="G93" s="93">
        <f t="shared" si="36"/>
        <v>20.437436317095262</v>
      </c>
      <c r="I93" s="94">
        <f t="shared" si="23"/>
        <v>80</v>
      </c>
      <c r="J93" s="90">
        <f t="shared" si="37"/>
        <v>2024</v>
      </c>
      <c r="K93" s="95">
        <f t="shared" si="24"/>
        <v>45323</v>
      </c>
    </row>
    <row r="94" spans="2:11" outlineLevel="1">
      <c r="B94" s="95">
        <f t="shared" si="34"/>
        <v>45352</v>
      </c>
      <c r="C94" s="92">
        <f>IF(F94&lt;&gt;0,-INDEX([8]Delta!$F$1:$EE$996,$L$20,$I94),0)</f>
        <v>44578.935545355082</v>
      </c>
      <c r="D94" s="88">
        <f>IF(ISNUMBER($F94),VLOOKUP($J94,'Table 1'!$B$13:$C$33,2,FALSE)/12*1000*Study_MW,"")</f>
        <v>0</v>
      </c>
      <c r="E94" s="88">
        <f t="shared" si="35"/>
        <v>44578.935545355082</v>
      </c>
      <c r="F94" s="92">
        <f>INDEX([8]Delta!$F$1:$EE$996,$L$21,$I94)</f>
        <v>2227.1329999999998</v>
      </c>
      <c r="G94" s="93">
        <f t="shared" si="36"/>
        <v>20.016288001369961</v>
      </c>
      <c r="I94" s="94">
        <f t="shared" si="23"/>
        <v>81</v>
      </c>
      <c r="J94" s="90">
        <f t="shared" si="37"/>
        <v>2024</v>
      </c>
      <c r="K94" s="95">
        <f t="shared" si="24"/>
        <v>45352</v>
      </c>
    </row>
    <row r="95" spans="2:11" outlineLevel="1">
      <c r="B95" s="95">
        <f t="shared" si="34"/>
        <v>45383</v>
      </c>
      <c r="C95" s="92">
        <f>IF(F95&lt;&gt;0,-INDEX([8]Delta!$F$1:$EE$996,$L$20,$I95),0)</f>
        <v>46851.490069195628</v>
      </c>
      <c r="D95" s="88">
        <f>IF(ISNUMBER($F95),VLOOKUP($J95,'Table 1'!$B$13:$C$33,2,FALSE)/12*1000*Study_MW,"")</f>
        <v>0</v>
      </c>
      <c r="E95" s="88">
        <f t="shared" si="35"/>
        <v>46851.490069195628</v>
      </c>
      <c r="F95" s="92">
        <f>INDEX([8]Delta!$F$1:$EE$996,$L$21,$I95)</f>
        <v>2572.35</v>
      </c>
      <c r="G95" s="93">
        <f t="shared" si="36"/>
        <v>18.213497412558802</v>
      </c>
      <c r="I95" s="94">
        <f t="shared" si="23"/>
        <v>82</v>
      </c>
      <c r="J95" s="90">
        <f t="shared" si="37"/>
        <v>2024</v>
      </c>
      <c r="K95" s="95">
        <f t="shared" si="24"/>
        <v>45383</v>
      </c>
    </row>
    <row r="96" spans="2:11" outlineLevel="1">
      <c r="B96" s="95">
        <f t="shared" si="34"/>
        <v>45413</v>
      </c>
      <c r="C96" s="92">
        <f>IF(F96&lt;&gt;0,-INDEX([8]Delta!$F$1:$EE$996,$L$20,$I96),0)</f>
        <v>63019.40119805932</v>
      </c>
      <c r="D96" s="88">
        <f>IF(ISNUMBER($F96),VLOOKUP($J96,'Table 1'!$B$13:$C$33,2,FALSE)/12*1000*Study_MW,"")</f>
        <v>0</v>
      </c>
      <c r="E96" s="88">
        <f t="shared" si="35"/>
        <v>63019.40119805932</v>
      </c>
      <c r="F96" s="92">
        <f>INDEX([8]Delta!$F$1:$EE$996,$L$21,$I96)</f>
        <v>2977.674</v>
      </c>
      <c r="G96" s="93">
        <f t="shared" si="36"/>
        <v>21.163969325741945</v>
      </c>
      <c r="I96" s="94">
        <f t="shared" si="23"/>
        <v>83</v>
      </c>
      <c r="J96" s="90">
        <f t="shared" si="37"/>
        <v>2024</v>
      </c>
      <c r="K96" s="95">
        <f t="shared" si="24"/>
        <v>45413</v>
      </c>
    </row>
    <row r="97" spans="2:11" outlineLevel="1">
      <c r="B97" s="95">
        <f t="shared" si="34"/>
        <v>45444</v>
      </c>
      <c r="C97" s="92">
        <f>IF(F97&lt;&gt;0,-INDEX([8]Delta!$F$1:$EE$996,$L$20,$I97),0)</f>
        <v>64904.501164853573</v>
      </c>
      <c r="D97" s="88">
        <f>IF(ISNUMBER($F97),VLOOKUP($J97,'Table 1'!$B$13:$C$33,2,FALSE)/12*1000*Study_MW,"")</f>
        <v>0</v>
      </c>
      <c r="E97" s="88">
        <f t="shared" si="35"/>
        <v>64904.501164853573</v>
      </c>
      <c r="F97" s="92">
        <f>INDEX([8]Delta!$F$1:$EE$996,$L$21,$I97)</f>
        <v>3163.47</v>
      </c>
      <c r="G97" s="93">
        <f t="shared" si="36"/>
        <v>20.516869502430424</v>
      </c>
      <c r="I97" s="94">
        <f t="shared" ref="I97:I103" si="38">I85+13</f>
        <v>84</v>
      </c>
      <c r="J97" s="90">
        <f t="shared" si="37"/>
        <v>2024</v>
      </c>
      <c r="K97" s="95">
        <f t="shared" ref="K97:K160" si="39">IF(ISNUMBER(F97),IF(F97&lt;&gt;0,B97,""),"")</f>
        <v>45444</v>
      </c>
    </row>
    <row r="98" spans="2:11" outlineLevel="1">
      <c r="B98" s="95">
        <f t="shared" si="34"/>
        <v>45474</v>
      </c>
      <c r="C98" s="92">
        <f>IF(F98&lt;&gt;0,-INDEX([8]Delta!$F$1:$EE$996,$L$20,$I98),0)</f>
        <v>126073.17779940367</v>
      </c>
      <c r="D98" s="88">
        <f>IF(ISNUMBER($F98),VLOOKUP($J98,'Table 1'!$B$13:$C$33,2,FALSE)/12*1000*Study_MW,"")</f>
        <v>0</v>
      </c>
      <c r="E98" s="88">
        <f t="shared" si="35"/>
        <v>126073.17779940367</v>
      </c>
      <c r="F98" s="92">
        <f>INDEX([8]Delta!$F$1:$EE$996,$L$21,$I98)</f>
        <v>2863.3150000000001</v>
      </c>
      <c r="G98" s="93">
        <f t="shared" si="36"/>
        <v>44.030495352206678</v>
      </c>
      <c r="I98" s="94">
        <f t="shared" si="38"/>
        <v>85</v>
      </c>
      <c r="J98" s="90">
        <f t="shared" si="37"/>
        <v>2024</v>
      </c>
      <c r="K98" s="95">
        <f t="shared" si="39"/>
        <v>45474</v>
      </c>
    </row>
    <row r="99" spans="2:11" outlineLevel="1">
      <c r="B99" s="95">
        <f t="shared" si="34"/>
        <v>45505</v>
      </c>
      <c r="C99" s="92">
        <f>IF(F99&lt;&gt;0,-INDEX([8]Delta!$F$1:$EE$996,$L$20,$I99),0)</f>
        <v>86386.49016648531</v>
      </c>
      <c r="D99" s="88">
        <f>IF(ISNUMBER($F99),VLOOKUP($J99,'Table 1'!$B$13:$C$33,2,FALSE)/12*1000*Study_MW,"")</f>
        <v>0</v>
      </c>
      <c r="E99" s="88">
        <f t="shared" si="35"/>
        <v>86386.49016648531</v>
      </c>
      <c r="F99" s="92">
        <f>INDEX([8]Delta!$F$1:$EE$996,$L$21,$I99)</f>
        <v>2868.027</v>
      </c>
      <c r="G99" s="93">
        <f t="shared" si="36"/>
        <v>30.120528909415885</v>
      </c>
      <c r="I99" s="94">
        <f t="shared" si="38"/>
        <v>86</v>
      </c>
      <c r="J99" s="90">
        <f t="shared" si="37"/>
        <v>2024</v>
      </c>
      <c r="K99" s="95">
        <f t="shared" si="39"/>
        <v>45505</v>
      </c>
    </row>
    <row r="100" spans="2:11" outlineLevel="1">
      <c r="B100" s="95">
        <f t="shared" si="34"/>
        <v>45536</v>
      </c>
      <c r="C100" s="92">
        <f>IF(F100&lt;&gt;0,-INDEX([8]Delta!$F$1:$EE$996,$L$20,$I100),0)</f>
        <v>106981.1417068243</v>
      </c>
      <c r="D100" s="88">
        <f>IF(ISNUMBER($F100),VLOOKUP($J100,'Table 1'!$B$13:$C$33,2,FALSE)/12*1000*Study_MW,"")</f>
        <v>0</v>
      </c>
      <c r="E100" s="88">
        <f t="shared" si="35"/>
        <v>106981.1417068243</v>
      </c>
      <c r="F100" s="92">
        <f>INDEX([8]Delta!$F$1:$EE$996,$L$21,$I100)</f>
        <v>2528.13</v>
      </c>
      <c r="G100" s="93">
        <f t="shared" si="36"/>
        <v>42.316313522969267</v>
      </c>
      <c r="I100" s="94">
        <f t="shared" si="38"/>
        <v>87</v>
      </c>
      <c r="J100" s="90">
        <f t="shared" si="37"/>
        <v>2024</v>
      </c>
      <c r="K100" s="95">
        <f t="shared" si="39"/>
        <v>45536</v>
      </c>
    </row>
    <row r="101" spans="2:11" outlineLevel="1">
      <c r="B101" s="95">
        <f t="shared" si="34"/>
        <v>45566</v>
      </c>
      <c r="C101" s="92">
        <f>IF(F101&lt;&gt;0,-INDEX([8]Delta!$F$1:$EE$996,$L$20,$I101),0)</f>
        <v>49651.408432215452</v>
      </c>
      <c r="D101" s="88">
        <f>IF(ISNUMBER($F101),VLOOKUP($J101,'Table 1'!$B$13:$C$33,2,FALSE)/12*1000*Study_MW,"")</f>
        <v>0</v>
      </c>
      <c r="E101" s="88">
        <f t="shared" si="35"/>
        <v>49651.408432215452</v>
      </c>
      <c r="F101" s="92">
        <f>INDEX([8]Delta!$F$1:$EE$996,$L$21,$I101)</f>
        <v>2049.627</v>
      </c>
      <c r="G101" s="93">
        <f t="shared" si="36"/>
        <v>24.22460693200053</v>
      </c>
      <c r="I101" s="94">
        <f t="shared" si="38"/>
        <v>88</v>
      </c>
      <c r="J101" s="90">
        <f t="shared" si="37"/>
        <v>2024</v>
      </c>
      <c r="K101" s="95">
        <f t="shared" si="39"/>
        <v>45566</v>
      </c>
    </row>
    <row r="102" spans="2:11" outlineLevel="1">
      <c r="B102" s="95">
        <f t="shared" si="34"/>
        <v>45597</v>
      </c>
      <c r="C102" s="92">
        <f>IF(F102&lt;&gt;0,-INDEX([8]Delta!$F$1:$EE$996,$L$20,$I102),0)</f>
        <v>27726.59254899621</v>
      </c>
      <c r="D102" s="88">
        <f>IF(ISNUMBER($F102),VLOOKUP($J102,'Table 1'!$B$13:$C$33,2,FALSE)/12*1000*Study_MW,"")</f>
        <v>0</v>
      </c>
      <c r="E102" s="88">
        <f t="shared" si="35"/>
        <v>27726.59254899621</v>
      </c>
      <c r="F102" s="92">
        <f>INDEX([8]Delta!$F$1:$EE$996,$L$21,$I102)</f>
        <v>1380.45</v>
      </c>
      <c r="G102" s="93">
        <f t="shared" si="36"/>
        <v>20.085184214564968</v>
      </c>
      <c r="I102" s="94">
        <f t="shared" si="38"/>
        <v>89</v>
      </c>
      <c r="J102" s="90">
        <f t="shared" si="37"/>
        <v>2024</v>
      </c>
      <c r="K102" s="95">
        <f t="shared" si="39"/>
        <v>45597</v>
      </c>
    </row>
    <row r="103" spans="2:11" outlineLevel="1">
      <c r="B103" s="99">
        <f t="shared" si="34"/>
        <v>45627</v>
      </c>
      <c r="C103" s="96">
        <f>IF(F103&lt;&gt;0,-INDEX([8]Delta!$F$1:$EE$996,$L$20,$I103),0)</f>
        <v>31682.745142698288</v>
      </c>
      <c r="D103" s="97">
        <f>IF(ISNUMBER($F103),VLOOKUP($J103,'Table 1'!$B$13:$C$33,2,FALSE)/12*1000*Study_MW,"")</f>
        <v>0</v>
      </c>
      <c r="E103" s="97">
        <f t="shared" si="35"/>
        <v>31682.745142698288</v>
      </c>
      <c r="F103" s="96">
        <f>INDEX([8]Delta!$F$1:$EE$996,$L$21,$I103)</f>
        <v>1064.9739999999999</v>
      </c>
      <c r="G103" s="98">
        <f t="shared" si="36"/>
        <v>29.749782757793419</v>
      </c>
      <c r="I103" s="81">
        <f t="shared" si="38"/>
        <v>90</v>
      </c>
      <c r="J103" s="90">
        <f t="shared" si="37"/>
        <v>2024</v>
      </c>
      <c r="K103" s="99">
        <f t="shared" si="39"/>
        <v>45627</v>
      </c>
    </row>
    <row r="104" spans="2:11" outlineLevel="1">
      <c r="B104" s="91">
        <f t="shared" si="34"/>
        <v>45658</v>
      </c>
      <c r="C104" s="86">
        <f>IF(F104&lt;&gt;0,-INDEX([8]Delta!$F$1:$EE$996,$L$20,$I104),0)</f>
        <v>37441.763824284077</v>
      </c>
      <c r="D104" s="87">
        <f>IF(ISNUMBER($F104),VLOOKUP($J104,'Table 1'!$B$13:$C$33,2,FALSE)/12*1000*Study_MW,"")</f>
        <v>0</v>
      </c>
      <c r="E104" s="87">
        <f t="shared" si="35"/>
        <v>37441.763824284077</v>
      </c>
      <c r="F104" s="86">
        <f>INDEX([8]Delta!$F$1:$EE$996,$L$21,$I104)</f>
        <v>1271.3720000000001</v>
      </c>
      <c r="G104" s="89">
        <f t="shared" si="36"/>
        <v>29.449888643358573</v>
      </c>
      <c r="I104" s="77">
        <f>I92+13</f>
        <v>92</v>
      </c>
      <c r="J104" s="90">
        <f t="shared" si="37"/>
        <v>2025</v>
      </c>
      <c r="K104" s="91">
        <f t="shared" si="39"/>
        <v>45658</v>
      </c>
    </row>
    <row r="105" spans="2:11" outlineLevel="1">
      <c r="B105" s="95">
        <f t="shared" si="34"/>
        <v>45689</v>
      </c>
      <c r="C105" s="92">
        <f>IF(F105&lt;&gt;0,-INDEX([8]Delta!$F$1:$EE$996,$L$20,$I105),0)</f>
        <v>33146.730971753597</v>
      </c>
      <c r="D105" s="88">
        <f>IF(ISNUMBER($F105),VLOOKUP($J105,'Table 1'!$B$13:$C$33,2,FALSE)/12*1000*Study_MW,"")</f>
        <v>0</v>
      </c>
      <c r="E105" s="88">
        <f t="shared" si="35"/>
        <v>33146.730971753597</v>
      </c>
      <c r="F105" s="92">
        <f>INDEX([8]Delta!$F$1:$EE$996,$L$21,$I105)</f>
        <v>1422.876</v>
      </c>
      <c r="G105" s="93">
        <f t="shared" si="36"/>
        <v>23.295586524583729</v>
      </c>
      <c r="I105" s="94">
        <f t="shared" ref="I105:I127" si="40">I93+13</f>
        <v>93</v>
      </c>
      <c r="J105" s="90">
        <f t="shared" si="37"/>
        <v>2025</v>
      </c>
      <c r="K105" s="95">
        <f t="shared" si="39"/>
        <v>45689</v>
      </c>
    </row>
    <row r="106" spans="2:11" outlineLevel="1">
      <c r="B106" s="95">
        <f t="shared" si="34"/>
        <v>45717</v>
      </c>
      <c r="C106" s="92">
        <f>IF(F106&lt;&gt;0,-INDEX([8]Delta!$F$1:$EE$996,$L$20,$I106),0)</f>
        <v>48376.996080607176</v>
      </c>
      <c r="D106" s="88">
        <f>IF(ISNUMBER($F106),VLOOKUP($J106,'Table 1'!$B$13:$C$33,2,FALSE)/12*1000*Study_MW,"")</f>
        <v>0</v>
      </c>
      <c r="E106" s="88">
        <f t="shared" si="35"/>
        <v>48376.996080607176</v>
      </c>
      <c r="F106" s="92">
        <f>INDEX([8]Delta!$F$1:$EE$996,$L$21,$I106)</f>
        <v>2216.0659999999998</v>
      </c>
      <c r="G106" s="93">
        <f t="shared" si="36"/>
        <v>21.830124229426008</v>
      </c>
      <c r="I106" s="94">
        <f t="shared" si="40"/>
        <v>94</v>
      </c>
      <c r="J106" s="90">
        <f t="shared" si="37"/>
        <v>2025</v>
      </c>
      <c r="K106" s="95">
        <f t="shared" si="39"/>
        <v>45717</v>
      </c>
    </row>
    <row r="107" spans="2:11" outlineLevel="1">
      <c r="B107" s="95">
        <f t="shared" si="34"/>
        <v>45748</v>
      </c>
      <c r="C107" s="92">
        <f>IF(F107&lt;&gt;0,-INDEX([8]Delta!$F$1:$EE$996,$L$20,$I107),0)</f>
        <v>50547.294147387147</v>
      </c>
      <c r="D107" s="88">
        <f>IF(ISNUMBER($F107),VLOOKUP($J107,'Table 1'!$B$13:$C$33,2,FALSE)/12*1000*Study_MW,"")</f>
        <v>0</v>
      </c>
      <c r="E107" s="88">
        <f t="shared" si="35"/>
        <v>50547.294147387147</v>
      </c>
      <c r="F107" s="92">
        <f>INDEX([8]Delta!$F$1:$EE$996,$L$21,$I107)</f>
        <v>2559.48</v>
      </c>
      <c r="G107" s="93">
        <f t="shared" si="36"/>
        <v>19.749048301759398</v>
      </c>
      <c r="I107" s="94">
        <f t="shared" si="40"/>
        <v>95</v>
      </c>
      <c r="J107" s="90">
        <f t="shared" si="37"/>
        <v>2025</v>
      </c>
      <c r="K107" s="95">
        <f t="shared" si="39"/>
        <v>45748</v>
      </c>
    </row>
    <row r="108" spans="2:11" outlineLevel="1">
      <c r="B108" s="95">
        <f t="shared" si="34"/>
        <v>45778</v>
      </c>
      <c r="C108" s="92">
        <f>IF(F108&lt;&gt;0,-INDEX([8]Delta!$F$1:$EE$996,$L$20,$I108),0)</f>
        <v>64314.544711083174</v>
      </c>
      <c r="D108" s="88">
        <f>IF(ISNUMBER($F108),VLOOKUP($J108,'Table 1'!$B$13:$C$33,2,FALSE)/12*1000*Study_MW,"")</f>
        <v>0</v>
      </c>
      <c r="E108" s="88">
        <f t="shared" si="35"/>
        <v>64314.544711083174</v>
      </c>
      <c r="F108" s="92">
        <f>INDEX([8]Delta!$F$1:$EE$996,$L$21,$I108)</f>
        <v>2962.7939999999999</v>
      </c>
      <c r="G108" s="93">
        <f t="shared" si="36"/>
        <v>21.707396704287635</v>
      </c>
      <c r="I108" s="94">
        <f t="shared" si="40"/>
        <v>96</v>
      </c>
      <c r="J108" s="90">
        <f t="shared" si="37"/>
        <v>2025</v>
      </c>
      <c r="K108" s="95">
        <f t="shared" si="39"/>
        <v>45778</v>
      </c>
    </row>
    <row r="109" spans="2:11" outlineLevel="1">
      <c r="B109" s="95">
        <f t="shared" si="34"/>
        <v>45809</v>
      </c>
      <c r="C109" s="92">
        <f>IF(F109&lt;&gt;0,-INDEX([8]Delta!$F$1:$EE$996,$L$20,$I109),0)</f>
        <v>60429.270295113325</v>
      </c>
      <c r="D109" s="88">
        <f>IF(ISNUMBER($F109),VLOOKUP($J109,'Table 1'!$B$13:$C$33,2,FALSE)/12*1000*Study_MW,"")</f>
        <v>0</v>
      </c>
      <c r="E109" s="88">
        <f t="shared" si="35"/>
        <v>60429.270295113325</v>
      </c>
      <c r="F109" s="92">
        <f>INDEX([8]Delta!$F$1:$EE$996,$L$21,$I109)</f>
        <v>3147.63</v>
      </c>
      <c r="G109" s="93">
        <f t="shared" si="36"/>
        <v>19.198339796962578</v>
      </c>
      <c r="I109" s="94">
        <f t="shared" si="40"/>
        <v>97</v>
      </c>
      <c r="J109" s="90">
        <f t="shared" si="37"/>
        <v>2025</v>
      </c>
      <c r="K109" s="95">
        <f t="shared" si="39"/>
        <v>45809</v>
      </c>
    </row>
    <row r="110" spans="2:11" outlineLevel="1">
      <c r="B110" s="95">
        <f t="shared" si="34"/>
        <v>45839</v>
      </c>
      <c r="C110" s="92">
        <f>IF(F110&lt;&gt;0,-INDEX([8]Delta!$F$1:$EE$996,$L$20,$I110),0)</f>
        <v>124205.75208124518</v>
      </c>
      <c r="D110" s="88">
        <f>IF(ISNUMBER($F110),VLOOKUP($J110,'Table 1'!$B$13:$C$33,2,FALSE)/12*1000*Study_MW,"")</f>
        <v>0</v>
      </c>
      <c r="E110" s="88">
        <f t="shared" si="35"/>
        <v>124205.75208124518</v>
      </c>
      <c r="F110" s="92">
        <f>INDEX([8]Delta!$F$1:$EE$996,$L$21,$I110)</f>
        <v>2849.0239999999999</v>
      </c>
      <c r="G110" s="93">
        <f t="shared" si="36"/>
        <v>43.595895324590174</v>
      </c>
      <c r="I110" s="94">
        <f t="shared" si="40"/>
        <v>98</v>
      </c>
      <c r="J110" s="90">
        <f t="shared" si="37"/>
        <v>2025</v>
      </c>
      <c r="K110" s="95">
        <f t="shared" si="39"/>
        <v>45839</v>
      </c>
    </row>
    <row r="111" spans="2:11" outlineLevel="1">
      <c r="B111" s="95">
        <f t="shared" si="34"/>
        <v>45870</v>
      </c>
      <c r="C111" s="92">
        <f>IF(F111&lt;&gt;0,-INDEX([8]Delta!$F$1:$EE$996,$L$20,$I111),0)</f>
        <v>94027.755823820829</v>
      </c>
      <c r="D111" s="88">
        <f>IF(ISNUMBER($F111),VLOOKUP($J111,'Table 1'!$B$13:$C$33,2,FALSE)/12*1000*Study_MW,"")</f>
        <v>0</v>
      </c>
      <c r="E111" s="88">
        <f t="shared" si="35"/>
        <v>94027.755823820829</v>
      </c>
      <c r="F111" s="92">
        <f>INDEX([8]Delta!$F$1:$EE$996,$L$21,$I111)</f>
        <v>2853.7049999999999</v>
      </c>
      <c r="G111" s="93">
        <f t="shared" si="36"/>
        <v>32.949360856788225</v>
      </c>
      <c r="I111" s="94">
        <f t="shared" si="40"/>
        <v>99</v>
      </c>
      <c r="J111" s="90">
        <f t="shared" si="37"/>
        <v>2025</v>
      </c>
      <c r="K111" s="95">
        <f t="shared" si="39"/>
        <v>45870</v>
      </c>
    </row>
    <row r="112" spans="2:11" outlineLevel="1">
      <c r="B112" s="95">
        <f t="shared" si="34"/>
        <v>45901</v>
      </c>
      <c r="C112" s="92">
        <f>IF(F112&lt;&gt;0,-INDEX([8]Delta!$F$1:$EE$996,$L$20,$I112),0)</f>
        <v>57589.544212087989</v>
      </c>
      <c r="D112" s="88">
        <f>IF(ISNUMBER($F112),VLOOKUP($J112,'Table 1'!$B$13:$C$33,2,FALSE)/12*1000*Study_MW,"")</f>
        <v>0</v>
      </c>
      <c r="E112" s="88">
        <f t="shared" si="35"/>
        <v>57589.544212087989</v>
      </c>
      <c r="F112" s="92">
        <f>INDEX([8]Delta!$F$1:$EE$996,$L$21,$I112)</f>
        <v>2515.44</v>
      </c>
      <c r="G112" s="93">
        <f t="shared" si="36"/>
        <v>22.89442173619247</v>
      </c>
      <c r="I112" s="94">
        <f t="shared" si="40"/>
        <v>100</v>
      </c>
      <c r="J112" s="90">
        <f t="shared" si="37"/>
        <v>2025</v>
      </c>
      <c r="K112" s="95">
        <f t="shared" si="39"/>
        <v>45901</v>
      </c>
    </row>
    <row r="113" spans="2:11" outlineLevel="1">
      <c r="B113" s="95">
        <f t="shared" si="34"/>
        <v>45931</v>
      </c>
      <c r="C113" s="92">
        <f>IF(F113&lt;&gt;0,-INDEX([8]Delta!$F$1:$EE$996,$L$20,$I113),0)</f>
        <v>50353.824197039008</v>
      </c>
      <c r="D113" s="88">
        <f>IF(ISNUMBER($F113),VLOOKUP($J113,'Table 1'!$B$13:$C$33,2,FALSE)/12*1000*Study_MW,"")</f>
        <v>0</v>
      </c>
      <c r="E113" s="88">
        <f t="shared" si="35"/>
        <v>50353.824197039008</v>
      </c>
      <c r="F113" s="92">
        <f>INDEX([8]Delta!$F$1:$EE$996,$L$21,$I113)</f>
        <v>2039.3969999999999</v>
      </c>
      <c r="G113" s="93">
        <f t="shared" si="36"/>
        <v>24.690545390151602</v>
      </c>
      <c r="I113" s="94">
        <f t="shared" si="40"/>
        <v>101</v>
      </c>
      <c r="J113" s="90">
        <f t="shared" si="37"/>
        <v>2025</v>
      </c>
      <c r="K113" s="95">
        <f t="shared" si="39"/>
        <v>45931</v>
      </c>
    </row>
    <row r="114" spans="2:11" outlineLevel="1">
      <c r="B114" s="95">
        <f t="shared" si="34"/>
        <v>45962</v>
      </c>
      <c r="C114" s="92">
        <f>IF(F114&lt;&gt;0,-INDEX([8]Delta!$F$1:$EE$996,$L$20,$I114),0)</f>
        <v>29158.140694066882</v>
      </c>
      <c r="D114" s="88">
        <f>IF(ISNUMBER($F114),VLOOKUP($J114,'Table 1'!$B$13:$C$33,2,FALSE)/12*1000*Study_MW,"")</f>
        <v>0</v>
      </c>
      <c r="E114" s="88">
        <f t="shared" si="35"/>
        <v>29158.140694066882</v>
      </c>
      <c r="F114" s="92">
        <f>INDEX([8]Delta!$F$1:$EE$996,$L$21,$I114)</f>
        <v>1373.61</v>
      </c>
      <c r="G114" s="93">
        <f t="shared" si="36"/>
        <v>21.227379455643803</v>
      </c>
      <c r="I114" s="94">
        <f t="shared" si="40"/>
        <v>102</v>
      </c>
      <c r="J114" s="90">
        <f t="shared" si="37"/>
        <v>2025</v>
      </c>
      <c r="K114" s="95">
        <f t="shared" si="39"/>
        <v>45962</v>
      </c>
    </row>
    <row r="115" spans="2:11" outlineLevel="1">
      <c r="B115" s="99">
        <f t="shared" si="34"/>
        <v>45992</v>
      </c>
      <c r="C115" s="96">
        <f>IF(F115&lt;&gt;0,-INDEX([8]Delta!$F$1:$EE$996,$L$20,$I115),0)</f>
        <v>31816.842850595713</v>
      </c>
      <c r="D115" s="97">
        <f>IF(ISNUMBER($F115),VLOOKUP($J115,'Table 1'!$B$13:$C$33,2,FALSE)/12*1000*Study_MW,"")</f>
        <v>0</v>
      </c>
      <c r="E115" s="97">
        <f t="shared" si="35"/>
        <v>31816.842850595713</v>
      </c>
      <c r="F115" s="96">
        <f>INDEX([8]Delta!$F$1:$EE$996,$L$21,$I115)</f>
        <v>1059.7349999999999</v>
      </c>
      <c r="G115" s="98">
        <f t="shared" si="36"/>
        <v>30.023395330526704</v>
      </c>
      <c r="I115" s="81">
        <f t="shared" si="40"/>
        <v>103</v>
      </c>
      <c r="J115" s="90">
        <f t="shared" si="37"/>
        <v>2025</v>
      </c>
      <c r="K115" s="99">
        <f t="shared" si="39"/>
        <v>45992</v>
      </c>
    </row>
    <row r="116" spans="2:11" outlineLevel="1">
      <c r="B116" s="91">
        <f t="shared" si="34"/>
        <v>46023</v>
      </c>
      <c r="C116" s="86">
        <f>IF(F116&lt;&gt;0,-INDEX([8]Delta!$F$1:$EE$996,$L$20,$I116),0)</f>
        <v>36732.195931911469</v>
      </c>
      <c r="D116" s="87">
        <f>IF(ISNUMBER($F116),VLOOKUP($J116,'Table 1'!$B$13:$C$33,2,FALSE)/12*1000*Study_MW,"")</f>
        <v>0</v>
      </c>
      <c r="E116" s="87">
        <f t="shared" si="35"/>
        <v>36732.195931911469</v>
      </c>
      <c r="F116" s="86">
        <f>INDEX([8]Delta!$F$1:$EE$996,$L$21,$I116)</f>
        <v>1265.0170000000001</v>
      </c>
      <c r="G116" s="89">
        <f t="shared" si="36"/>
        <v>29.036918817621792</v>
      </c>
      <c r="I116" s="77">
        <f>I104+13</f>
        <v>105</v>
      </c>
      <c r="J116" s="90">
        <f t="shared" si="37"/>
        <v>2026</v>
      </c>
      <c r="K116" s="91">
        <f t="shared" si="39"/>
        <v>46023</v>
      </c>
    </row>
    <row r="117" spans="2:11" outlineLevel="1">
      <c r="B117" s="95">
        <f t="shared" si="34"/>
        <v>46054</v>
      </c>
      <c r="C117" s="92">
        <f>IF(F117&lt;&gt;0,-INDEX([8]Delta!$F$1:$EE$996,$L$20,$I117),0)</f>
        <v>32972.964754670858</v>
      </c>
      <c r="D117" s="88">
        <f>IF(ISNUMBER($F117),VLOOKUP($J117,'Table 1'!$B$13:$C$33,2,FALSE)/12*1000*Study_MW,"")</f>
        <v>0</v>
      </c>
      <c r="E117" s="88">
        <f t="shared" si="35"/>
        <v>32972.964754670858</v>
      </c>
      <c r="F117" s="92">
        <f>INDEX([8]Delta!$F$1:$EE$996,$L$21,$I117)</f>
        <v>1415.7639999999999</v>
      </c>
      <c r="G117" s="93">
        <f t="shared" si="36"/>
        <v>23.289873704000708</v>
      </c>
      <c r="I117" s="94">
        <f t="shared" si="40"/>
        <v>106</v>
      </c>
      <c r="J117" s="90">
        <f t="shared" si="37"/>
        <v>2026</v>
      </c>
      <c r="K117" s="95">
        <f t="shared" si="39"/>
        <v>46054</v>
      </c>
    </row>
    <row r="118" spans="2:11" outlineLevel="1">
      <c r="B118" s="95">
        <f t="shared" si="34"/>
        <v>46082</v>
      </c>
      <c r="C118" s="92">
        <f>IF(F118&lt;&gt;0,-INDEX([8]Delta!$F$1:$EE$996,$L$20,$I118),0)</f>
        <v>47953.209686651826</v>
      </c>
      <c r="D118" s="88">
        <f>IF(ISNUMBER($F118),VLOOKUP($J118,'Table 1'!$B$13:$C$33,2,FALSE)/12*1000*Study_MW,"")</f>
        <v>0</v>
      </c>
      <c r="E118" s="88">
        <f t="shared" si="35"/>
        <v>47953.209686651826</v>
      </c>
      <c r="F118" s="92">
        <f>INDEX([8]Delta!$F$1:$EE$996,$L$21,$I118)</f>
        <v>2204.9369999999999</v>
      </c>
      <c r="G118" s="93">
        <f t="shared" si="36"/>
        <v>21.748108760772677</v>
      </c>
      <c r="I118" s="94">
        <f t="shared" si="40"/>
        <v>107</v>
      </c>
      <c r="J118" s="90">
        <f t="shared" si="37"/>
        <v>2026</v>
      </c>
      <c r="K118" s="95">
        <f t="shared" si="39"/>
        <v>46082</v>
      </c>
    </row>
    <row r="119" spans="2:11" outlineLevel="1">
      <c r="B119" s="95">
        <f t="shared" si="34"/>
        <v>46113</v>
      </c>
      <c r="C119" s="92">
        <f>IF(F119&lt;&gt;0,-INDEX([8]Delta!$F$1:$EE$996,$L$20,$I119),0)</f>
        <v>52879.477790743113</v>
      </c>
      <c r="D119" s="88">
        <f>IF(ISNUMBER($F119),VLOOKUP($J119,'Table 1'!$B$13:$C$33,2,FALSE)/12*1000*Study_MW,"")</f>
        <v>0</v>
      </c>
      <c r="E119" s="88">
        <f t="shared" si="35"/>
        <v>52879.477790743113</v>
      </c>
      <c r="F119" s="92">
        <f>INDEX([8]Delta!$F$1:$EE$996,$L$21,$I119)</f>
        <v>2546.6999999999998</v>
      </c>
      <c r="G119" s="93">
        <f t="shared" si="36"/>
        <v>20.763921070696632</v>
      </c>
      <c r="I119" s="94">
        <f t="shared" si="40"/>
        <v>108</v>
      </c>
      <c r="J119" s="90">
        <f t="shared" si="37"/>
        <v>2026</v>
      </c>
      <c r="K119" s="95">
        <f t="shared" si="39"/>
        <v>46113</v>
      </c>
    </row>
    <row r="120" spans="2:11" outlineLevel="1">
      <c r="B120" s="95">
        <f t="shared" si="34"/>
        <v>46143</v>
      </c>
      <c r="C120" s="92">
        <f>IF(F120&lt;&gt;0,-INDEX([8]Delta!$F$1:$EE$996,$L$20,$I120),0)</f>
        <v>65458.548013597727</v>
      </c>
      <c r="D120" s="88">
        <f>IF(ISNUMBER($F120),VLOOKUP($J120,'Table 1'!$B$13:$C$33,2,FALSE)/12*1000*Study_MW,"")</f>
        <v>0</v>
      </c>
      <c r="E120" s="88">
        <f t="shared" si="35"/>
        <v>65458.548013597727</v>
      </c>
      <c r="F120" s="92">
        <f>INDEX([8]Delta!$F$1:$EE$996,$L$21,$I120)</f>
        <v>2948.0070000000001</v>
      </c>
      <c r="G120" s="93">
        <f t="shared" si="36"/>
        <v>22.204339410862229</v>
      </c>
      <c r="I120" s="94">
        <f t="shared" si="40"/>
        <v>109</v>
      </c>
      <c r="J120" s="90">
        <f t="shared" si="37"/>
        <v>2026</v>
      </c>
      <c r="K120" s="95">
        <f t="shared" si="39"/>
        <v>46143</v>
      </c>
    </row>
    <row r="121" spans="2:11" outlineLevel="1">
      <c r="B121" s="95">
        <f t="shared" si="34"/>
        <v>46174</v>
      </c>
      <c r="C121" s="92">
        <f>IF(F121&lt;&gt;0,-INDEX([8]Delta!$F$1:$EE$996,$L$20,$I121),0)</f>
        <v>70992.543047279119</v>
      </c>
      <c r="D121" s="88">
        <f>IF(ISNUMBER($F121),VLOOKUP($J121,'Table 1'!$B$13:$C$33,2,FALSE)/12*1000*Study_MW,"")</f>
        <v>0</v>
      </c>
      <c r="E121" s="88">
        <f t="shared" si="35"/>
        <v>70992.543047279119</v>
      </c>
      <c r="F121" s="92">
        <f>INDEX([8]Delta!$F$1:$EE$996,$L$21,$I121)</f>
        <v>3131.88</v>
      </c>
      <c r="G121" s="93">
        <f t="shared" si="36"/>
        <v>22.667708547990063</v>
      </c>
      <c r="I121" s="94">
        <f t="shared" si="40"/>
        <v>110</v>
      </c>
      <c r="J121" s="90">
        <f t="shared" si="37"/>
        <v>2026</v>
      </c>
      <c r="K121" s="95">
        <f t="shared" si="39"/>
        <v>46174</v>
      </c>
    </row>
    <row r="122" spans="2:11" outlineLevel="1">
      <c r="B122" s="95">
        <f t="shared" si="34"/>
        <v>46204</v>
      </c>
      <c r="C122" s="92">
        <f>IF(F122&lt;&gt;0,-INDEX([8]Delta!$F$1:$EE$996,$L$20,$I122),0)</f>
        <v>128808.09064248204</v>
      </c>
      <c r="D122" s="88">
        <f>IF(ISNUMBER($F122),VLOOKUP($J122,'Table 1'!$B$13:$C$33,2,FALSE)/12*1000*Study_MW,"")</f>
        <v>0</v>
      </c>
      <c r="E122" s="88">
        <f t="shared" si="35"/>
        <v>128808.09064248204</v>
      </c>
      <c r="F122" s="92">
        <f>INDEX([8]Delta!$F$1:$EE$996,$L$21,$I122)</f>
        <v>2834.7640000000001</v>
      </c>
      <c r="G122" s="93">
        <f t="shared" si="36"/>
        <v>45.438735161897796</v>
      </c>
      <c r="I122" s="94">
        <f t="shared" si="40"/>
        <v>111</v>
      </c>
      <c r="J122" s="90">
        <f t="shared" si="37"/>
        <v>2026</v>
      </c>
      <c r="K122" s="95">
        <f t="shared" si="39"/>
        <v>46204</v>
      </c>
    </row>
    <row r="123" spans="2:11" outlineLevel="1">
      <c r="B123" s="95">
        <f t="shared" si="34"/>
        <v>46235</v>
      </c>
      <c r="C123" s="92">
        <f>IF(F123&lt;&gt;0,-INDEX([8]Delta!$F$1:$EE$996,$L$20,$I123),0)</f>
        <v>93402.422717303038</v>
      </c>
      <c r="D123" s="88">
        <f>IF(ISNUMBER($F123),VLOOKUP($J123,'Table 1'!$B$13:$C$33,2,FALSE)/12*1000*Study_MW,"")</f>
        <v>0</v>
      </c>
      <c r="E123" s="88">
        <f t="shared" si="35"/>
        <v>93402.422717303038</v>
      </c>
      <c r="F123" s="92">
        <f>INDEX([8]Delta!$F$1:$EE$996,$L$21,$I123)</f>
        <v>2839.3519999999999</v>
      </c>
      <c r="G123" s="93">
        <f t="shared" si="36"/>
        <v>32.895682788644393</v>
      </c>
      <c r="I123" s="94">
        <f t="shared" si="40"/>
        <v>112</v>
      </c>
      <c r="J123" s="90">
        <f t="shared" si="37"/>
        <v>2026</v>
      </c>
      <c r="K123" s="95">
        <f t="shared" si="39"/>
        <v>46235</v>
      </c>
    </row>
    <row r="124" spans="2:11" outlineLevel="1">
      <c r="B124" s="95">
        <f t="shared" si="34"/>
        <v>46266</v>
      </c>
      <c r="C124" s="92">
        <f>IF(F124&lt;&gt;0,-INDEX([8]Delta!$F$1:$EE$996,$L$20,$I124),0)</f>
        <v>59180.955057561398</v>
      </c>
      <c r="D124" s="88">
        <f>IF(ISNUMBER($F124),VLOOKUP($J124,'Table 1'!$B$13:$C$33,2,FALSE)/12*1000*Study_MW,"")</f>
        <v>0</v>
      </c>
      <c r="E124" s="88">
        <f t="shared" si="35"/>
        <v>59180.955057561398</v>
      </c>
      <c r="F124" s="92">
        <f>INDEX([8]Delta!$F$1:$EE$996,$L$21,$I124)</f>
        <v>2502.9299999999998</v>
      </c>
      <c r="G124" s="93">
        <f t="shared" si="36"/>
        <v>23.644670469234619</v>
      </c>
      <c r="I124" s="94">
        <f t="shared" si="40"/>
        <v>113</v>
      </c>
      <c r="J124" s="90">
        <f t="shared" si="37"/>
        <v>2026</v>
      </c>
      <c r="K124" s="95">
        <f t="shared" si="39"/>
        <v>46266</v>
      </c>
    </row>
    <row r="125" spans="2:11" outlineLevel="1">
      <c r="B125" s="95">
        <f t="shared" si="34"/>
        <v>46296</v>
      </c>
      <c r="C125" s="92">
        <f>IF(F125&lt;&gt;0,-INDEX([8]Delta!$F$1:$EE$996,$L$20,$I125),0)</f>
        <v>51497.549885213375</v>
      </c>
      <c r="D125" s="88">
        <f>IF(ISNUMBER($F125),VLOOKUP($J125,'Table 1'!$B$13:$C$33,2,FALSE)/12*1000*Study_MW,"")</f>
        <v>0</v>
      </c>
      <c r="E125" s="88">
        <f t="shared" si="35"/>
        <v>51497.549885213375</v>
      </c>
      <c r="F125" s="92">
        <f>INDEX([8]Delta!$F$1:$EE$996,$L$21,$I125)</f>
        <v>2029.105</v>
      </c>
      <c r="G125" s="93">
        <f t="shared" si="36"/>
        <v>25.379440632797895</v>
      </c>
      <c r="I125" s="94">
        <f t="shared" si="40"/>
        <v>114</v>
      </c>
      <c r="J125" s="90">
        <f t="shared" si="37"/>
        <v>2026</v>
      </c>
      <c r="K125" s="95">
        <f t="shared" si="39"/>
        <v>46296</v>
      </c>
    </row>
    <row r="126" spans="2:11" outlineLevel="1">
      <c r="B126" s="95">
        <f t="shared" si="34"/>
        <v>46327</v>
      </c>
      <c r="C126" s="92">
        <f>IF(F126&lt;&gt;0,-INDEX([8]Delta!$F$1:$EE$996,$L$20,$I126),0)</f>
        <v>29503.416070982814</v>
      </c>
      <c r="D126" s="88">
        <f>IF(ISNUMBER($F126),VLOOKUP($J126,'Table 1'!$B$13:$C$33,2,FALSE)/12*1000*Study_MW,"")</f>
        <v>0</v>
      </c>
      <c r="E126" s="88">
        <f t="shared" si="35"/>
        <v>29503.416070982814</v>
      </c>
      <c r="F126" s="92">
        <f>INDEX([8]Delta!$F$1:$EE$996,$L$21,$I126)</f>
        <v>1366.71</v>
      </c>
      <c r="G126" s="93">
        <f t="shared" si="36"/>
        <v>21.587180946201325</v>
      </c>
      <c r="I126" s="94">
        <f t="shared" si="40"/>
        <v>115</v>
      </c>
      <c r="J126" s="90">
        <f t="shared" si="37"/>
        <v>2026</v>
      </c>
      <c r="K126" s="95">
        <f t="shared" si="39"/>
        <v>46327</v>
      </c>
    </row>
    <row r="127" spans="2:11" outlineLevel="1">
      <c r="B127" s="99">
        <f t="shared" si="34"/>
        <v>46357</v>
      </c>
      <c r="C127" s="96">
        <f>IF(F127&lt;&gt;0,-INDEX([8]Delta!$F$1:$EE$996,$L$20,$I127),0)</f>
        <v>30653.724817574024</v>
      </c>
      <c r="D127" s="97">
        <f>IF(ISNUMBER($F127),VLOOKUP($J127,'Table 1'!$B$13:$C$33,2,FALSE)/12*1000*Study_MW,"")</f>
        <v>0</v>
      </c>
      <c r="E127" s="97">
        <f t="shared" si="35"/>
        <v>30653.724817574024</v>
      </c>
      <c r="F127" s="96">
        <f>INDEX([8]Delta!$F$1:$EE$996,$L$21,$I127)</f>
        <v>1054.3720000000001</v>
      </c>
      <c r="G127" s="98">
        <f t="shared" si="36"/>
        <v>29.072969329206412</v>
      </c>
      <c r="I127" s="81">
        <f t="shared" si="40"/>
        <v>116</v>
      </c>
      <c r="J127" s="90">
        <f t="shared" si="37"/>
        <v>2026</v>
      </c>
      <c r="K127" s="99">
        <f t="shared" si="39"/>
        <v>46357</v>
      </c>
    </row>
    <row r="128" spans="2:11" outlineLevel="1">
      <c r="B128" s="91">
        <f t="shared" si="34"/>
        <v>46388</v>
      </c>
      <c r="C128" s="86">
        <f>IF(F128&lt;&gt;0,-INDEX([8]Delta!$F$1:$EE$996,$L$20,$I128),0)</f>
        <v>33256.343473345041</v>
      </c>
      <c r="D128" s="87">
        <f>IF(ISNUMBER($F128),VLOOKUP($J128,'Table 1'!$B$13:$C$33,2,FALSE)/12*1000*Study_MW,"")</f>
        <v>0</v>
      </c>
      <c r="E128" s="87">
        <f t="shared" si="35"/>
        <v>33256.343473345041</v>
      </c>
      <c r="F128" s="86">
        <f>INDEX([8]Delta!$F$1:$EE$996,$L$21,$I128)</f>
        <v>1258.662</v>
      </c>
      <c r="G128" s="89">
        <f t="shared" si="36"/>
        <v>26.421981019006722</v>
      </c>
      <c r="I128" s="77">
        <f>I116+13</f>
        <v>118</v>
      </c>
      <c r="J128" s="90">
        <f t="shared" si="37"/>
        <v>2027</v>
      </c>
      <c r="K128" s="91">
        <f t="shared" si="39"/>
        <v>46388</v>
      </c>
    </row>
    <row r="129" spans="2:11" outlineLevel="1">
      <c r="B129" s="95">
        <f t="shared" si="34"/>
        <v>46419</v>
      </c>
      <c r="C129" s="92">
        <f>IF(F129&lt;&gt;0,-INDEX([8]Delta!$F$1:$EE$996,$L$20,$I129),0)</f>
        <v>35750.458615526557</v>
      </c>
      <c r="D129" s="88">
        <f>IF(ISNUMBER($F129),VLOOKUP($J129,'Table 1'!$B$13:$C$33,2,FALSE)/12*1000*Study_MW,"")</f>
        <v>0</v>
      </c>
      <c r="E129" s="88">
        <f t="shared" si="35"/>
        <v>35750.458615526557</v>
      </c>
      <c r="F129" s="92">
        <f>INDEX([8]Delta!$F$1:$EE$996,$L$21,$I129)</f>
        <v>1408.68</v>
      </c>
      <c r="G129" s="93">
        <f t="shared" si="36"/>
        <v>25.378693965646246</v>
      </c>
      <c r="I129" s="94">
        <f t="shared" ref="I129:I139" si="41">I117+13</f>
        <v>119</v>
      </c>
      <c r="J129" s="90">
        <f t="shared" si="37"/>
        <v>2027</v>
      </c>
      <c r="K129" s="95">
        <f t="shared" si="39"/>
        <v>46419</v>
      </c>
    </row>
    <row r="130" spans="2:11" outlineLevel="1">
      <c r="B130" s="95">
        <f t="shared" si="34"/>
        <v>46447</v>
      </c>
      <c r="C130" s="92">
        <f>IF(F130&lt;&gt;0,-INDEX([8]Delta!$F$1:$EE$996,$L$20,$I130),0)</f>
        <v>52124.663770616055</v>
      </c>
      <c r="D130" s="88">
        <f>IF(ISNUMBER($F130),VLOOKUP($J130,'Table 1'!$B$13:$C$33,2,FALSE)/12*1000*Study_MW,"")</f>
        <v>0</v>
      </c>
      <c r="E130" s="88">
        <f t="shared" si="35"/>
        <v>52124.663770616055</v>
      </c>
      <c r="F130" s="92">
        <f>INDEX([8]Delta!$F$1:$EE$996,$L$21,$I130)</f>
        <v>2193.87</v>
      </c>
      <c r="G130" s="93">
        <f t="shared" si="36"/>
        <v>23.759230843493942</v>
      </c>
      <c r="I130" s="94">
        <f t="shared" si="41"/>
        <v>120</v>
      </c>
      <c r="J130" s="90">
        <f t="shared" si="37"/>
        <v>2027</v>
      </c>
      <c r="K130" s="95">
        <f t="shared" si="39"/>
        <v>46447</v>
      </c>
    </row>
    <row r="131" spans="2:11" outlineLevel="1">
      <c r="B131" s="95">
        <f t="shared" si="34"/>
        <v>46478</v>
      </c>
      <c r="C131" s="92">
        <f>IF(F131&lt;&gt;0,-INDEX([8]Delta!$F$1:$EE$996,$L$20,$I131),0)</f>
        <v>61166.136989325285</v>
      </c>
      <c r="D131" s="88">
        <f>IF(ISNUMBER($F131),VLOOKUP($J131,'Table 1'!$B$13:$C$33,2,FALSE)/12*1000*Study_MW,"")</f>
        <v>0</v>
      </c>
      <c r="E131" s="88">
        <f t="shared" si="35"/>
        <v>61166.136989325285</v>
      </c>
      <c r="F131" s="92">
        <f>INDEX([8]Delta!$F$1:$EE$996,$L$21,$I131)</f>
        <v>2533.98</v>
      </c>
      <c r="G131" s="93">
        <f t="shared" si="36"/>
        <v>24.138366123381118</v>
      </c>
      <c r="I131" s="94">
        <f t="shared" si="41"/>
        <v>121</v>
      </c>
      <c r="J131" s="90">
        <f t="shared" si="37"/>
        <v>2027</v>
      </c>
      <c r="K131" s="95">
        <f t="shared" si="39"/>
        <v>46478</v>
      </c>
    </row>
    <row r="132" spans="2:11" outlineLevel="1">
      <c r="B132" s="95">
        <f t="shared" si="34"/>
        <v>46508</v>
      </c>
      <c r="C132" s="92">
        <f>IF(F132&lt;&gt;0,-INDEX([8]Delta!$F$1:$EE$996,$L$20,$I132),0)</f>
        <v>72201.447020322084</v>
      </c>
      <c r="D132" s="88">
        <f>IF(ISNUMBER($F132),VLOOKUP($J132,'Table 1'!$B$13:$C$33,2,FALSE)/12*1000*Study_MW,"")</f>
        <v>0</v>
      </c>
      <c r="E132" s="88">
        <f t="shared" si="35"/>
        <v>72201.447020322084</v>
      </c>
      <c r="F132" s="92">
        <f>INDEX([8]Delta!$F$1:$EE$996,$L$21,$I132)</f>
        <v>2933.2510000000002</v>
      </c>
      <c r="G132" s="93">
        <f t="shared" si="36"/>
        <v>24.614820559277771</v>
      </c>
      <c r="I132" s="94">
        <f t="shared" si="41"/>
        <v>122</v>
      </c>
      <c r="J132" s="90">
        <f t="shared" si="37"/>
        <v>2027</v>
      </c>
      <c r="K132" s="95">
        <f t="shared" si="39"/>
        <v>46508</v>
      </c>
    </row>
    <row r="133" spans="2:11" outlineLevel="1">
      <c r="B133" s="95">
        <f t="shared" si="34"/>
        <v>46539</v>
      </c>
      <c r="C133" s="92">
        <f>IF(F133&lt;&gt;0,-INDEX([8]Delta!$F$1:$EE$996,$L$20,$I133),0)</f>
        <v>73509.862294852734</v>
      </c>
      <c r="D133" s="88">
        <f>IF(ISNUMBER($F133),VLOOKUP($J133,'Table 1'!$B$13:$C$33,2,FALSE)/12*1000*Study_MW,"")</f>
        <v>0</v>
      </c>
      <c r="E133" s="88">
        <f t="shared" si="35"/>
        <v>73509.862294852734</v>
      </c>
      <c r="F133" s="92">
        <f>INDEX([8]Delta!$F$1:$EE$996,$L$21,$I133)</f>
        <v>3116.28</v>
      </c>
      <c r="G133" s="93">
        <f t="shared" si="36"/>
        <v>23.588978620294945</v>
      </c>
      <c r="I133" s="94">
        <f t="shared" si="41"/>
        <v>123</v>
      </c>
      <c r="J133" s="90">
        <f t="shared" si="37"/>
        <v>2027</v>
      </c>
      <c r="K133" s="95">
        <f t="shared" si="39"/>
        <v>46539</v>
      </c>
    </row>
    <row r="134" spans="2:11" outlineLevel="1">
      <c r="B134" s="95">
        <f t="shared" si="34"/>
        <v>46569</v>
      </c>
      <c r="C134" s="92">
        <f>IF(F134&lt;&gt;0,-INDEX([8]Delta!$F$1:$EE$996,$L$20,$I134),0)</f>
        <v>133139.60859021544</v>
      </c>
      <c r="D134" s="88">
        <f>IF(ISNUMBER($F134),VLOOKUP($J134,'Table 1'!$B$13:$C$33,2,FALSE)/12*1000*Study_MW,"")</f>
        <v>0</v>
      </c>
      <c r="E134" s="88">
        <f t="shared" si="35"/>
        <v>133139.60859021544</v>
      </c>
      <c r="F134" s="92">
        <f>INDEX([8]Delta!$F$1:$EE$996,$L$21,$I134)</f>
        <v>2820.5659999999998</v>
      </c>
      <c r="G134" s="93">
        <f t="shared" si="36"/>
        <v>47.203153051627034</v>
      </c>
      <c r="I134" s="94">
        <f t="shared" si="41"/>
        <v>124</v>
      </c>
      <c r="J134" s="90">
        <f t="shared" si="37"/>
        <v>2027</v>
      </c>
      <c r="K134" s="95">
        <f t="shared" si="39"/>
        <v>46569</v>
      </c>
    </row>
    <row r="135" spans="2:11" outlineLevel="1">
      <c r="B135" s="95">
        <f t="shared" si="34"/>
        <v>46600</v>
      </c>
      <c r="C135" s="92">
        <f>IF(F135&lt;&gt;0,-INDEX([8]Delta!$F$1:$EE$996,$L$20,$I135),0)</f>
        <v>99510.055247426033</v>
      </c>
      <c r="D135" s="88">
        <f>IF(ISNUMBER($F135),VLOOKUP($J135,'Table 1'!$B$13:$C$33,2,FALSE)/12*1000*Study_MW,"")</f>
        <v>0</v>
      </c>
      <c r="E135" s="88">
        <f t="shared" si="35"/>
        <v>99510.055247426033</v>
      </c>
      <c r="F135" s="92">
        <f>INDEX([8]Delta!$F$1:$EE$996,$L$21,$I135)</f>
        <v>2825.2159999999999</v>
      </c>
      <c r="G135" s="93">
        <f t="shared" si="36"/>
        <v>35.222105229273104</v>
      </c>
      <c r="I135" s="94">
        <f t="shared" si="41"/>
        <v>125</v>
      </c>
      <c r="J135" s="90">
        <f t="shared" si="37"/>
        <v>2027</v>
      </c>
      <c r="K135" s="95">
        <f t="shared" si="39"/>
        <v>46600</v>
      </c>
    </row>
    <row r="136" spans="2:11" outlineLevel="1">
      <c r="B136" s="95">
        <f t="shared" si="34"/>
        <v>46631</v>
      </c>
      <c r="C136" s="92">
        <f>IF(F136&lt;&gt;0,-INDEX([8]Delta!$F$1:$EE$996,$L$20,$I136),0)</f>
        <v>60798.075908258557</v>
      </c>
      <c r="D136" s="88">
        <f>IF(ISNUMBER($F136),VLOOKUP($J136,'Table 1'!$B$13:$C$33,2,FALSE)/12*1000*Study_MW,"")</f>
        <v>0</v>
      </c>
      <c r="E136" s="88">
        <f t="shared" si="35"/>
        <v>60798.075908258557</v>
      </c>
      <c r="F136" s="92">
        <f>INDEX([8]Delta!$F$1:$EE$996,$L$21,$I136)</f>
        <v>2490.39</v>
      </c>
      <c r="G136" s="93">
        <f t="shared" si="36"/>
        <v>24.413074220607438</v>
      </c>
      <c r="I136" s="94">
        <f t="shared" si="41"/>
        <v>126</v>
      </c>
      <c r="J136" s="90">
        <f t="shared" si="37"/>
        <v>2027</v>
      </c>
      <c r="K136" s="95">
        <f t="shared" si="39"/>
        <v>46631</v>
      </c>
    </row>
    <row r="137" spans="2:11" outlineLevel="1">
      <c r="B137" s="95">
        <f t="shared" si="34"/>
        <v>46661</v>
      </c>
      <c r="C137" s="92">
        <f>IF(F137&lt;&gt;0,-INDEX([8]Delta!$F$1:$EE$996,$L$20,$I137),0)</f>
        <v>52727.617024987936</v>
      </c>
      <c r="D137" s="88">
        <f>IF(ISNUMBER($F137),VLOOKUP($J137,'Table 1'!$B$13:$C$33,2,FALSE)/12*1000*Study_MW,"")</f>
        <v>0</v>
      </c>
      <c r="E137" s="88">
        <f t="shared" si="35"/>
        <v>52727.617024987936</v>
      </c>
      <c r="F137" s="92">
        <f>INDEX([8]Delta!$F$1:$EE$996,$L$21,$I137)</f>
        <v>2019.03</v>
      </c>
      <c r="G137" s="93">
        <f t="shared" si="36"/>
        <v>26.115321230981184</v>
      </c>
      <c r="I137" s="94">
        <f t="shared" si="41"/>
        <v>127</v>
      </c>
      <c r="J137" s="90">
        <f t="shared" si="37"/>
        <v>2027</v>
      </c>
      <c r="K137" s="95">
        <f t="shared" si="39"/>
        <v>46661</v>
      </c>
    </row>
    <row r="138" spans="2:11" outlineLevel="1">
      <c r="B138" s="95">
        <f t="shared" si="34"/>
        <v>46692</v>
      </c>
      <c r="C138" s="92">
        <f>IF(F138&lt;&gt;0,-INDEX([8]Delta!$F$1:$EE$996,$L$20,$I138),0)</f>
        <v>31276.295723468065</v>
      </c>
      <c r="D138" s="88">
        <f>IF(ISNUMBER($F138),VLOOKUP($J138,'Table 1'!$B$13:$C$33,2,FALSE)/12*1000*Study_MW,"")</f>
        <v>0</v>
      </c>
      <c r="E138" s="88">
        <f t="shared" si="35"/>
        <v>31276.295723468065</v>
      </c>
      <c r="F138" s="92">
        <f>INDEX([8]Delta!$F$1:$EE$996,$L$21,$I138)</f>
        <v>1359.93</v>
      </c>
      <c r="G138" s="93">
        <f t="shared" si="36"/>
        <v>22.998460011521228</v>
      </c>
      <c r="I138" s="94">
        <f t="shared" si="41"/>
        <v>128</v>
      </c>
      <c r="J138" s="90">
        <f t="shared" si="37"/>
        <v>2027</v>
      </c>
      <c r="K138" s="95">
        <f t="shared" si="39"/>
        <v>46692</v>
      </c>
    </row>
    <row r="139" spans="2:11" outlineLevel="1">
      <c r="B139" s="99">
        <f t="shared" si="34"/>
        <v>46722</v>
      </c>
      <c r="C139" s="96">
        <f>IF(F139&lt;&gt;0,-INDEX([8]Delta!$F$1:$EE$996,$L$20,$I139),0)</f>
        <v>29242.601947575808</v>
      </c>
      <c r="D139" s="97">
        <f>IF(ISNUMBER($F139),VLOOKUP($J139,'Table 1'!$B$13:$C$33,2,FALSE)/12*1000*Study_MW,"")</f>
        <v>0</v>
      </c>
      <c r="E139" s="97">
        <f t="shared" si="35"/>
        <v>29242.601947575808</v>
      </c>
      <c r="F139" s="96">
        <f>INDEX([8]Delta!$F$1:$EE$996,$L$21,$I139)</f>
        <v>1049.133</v>
      </c>
      <c r="G139" s="98">
        <f t="shared" si="36"/>
        <v>27.873112319959247</v>
      </c>
      <c r="I139" s="81">
        <f t="shared" si="41"/>
        <v>129</v>
      </c>
      <c r="J139" s="90">
        <f t="shared" si="37"/>
        <v>2027</v>
      </c>
      <c r="K139" s="99">
        <f t="shared" si="39"/>
        <v>46722</v>
      </c>
    </row>
    <row r="140" spans="2:11" outlineLevel="1">
      <c r="B140" s="91">
        <f t="shared" si="34"/>
        <v>46753</v>
      </c>
      <c r="C140" s="86">
        <f>IF(F140&lt;&gt;0,-INDEX([9]Delta!$F$1:$EE$65553,$L$20,$I140),0)</f>
        <v>37832.953177928925</v>
      </c>
      <c r="D140" s="87">
        <f>IF(ISNUMBER($F140),VLOOKUP($J140,'Table 1'!$B$13:$C$33,2,FALSE)/12*1000*Study_MW,"")</f>
        <v>0</v>
      </c>
      <c r="E140" s="87">
        <f t="shared" si="35"/>
        <v>37832.953177928925</v>
      </c>
      <c r="F140" s="86">
        <f>INDEX([9]Delta!$F$1:$EE$65553,$L$21,$I140)</f>
        <v>1252.338</v>
      </c>
      <c r="G140" s="89">
        <f t="shared" si="36"/>
        <v>30.209858023895247</v>
      </c>
      <c r="I140" s="77">
        <f>I20</f>
        <v>1</v>
      </c>
      <c r="J140" s="90">
        <f t="shared" si="37"/>
        <v>2028</v>
      </c>
      <c r="K140" s="91">
        <f t="shared" si="39"/>
        <v>46753</v>
      </c>
    </row>
    <row r="141" spans="2:11" outlineLevel="1">
      <c r="B141" s="95">
        <f t="shared" si="34"/>
        <v>46784</v>
      </c>
      <c r="C141" s="92">
        <f>IF(F141&lt;&gt;0,-INDEX([9]Delta!$F$1:$EE$65553,$L$20,$I141),0)</f>
        <v>43761.857616633177</v>
      </c>
      <c r="D141" s="88">
        <f>IF(ISNUMBER($F141),VLOOKUP($J141,'Table 1'!$B$13:$C$33,2,FALSE)/12*1000*Study_MW,"")</f>
        <v>0</v>
      </c>
      <c r="E141" s="88">
        <f t="shared" si="35"/>
        <v>43761.857616633177</v>
      </c>
      <c r="F141" s="92">
        <f>INDEX([9]Delta!$F$1:$EE$65553,$L$21,$I141)</f>
        <v>1451.682</v>
      </c>
      <c r="G141" s="93">
        <f t="shared" si="36"/>
        <v>30.145622537603398</v>
      </c>
      <c r="I141" s="94">
        <f t="shared" ref="I141:I204" si="42">I21</f>
        <v>2</v>
      </c>
      <c r="J141" s="90">
        <f t="shared" si="37"/>
        <v>2028</v>
      </c>
      <c r="K141" s="95">
        <f t="shared" si="39"/>
        <v>46784</v>
      </c>
    </row>
    <row r="142" spans="2:11" outlineLevel="1">
      <c r="B142" s="95">
        <f t="shared" si="34"/>
        <v>46813</v>
      </c>
      <c r="C142" s="92">
        <f>IF(F142&lt;&gt;0,-INDEX([9]Delta!$F$1:$EE$65553,$L$20,$I142),0)</f>
        <v>65114.163426935673</v>
      </c>
      <c r="D142" s="88">
        <f>IF(ISNUMBER($F142),VLOOKUP($J142,'Table 1'!$B$13:$C$33,2,FALSE)/12*1000*Study_MW,"")</f>
        <v>0</v>
      </c>
      <c r="E142" s="88">
        <f t="shared" si="35"/>
        <v>65114.163426935673</v>
      </c>
      <c r="F142" s="92">
        <f>INDEX([9]Delta!$F$1:$EE$65553,$L$21,$I142)</f>
        <v>2182.9580000000001</v>
      </c>
      <c r="G142" s="93">
        <f t="shared" si="36"/>
        <v>29.828408712827123</v>
      </c>
      <c r="I142" s="94">
        <f t="shared" si="42"/>
        <v>3</v>
      </c>
      <c r="J142" s="90">
        <f t="shared" si="37"/>
        <v>2028</v>
      </c>
      <c r="K142" s="95">
        <f t="shared" si="39"/>
        <v>46813</v>
      </c>
    </row>
    <row r="143" spans="2:11" outlineLevel="1">
      <c r="B143" s="95">
        <f t="shared" si="34"/>
        <v>46844</v>
      </c>
      <c r="C143" s="92">
        <f>IF(F143&lt;&gt;0,-INDEX([9]Delta!$F$1:$EE$65553,$L$20,$I143),0)</f>
        <v>68550.502524450421</v>
      </c>
      <c r="D143" s="88">
        <f>IF(ISNUMBER($F143),VLOOKUP($J143,'Table 1'!$B$13:$C$33,2,FALSE)/12*1000*Study_MW,"")</f>
        <v>0</v>
      </c>
      <c r="E143" s="88">
        <f t="shared" si="35"/>
        <v>68550.502524450421</v>
      </c>
      <c r="F143" s="92">
        <f>INDEX([9]Delta!$F$1:$EE$65553,$L$21,$I143)</f>
        <v>2521.29</v>
      </c>
      <c r="G143" s="93">
        <f t="shared" si="36"/>
        <v>27.188662361112932</v>
      </c>
      <c r="I143" s="94">
        <f t="shared" si="42"/>
        <v>4</v>
      </c>
      <c r="J143" s="90">
        <f t="shared" si="37"/>
        <v>2028</v>
      </c>
      <c r="K143" s="95">
        <f t="shared" si="39"/>
        <v>46844</v>
      </c>
    </row>
    <row r="144" spans="2:11" outlineLevel="1">
      <c r="B144" s="95">
        <f t="shared" si="34"/>
        <v>46874</v>
      </c>
      <c r="C144" s="92">
        <f>IF(F144&lt;&gt;0,-INDEX([9]Delta!$F$1:$EE$65553,$L$20,$I144),0)</f>
        <v>85313.915007889271</v>
      </c>
      <c r="D144" s="88">
        <f>IF(ISNUMBER($F144),VLOOKUP($J144,'Table 1'!$B$13:$C$33,2,FALSE)/12*1000*Study_MW,"")</f>
        <v>0</v>
      </c>
      <c r="E144" s="88">
        <f t="shared" si="35"/>
        <v>85313.915007889271</v>
      </c>
      <c r="F144" s="92">
        <f>INDEX([9]Delta!$F$1:$EE$65553,$L$21,$I144)</f>
        <v>2918.681</v>
      </c>
      <c r="G144" s="93">
        <f t="shared" si="36"/>
        <v>29.230297866703921</v>
      </c>
      <c r="I144" s="94">
        <f t="shared" si="42"/>
        <v>5</v>
      </c>
      <c r="J144" s="90">
        <f t="shared" si="37"/>
        <v>2028</v>
      </c>
      <c r="K144" s="95">
        <f t="shared" si="39"/>
        <v>46874</v>
      </c>
    </row>
    <row r="145" spans="2:11" outlineLevel="1">
      <c r="B145" s="95">
        <f t="shared" si="34"/>
        <v>46905</v>
      </c>
      <c r="C145" s="92">
        <f>IF(F145&lt;&gt;0,-INDEX([9]Delta!$F$1:$EE$65553,$L$20,$I145),0)</f>
        <v>88114.186810702085</v>
      </c>
      <c r="D145" s="88">
        <f>IF(ISNUMBER($F145),VLOOKUP($J145,'Table 1'!$B$13:$C$33,2,FALSE)/12*1000*Study_MW,"")</f>
        <v>0</v>
      </c>
      <c r="E145" s="88">
        <f t="shared" si="35"/>
        <v>88114.186810702085</v>
      </c>
      <c r="F145" s="92">
        <f>INDEX([9]Delta!$F$1:$EE$65553,$L$21,$I145)</f>
        <v>3100.65</v>
      </c>
      <c r="G145" s="93">
        <f t="shared" si="36"/>
        <v>28.417972622096038</v>
      </c>
      <c r="I145" s="94">
        <f t="shared" si="42"/>
        <v>6</v>
      </c>
      <c r="J145" s="90">
        <f t="shared" si="37"/>
        <v>2028</v>
      </c>
      <c r="K145" s="95">
        <f t="shared" si="39"/>
        <v>46905</v>
      </c>
    </row>
    <row r="146" spans="2:11" outlineLevel="1">
      <c r="B146" s="95">
        <f t="shared" si="34"/>
        <v>46935</v>
      </c>
      <c r="C146" s="92">
        <f>IF(F146&lt;&gt;0,-INDEX([9]Delta!$F$1:$EE$65553,$L$20,$I146),0)</f>
        <v>179551.74633195996</v>
      </c>
      <c r="D146" s="88">
        <f>IF(ISNUMBER($F146),VLOOKUP($J146,'Table 1'!$B$13:$C$33,2,FALSE)/12*1000*Study_MW,"")</f>
        <v>0</v>
      </c>
      <c r="E146" s="88">
        <f t="shared" si="35"/>
        <v>179551.74633195996</v>
      </c>
      <c r="F146" s="92">
        <f>INDEX([9]Delta!$F$1:$EE$65553,$L$21,$I146)</f>
        <v>2806.4920000000002</v>
      </c>
      <c r="G146" s="93">
        <f t="shared" si="36"/>
        <v>63.977287778465055</v>
      </c>
      <c r="I146" s="94">
        <f t="shared" si="42"/>
        <v>7</v>
      </c>
      <c r="J146" s="90">
        <f t="shared" si="37"/>
        <v>2028</v>
      </c>
      <c r="K146" s="95">
        <f t="shared" si="39"/>
        <v>46935</v>
      </c>
    </row>
    <row r="147" spans="2:11" outlineLevel="1">
      <c r="B147" s="95">
        <f t="shared" si="34"/>
        <v>46966</v>
      </c>
      <c r="C147" s="92">
        <f>IF(F147&lt;&gt;0,-INDEX([9]Delta!$F$1:$EE$65553,$L$20,$I147),0)</f>
        <v>123922.7306368947</v>
      </c>
      <c r="D147" s="88">
        <f>IF(ISNUMBER($F147),VLOOKUP($J147,'Table 1'!$B$13:$C$33,2,FALSE)/12*1000*Study_MW,"")</f>
        <v>0</v>
      </c>
      <c r="E147" s="88">
        <f t="shared" si="35"/>
        <v>123922.7306368947</v>
      </c>
      <c r="F147" s="92">
        <f>INDEX([9]Delta!$F$1:$EE$65553,$L$21,$I147)</f>
        <v>2811.1109999999999</v>
      </c>
      <c r="G147" s="93">
        <f t="shared" si="36"/>
        <v>44.083186553962015</v>
      </c>
      <c r="I147" s="94">
        <f t="shared" si="42"/>
        <v>8</v>
      </c>
      <c r="J147" s="90">
        <f t="shared" si="37"/>
        <v>2028</v>
      </c>
      <c r="K147" s="95">
        <f t="shared" si="39"/>
        <v>46966</v>
      </c>
    </row>
    <row r="148" spans="2:11" outlineLevel="1">
      <c r="B148" s="95">
        <f t="shared" si="34"/>
        <v>46997</v>
      </c>
      <c r="C148" s="92">
        <f>IF(F148&lt;&gt;0,-INDEX([9]Delta!$F$1:$EE$65553,$L$20,$I148),0)</f>
        <v>80927.46474725008</v>
      </c>
      <c r="D148" s="88">
        <f>IF(ISNUMBER($F148),VLOOKUP($J148,'Table 1'!$B$13:$C$33,2,FALSE)/12*1000*Study_MW,"")</f>
        <v>0</v>
      </c>
      <c r="E148" s="88">
        <f t="shared" si="35"/>
        <v>80927.46474725008</v>
      </c>
      <c r="F148" s="92">
        <f>INDEX([9]Delta!$F$1:$EE$65553,$L$21,$I148)</f>
        <v>2477.88</v>
      </c>
      <c r="G148" s="93">
        <f t="shared" si="36"/>
        <v>32.659961235915411</v>
      </c>
      <c r="I148" s="94">
        <f t="shared" si="42"/>
        <v>9</v>
      </c>
      <c r="J148" s="90">
        <f t="shared" si="37"/>
        <v>2028</v>
      </c>
      <c r="K148" s="95">
        <f t="shared" si="39"/>
        <v>46997</v>
      </c>
    </row>
    <row r="149" spans="2:11" outlineLevel="1">
      <c r="B149" s="95">
        <f t="shared" ref="B149:B212" si="43">EDATE(B148,1)</f>
        <v>47027</v>
      </c>
      <c r="C149" s="92">
        <f>IF(F149&lt;&gt;0,-INDEX([9]Delta!$F$1:$EE$65553,$L$20,$I149),0)</f>
        <v>65812.37425211072</v>
      </c>
      <c r="D149" s="88">
        <f>IF(ISNUMBER($F149),VLOOKUP($J149,'Table 1'!$B$13:$C$33,2,FALSE)/12*1000*Study_MW,"")</f>
        <v>0</v>
      </c>
      <c r="E149" s="88">
        <f t="shared" ref="E149:E212" si="44">C149+D149</f>
        <v>65812.37425211072</v>
      </c>
      <c r="F149" s="92">
        <f>INDEX([9]Delta!$F$1:$EE$65553,$L$21,$I149)</f>
        <v>2008.924</v>
      </c>
      <c r="G149" s="93">
        <f t="shared" ref="G149:G199" si="45">IF(ISNUMBER($F149),E149/$F149,"")</f>
        <v>32.760011952722316</v>
      </c>
      <c r="I149" s="94">
        <f t="shared" si="42"/>
        <v>10</v>
      </c>
      <c r="J149" s="90">
        <f t="shared" ref="J149:J212" si="46">YEAR(B149)</f>
        <v>2028</v>
      </c>
      <c r="K149" s="95">
        <f t="shared" si="39"/>
        <v>47027</v>
      </c>
    </row>
    <row r="150" spans="2:11" outlineLevel="1">
      <c r="B150" s="95">
        <f t="shared" si="43"/>
        <v>47058</v>
      </c>
      <c r="C150" s="92">
        <f>IF(F150&lt;&gt;0,-INDEX([9]Delta!$F$1:$EE$65553,$L$20,$I150),0)</f>
        <v>39608.438448414207</v>
      </c>
      <c r="D150" s="88">
        <f>IF(ISNUMBER($F150),VLOOKUP($J150,'Table 1'!$B$13:$C$33,2,FALSE)/12*1000*Study_MW,"")</f>
        <v>0</v>
      </c>
      <c r="E150" s="88">
        <f t="shared" si="44"/>
        <v>39608.438448414207</v>
      </c>
      <c r="F150" s="92">
        <f>INDEX([9]Delta!$F$1:$EE$65553,$L$21,$I150)</f>
        <v>1353.06</v>
      </c>
      <c r="G150" s="93">
        <f t="shared" si="45"/>
        <v>29.273231378072079</v>
      </c>
      <c r="I150" s="94">
        <f t="shared" si="42"/>
        <v>11</v>
      </c>
      <c r="J150" s="90">
        <f t="shared" si="46"/>
        <v>2028</v>
      </c>
      <c r="K150" s="95">
        <f t="shared" si="39"/>
        <v>47058</v>
      </c>
    </row>
    <row r="151" spans="2:11" outlineLevel="1">
      <c r="B151" s="99">
        <f t="shared" si="43"/>
        <v>47088</v>
      </c>
      <c r="C151" s="96">
        <f>IF(F151&lt;&gt;0,-INDEX([9]Delta!$F$1:$EE$65553,$L$20,$I151),0)</f>
        <v>66641.379924982786</v>
      </c>
      <c r="D151" s="97">
        <f>IF(ISNUMBER($F151),VLOOKUP($J151,'Table 1'!$B$13:$C$33,2,FALSE)/12*1000*Study_MW,"")</f>
        <v>0</v>
      </c>
      <c r="E151" s="97">
        <f t="shared" si="44"/>
        <v>66641.379924982786</v>
      </c>
      <c r="F151" s="96">
        <f>INDEX([9]Delta!$F$1:$EE$65553,$L$21,$I151)</f>
        <v>1043.8630000000001</v>
      </c>
      <c r="G151" s="98">
        <f t="shared" si="45"/>
        <v>63.841117009591088</v>
      </c>
      <c r="I151" s="81">
        <f t="shared" si="42"/>
        <v>12</v>
      </c>
      <c r="J151" s="90">
        <f t="shared" si="46"/>
        <v>2028</v>
      </c>
      <c r="K151" s="99">
        <f t="shared" si="39"/>
        <v>47088</v>
      </c>
    </row>
    <row r="152" spans="2:11" outlineLevel="1">
      <c r="B152" s="91">
        <f t="shared" si="43"/>
        <v>47119</v>
      </c>
      <c r="C152" s="86">
        <f>IF(F152&lt;&gt;0,-INDEX([9]Delta!$F$1:$EE$65553,$L$20,$I152),0)</f>
        <v>43982.286263883114</v>
      </c>
      <c r="D152" s="87">
        <f>IF(ISNUMBER($F152),VLOOKUP($J152,'Table 1'!$B$13:$C$33,2,FALSE)/12*1000*Study_MW,"")</f>
        <v>0</v>
      </c>
      <c r="E152" s="87">
        <f t="shared" si="44"/>
        <v>43982.286263883114</v>
      </c>
      <c r="F152" s="86">
        <f>INDEX([9]Delta!$F$1:$EE$65553,$L$21,$I152)</f>
        <v>1246.107</v>
      </c>
      <c r="G152" s="89">
        <f t="shared" si="45"/>
        <v>35.295754107699508</v>
      </c>
      <c r="I152" s="77">
        <f>I32</f>
        <v>14</v>
      </c>
      <c r="J152" s="90">
        <f t="shared" si="46"/>
        <v>2029</v>
      </c>
      <c r="K152" s="91">
        <f t="shared" si="39"/>
        <v>47119</v>
      </c>
    </row>
    <row r="153" spans="2:11" outlineLevel="1">
      <c r="B153" s="95">
        <f t="shared" si="43"/>
        <v>47150</v>
      </c>
      <c r="C153" s="92">
        <f>IF(F153&lt;&gt;0,-INDEX([9]Delta!$F$1:$EE$65553,$L$20,$I153),0)</f>
        <v>48519.356669813395</v>
      </c>
      <c r="D153" s="88">
        <f>IF(ISNUMBER($F153),VLOOKUP($J153,'Table 1'!$B$13:$C$33,2,FALSE)/12*1000*Study_MW,"")</f>
        <v>0</v>
      </c>
      <c r="E153" s="88">
        <f t="shared" si="44"/>
        <v>48519.356669813395</v>
      </c>
      <c r="F153" s="92">
        <f>INDEX([9]Delta!$F$1:$EE$65553,$L$21,$I153)</f>
        <v>1394.568</v>
      </c>
      <c r="G153" s="93">
        <f t="shared" si="45"/>
        <v>34.791675034715695</v>
      </c>
      <c r="I153" s="94">
        <f t="shared" si="42"/>
        <v>15</v>
      </c>
      <c r="J153" s="90">
        <f t="shared" si="46"/>
        <v>2029</v>
      </c>
      <c r="K153" s="95">
        <f t="shared" si="39"/>
        <v>47150</v>
      </c>
    </row>
    <row r="154" spans="2:11" outlineLevel="1">
      <c r="B154" s="95">
        <f t="shared" si="43"/>
        <v>47178</v>
      </c>
      <c r="C154" s="92">
        <f>IF(F154&lt;&gt;0,-INDEX([9]Delta!$F$1:$EE$65553,$L$20,$I154),0)</f>
        <v>70968.580143630505</v>
      </c>
      <c r="D154" s="88">
        <f>IF(ISNUMBER($F154),VLOOKUP($J154,'Table 1'!$B$13:$C$33,2,FALSE)/12*1000*Study_MW,"")</f>
        <v>0</v>
      </c>
      <c r="E154" s="88">
        <f t="shared" si="44"/>
        <v>70968.580143630505</v>
      </c>
      <c r="F154" s="92">
        <f>INDEX([9]Delta!$F$1:$EE$65553,$L$21,$I154)</f>
        <v>2171.9839999999999</v>
      </c>
      <c r="G154" s="93">
        <f t="shared" si="45"/>
        <v>32.67454094672452</v>
      </c>
      <c r="I154" s="94">
        <f t="shared" si="42"/>
        <v>16</v>
      </c>
      <c r="J154" s="90">
        <f t="shared" si="46"/>
        <v>2029</v>
      </c>
      <c r="K154" s="95">
        <f t="shared" si="39"/>
        <v>47178</v>
      </c>
    </row>
    <row r="155" spans="2:11" outlineLevel="1">
      <c r="B155" s="95">
        <f t="shared" si="43"/>
        <v>47209</v>
      </c>
      <c r="C155" s="92">
        <f>IF(F155&lt;&gt;0,-INDEX([9]Delta!$F$1:$EE$65553,$L$20,$I155),0)</f>
        <v>73761.274000778794</v>
      </c>
      <c r="D155" s="88">
        <f>IF(ISNUMBER($F155),VLOOKUP($J155,'Table 1'!$B$13:$C$33,2,FALSE)/12*1000*Study_MW,"")</f>
        <v>0</v>
      </c>
      <c r="E155" s="88">
        <f t="shared" si="44"/>
        <v>73761.274000778794</v>
      </c>
      <c r="F155" s="92">
        <f>INDEX([9]Delta!$F$1:$EE$65553,$L$21,$I155)</f>
        <v>2508.66</v>
      </c>
      <c r="G155" s="93">
        <f t="shared" si="45"/>
        <v>29.402658790262052</v>
      </c>
      <c r="I155" s="94">
        <f t="shared" si="42"/>
        <v>17</v>
      </c>
      <c r="J155" s="90">
        <f t="shared" si="46"/>
        <v>2029</v>
      </c>
      <c r="K155" s="95">
        <f t="shared" si="39"/>
        <v>47209</v>
      </c>
    </row>
    <row r="156" spans="2:11" outlineLevel="1">
      <c r="B156" s="95">
        <f t="shared" si="43"/>
        <v>47239</v>
      </c>
      <c r="C156" s="92">
        <f>IF(F156&lt;&gt;0,-INDEX([9]Delta!$F$1:$EE$65553,$L$20,$I156),0)</f>
        <v>92751.416252791882</v>
      </c>
      <c r="D156" s="88">
        <f>IF(ISNUMBER($F156),VLOOKUP($J156,'Table 1'!$B$13:$C$33,2,FALSE)/12*1000*Study_MW,"")</f>
        <v>0</v>
      </c>
      <c r="E156" s="88">
        <f t="shared" si="44"/>
        <v>92751.416252791882</v>
      </c>
      <c r="F156" s="92">
        <f>INDEX([9]Delta!$F$1:$EE$65553,$L$21,$I156)</f>
        <v>2903.9560000000001</v>
      </c>
      <c r="G156" s="93">
        <f t="shared" si="45"/>
        <v>31.939676859012973</v>
      </c>
      <c r="I156" s="94">
        <f t="shared" si="42"/>
        <v>18</v>
      </c>
      <c r="J156" s="90">
        <f t="shared" si="46"/>
        <v>2029</v>
      </c>
      <c r="K156" s="95">
        <f t="shared" si="39"/>
        <v>47239</v>
      </c>
    </row>
    <row r="157" spans="2:11" outlineLevel="1">
      <c r="B157" s="95">
        <f t="shared" si="43"/>
        <v>47270</v>
      </c>
      <c r="C157" s="92">
        <f>IF(F157&lt;&gt;0,-INDEX([9]Delta!$F$1:$EE$65553,$L$20,$I157),0)</f>
        <v>98830.855731546879</v>
      </c>
      <c r="D157" s="88">
        <f>IF(ISNUMBER($F157),VLOOKUP($J157,'Table 1'!$B$13:$C$33,2,FALSE)/12*1000*Study_MW,"")</f>
        <v>0</v>
      </c>
      <c r="E157" s="88">
        <f t="shared" si="44"/>
        <v>98830.855731546879</v>
      </c>
      <c r="F157" s="92">
        <f>INDEX([9]Delta!$F$1:$EE$65553,$L$21,$I157)</f>
        <v>3085.17</v>
      </c>
      <c r="G157" s="93">
        <f t="shared" si="45"/>
        <v>32.034168532543383</v>
      </c>
      <c r="I157" s="94">
        <f t="shared" si="42"/>
        <v>19</v>
      </c>
      <c r="J157" s="90">
        <f t="shared" si="46"/>
        <v>2029</v>
      </c>
      <c r="K157" s="95">
        <f t="shared" si="39"/>
        <v>47270</v>
      </c>
    </row>
    <row r="158" spans="2:11" outlineLevel="1">
      <c r="B158" s="95">
        <f t="shared" si="43"/>
        <v>47300</v>
      </c>
      <c r="C158" s="92">
        <f>IF(F158&lt;&gt;0,-INDEX([9]Delta!$F$1:$EE$65553,$L$20,$I158),0)</f>
        <v>157402.19660496712</v>
      </c>
      <c r="D158" s="88">
        <f>IF(ISNUMBER($F158),VLOOKUP($J158,'Table 1'!$B$13:$C$33,2,FALSE)/12*1000*Study_MW,"")</f>
        <v>0</v>
      </c>
      <c r="E158" s="88">
        <f t="shared" si="44"/>
        <v>157402.19660496712</v>
      </c>
      <c r="F158" s="92">
        <f>INDEX([9]Delta!$F$1:$EE$65553,$L$21,$I158)</f>
        <v>2792.4180000000001</v>
      </c>
      <c r="G158" s="93">
        <f t="shared" si="45"/>
        <v>56.367705911137627</v>
      </c>
      <c r="I158" s="94">
        <f t="shared" si="42"/>
        <v>20</v>
      </c>
      <c r="J158" s="90">
        <f t="shared" si="46"/>
        <v>2029</v>
      </c>
      <c r="K158" s="95">
        <f t="shared" si="39"/>
        <v>47300</v>
      </c>
    </row>
    <row r="159" spans="2:11" outlineLevel="1">
      <c r="B159" s="95">
        <f t="shared" si="43"/>
        <v>47331</v>
      </c>
      <c r="C159" s="92">
        <f>IF(F159&lt;&gt;0,-INDEX([9]Delta!$F$1:$EE$65553,$L$20,$I159),0)</f>
        <v>137370.06059503555</v>
      </c>
      <c r="D159" s="88">
        <f>IF(ISNUMBER($F159),VLOOKUP($J159,'Table 1'!$B$13:$C$33,2,FALSE)/12*1000*Study_MW,"")</f>
        <v>0</v>
      </c>
      <c r="E159" s="88">
        <f t="shared" si="44"/>
        <v>137370.06059503555</v>
      </c>
      <c r="F159" s="92">
        <f>INDEX([9]Delta!$F$1:$EE$65553,$L$21,$I159)</f>
        <v>2797.0369999999998</v>
      </c>
      <c r="G159" s="93">
        <f t="shared" si="45"/>
        <v>49.112707695692109</v>
      </c>
      <c r="I159" s="94">
        <f t="shared" si="42"/>
        <v>21</v>
      </c>
      <c r="J159" s="90">
        <f t="shared" si="46"/>
        <v>2029</v>
      </c>
      <c r="K159" s="95">
        <f t="shared" si="39"/>
        <v>47331</v>
      </c>
    </row>
    <row r="160" spans="2:11" outlineLevel="1">
      <c r="B160" s="95">
        <f t="shared" si="43"/>
        <v>47362</v>
      </c>
      <c r="C160" s="92">
        <f>IF(F160&lt;&gt;0,-INDEX([9]Delta!$F$1:$EE$65553,$L$20,$I160),0)</f>
        <v>91815.147135198116</v>
      </c>
      <c r="D160" s="88">
        <f>IF(ISNUMBER($F160),VLOOKUP($J160,'Table 1'!$B$13:$C$33,2,FALSE)/12*1000*Study_MW,"")</f>
        <v>0</v>
      </c>
      <c r="E160" s="88">
        <f t="shared" si="44"/>
        <v>91815.147135198116</v>
      </c>
      <c r="F160" s="92">
        <f>INDEX([9]Delta!$F$1:$EE$65553,$L$21,$I160)</f>
        <v>2465.58</v>
      </c>
      <c r="G160" s="93">
        <f t="shared" si="45"/>
        <v>37.238762131100238</v>
      </c>
      <c r="I160" s="94">
        <f t="shared" si="42"/>
        <v>22</v>
      </c>
      <c r="J160" s="90">
        <f t="shared" si="46"/>
        <v>2029</v>
      </c>
      <c r="K160" s="95">
        <f t="shared" si="39"/>
        <v>47362</v>
      </c>
    </row>
    <row r="161" spans="2:11" outlineLevel="1">
      <c r="B161" s="95">
        <f t="shared" si="43"/>
        <v>47392</v>
      </c>
      <c r="C161" s="92">
        <f>IF(F161&lt;&gt;0,-INDEX([9]Delta!$F$1:$EE$65553,$L$20,$I161),0)</f>
        <v>74972.221663564444</v>
      </c>
      <c r="D161" s="88">
        <f>IF(ISNUMBER($F161),VLOOKUP($J161,'Table 1'!$B$13:$C$33,2,FALSE)/12*1000*Study_MW,"")</f>
        <v>0</v>
      </c>
      <c r="E161" s="88">
        <f t="shared" si="44"/>
        <v>74972.221663564444</v>
      </c>
      <c r="F161" s="92">
        <f>INDEX([9]Delta!$F$1:$EE$65553,$L$21,$I161)</f>
        <v>1998.8489999999999</v>
      </c>
      <c r="G161" s="93">
        <f t="shared" si="45"/>
        <v>37.507696511124372</v>
      </c>
      <c r="I161" s="94">
        <f t="shared" si="42"/>
        <v>23</v>
      </c>
      <c r="J161" s="90">
        <f t="shared" si="46"/>
        <v>2029</v>
      </c>
      <c r="K161" s="95">
        <f t="shared" ref="K161:K224" si="47">IF(ISNUMBER(F161),IF(F161&lt;&gt;0,B161,""),"")</f>
        <v>47392</v>
      </c>
    </row>
    <row r="162" spans="2:11" outlineLevel="1">
      <c r="B162" s="95">
        <f t="shared" si="43"/>
        <v>47423</v>
      </c>
      <c r="C162" s="92">
        <f>IF(F162&lt;&gt;0,-INDEX([9]Delta!$F$1:$EE$65553,$L$20,$I162),0)</f>
        <v>47579.056129574776</v>
      </c>
      <c r="D162" s="88">
        <f>IF(ISNUMBER($F162),VLOOKUP($J162,'Table 1'!$B$13:$C$33,2,FALSE)/12*1000*Study_MW,"")</f>
        <v>0</v>
      </c>
      <c r="E162" s="88">
        <f t="shared" si="44"/>
        <v>47579.056129574776</v>
      </c>
      <c r="F162" s="92">
        <f>INDEX([9]Delta!$F$1:$EE$65553,$L$21,$I162)</f>
        <v>1346.34</v>
      </c>
      <c r="G162" s="93">
        <f t="shared" si="45"/>
        <v>35.339554740685692</v>
      </c>
      <c r="I162" s="94">
        <f t="shared" si="42"/>
        <v>24</v>
      </c>
      <c r="J162" s="90">
        <f t="shared" si="46"/>
        <v>2029</v>
      </c>
      <c r="K162" s="95">
        <f t="shared" si="47"/>
        <v>47423</v>
      </c>
    </row>
    <row r="163" spans="2:11" outlineLevel="1">
      <c r="B163" s="99">
        <f t="shared" si="43"/>
        <v>47453</v>
      </c>
      <c r="C163" s="96">
        <f>IF(F163&lt;&gt;0,-INDEX([9]Delta!$F$1:$EE$65553,$L$20,$I163),0)</f>
        <v>62106.584823340178</v>
      </c>
      <c r="D163" s="97">
        <f>IF(ISNUMBER($F163),VLOOKUP($J163,'Table 1'!$B$13:$C$33,2,FALSE)/12*1000*Study_MW,"")</f>
        <v>0</v>
      </c>
      <c r="E163" s="97">
        <f t="shared" si="44"/>
        <v>62106.584823340178</v>
      </c>
      <c r="F163" s="96">
        <f>INDEX([9]Delta!$F$1:$EE$65553,$L$21,$I163)</f>
        <v>1038.624</v>
      </c>
      <c r="G163" s="98">
        <f t="shared" si="45"/>
        <v>59.796986034734587</v>
      </c>
      <c r="I163" s="81">
        <f t="shared" si="42"/>
        <v>25</v>
      </c>
      <c r="J163" s="90">
        <f t="shared" si="46"/>
        <v>2029</v>
      </c>
      <c r="K163" s="99">
        <f t="shared" si="47"/>
        <v>47453</v>
      </c>
    </row>
    <row r="164" spans="2:11" outlineLevel="1">
      <c r="B164" s="91">
        <f t="shared" si="43"/>
        <v>47484</v>
      </c>
      <c r="C164" s="86">
        <f>IF(F164&lt;&gt;0,-INDEX([9]Delta!$F$1:$EE$65553,$L$20,$I164),0)</f>
        <v>50954.382430970669</v>
      </c>
      <c r="D164" s="87">
        <f>IF(ISNUMBER($F164),VLOOKUP($J164,'Table 1'!$B$13:$C$33,2,FALSE)/12*1000*Study_MW,"")</f>
        <v>0</v>
      </c>
      <c r="E164" s="87">
        <f t="shared" si="44"/>
        <v>50954.382430970669</v>
      </c>
      <c r="F164" s="86">
        <f>INDEX([9]Delta!$F$1:$EE$65553,$L$21,$I164)</f>
        <v>1239.876</v>
      </c>
      <c r="G164" s="89">
        <f t="shared" si="45"/>
        <v>41.096353531297218</v>
      </c>
      <c r="I164" s="77">
        <f>I44</f>
        <v>27</v>
      </c>
      <c r="J164" s="90">
        <f t="shared" si="46"/>
        <v>2030</v>
      </c>
      <c r="K164" s="91">
        <f t="shared" si="47"/>
        <v>47484</v>
      </c>
    </row>
    <row r="165" spans="2:11" outlineLevel="1">
      <c r="B165" s="95">
        <f t="shared" si="43"/>
        <v>47515</v>
      </c>
      <c r="C165" s="92">
        <f>IF(F165&lt;&gt;0,-INDEX([9]Delta!$F$1:$EE$65553,$L$20,$I165),0)</f>
        <v>55604.546765714884</v>
      </c>
      <c r="D165" s="88">
        <f>IF(ISNUMBER($F165),VLOOKUP($J165,'Table 1'!$B$13:$C$33,2,FALSE)/12*1000*Study_MW,"")</f>
        <v>0</v>
      </c>
      <c r="E165" s="88">
        <f t="shared" si="44"/>
        <v>55604.546765714884</v>
      </c>
      <c r="F165" s="92">
        <f>INDEX([9]Delta!$F$1:$EE$65553,$L$21,$I165)</f>
        <v>1387.652</v>
      </c>
      <c r="G165" s="93">
        <f t="shared" si="45"/>
        <v>40.070959264797573</v>
      </c>
      <c r="I165" s="94">
        <f t="shared" si="42"/>
        <v>28</v>
      </c>
      <c r="J165" s="90">
        <f t="shared" si="46"/>
        <v>2030</v>
      </c>
      <c r="K165" s="95">
        <f t="shared" si="47"/>
        <v>47515</v>
      </c>
    </row>
    <row r="166" spans="2:11" outlineLevel="1">
      <c r="B166" s="95">
        <f t="shared" si="43"/>
        <v>47543</v>
      </c>
      <c r="C166" s="92">
        <f>IF(F166&lt;&gt;0,-INDEX([9]Delta!$F$1:$EE$65553,$L$20,$I166),0)</f>
        <v>77489.325002849102</v>
      </c>
      <c r="D166" s="88">
        <f>IF(ISNUMBER($F166),VLOOKUP($J166,'Table 1'!$B$13:$C$33,2,FALSE)/12*1000*Study_MW,"")</f>
        <v>0</v>
      </c>
      <c r="E166" s="88">
        <f t="shared" si="44"/>
        <v>77489.325002849102</v>
      </c>
      <c r="F166" s="92">
        <f>INDEX([9]Delta!$F$1:$EE$65553,$L$21,$I166)</f>
        <v>2161.134</v>
      </c>
      <c r="G166" s="93">
        <f t="shared" si="45"/>
        <v>35.855863173153125</v>
      </c>
      <c r="I166" s="94">
        <f t="shared" si="42"/>
        <v>29</v>
      </c>
      <c r="J166" s="90">
        <f t="shared" si="46"/>
        <v>2030</v>
      </c>
      <c r="K166" s="95">
        <f t="shared" si="47"/>
        <v>47543</v>
      </c>
    </row>
    <row r="167" spans="2:11" outlineLevel="1">
      <c r="B167" s="95">
        <f t="shared" si="43"/>
        <v>47574</v>
      </c>
      <c r="C167" s="92">
        <f>IF(F167&lt;&gt;0,-INDEX([9]Delta!$F$1:$EE$65553,$L$20,$I167),0)</f>
        <v>77835.320464462042</v>
      </c>
      <c r="D167" s="88">
        <f>IF(ISNUMBER($F167),VLOOKUP($J167,'Table 1'!$B$13:$C$33,2,FALSE)/12*1000*Study_MW,"")</f>
        <v>0</v>
      </c>
      <c r="E167" s="88">
        <f t="shared" si="44"/>
        <v>77835.320464462042</v>
      </c>
      <c r="F167" s="92">
        <f>INDEX([9]Delta!$F$1:$EE$65553,$L$21,$I167)</f>
        <v>2496.15</v>
      </c>
      <c r="G167" s="93">
        <f t="shared" si="45"/>
        <v>31.182148694774767</v>
      </c>
      <c r="I167" s="94">
        <f t="shared" si="42"/>
        <v>30</v>
      </c>
      <c r="J167" s="90">
        <f t="shared" si="46"/>
        <v>2030</v>
      </c>
      <c r="K167" s="95">
        <f t="shared" si="47"/>
        <v>47574</v>
      </c>
    </row>
    <row r="168" spans="2:11" outlineLevel="1">
      <c r="B168" s="95">
        <f t="shared" si="43"/>
        <v>47604</v>
      </c>
      <c r="C168" s="92">
        <f>IF(F168&lt;&gt;0,-INDEX([9]Delta!$F$1:$EE$65553,$L$20,$I168),0)</f>
        <v>98427.897266030312</v>
      </c>
      <c r="D168" s="88">
        <f>IF(ISNUMBER($F168),VLOOKUP($J168,'Table 1'!$B$13:$C$33,2,FALSE)/12*1000*Study_MW,"")</f>
        <v>0</v>
      </c>
      <c r="E168" s="88">
        <f t="shared" si="44"/>
        <v>98427.897266030312</v>
      </c>
      <c r="F168" s="92">
        <f>INDEX([9]Delta!$F$1:$EE$65553,$L$21,$I168)</f>
        <v>2889.51</v>
      </c>
      <c r="G168" s="93">
        <f t="shared" si="45"/>
        <v>34.063871475104882</v>
      </c>
      <c r="I168" s="94">
        <f t="shared" si="42"/>
        <v>31</v>
      </c>
      <c r="J168" s="90">
        <f t="shared" si="46"/>
        <v>2030</v>
      </c>
      <c r="K168" s="95">
        <f t="shared" si="47"/>
        <v>47604</v>
      </c>
    </row>
    <row r="169" spans="2:11" outlineLevel="1">
      <c r="B169" s="95">
        <f t="shared" si="43"/>
        <v>47635</v>
      </c>
      <c r="C169" s="92">
        <f>IF(F169&lt;&gt;0,-INDEX([9]Delta!$F$1:$EE$65553,$L$20,$I169),0)</f>
        <v>104609.10678362846</v>
      </c>
      <c r="D169" s="88">
        <f>IF(ISNUMBER($F169),VLOOKUP($J169,'Table 1'!$B$13:$C$33,2,FALSE)/12*1000*Study_MW,"")</f>
        <v>0</v>
      </c>
      <c r="E169" s="88">
        <f t="shared" si="44"/>
        <v>104609.10678362846</v>
      </c>
      <c r="F169" s="92">
        <f>INDEX([9]Delta!$F$1:$EE$65553,$L$21,$I169)</f>
        <v>3069.75</v>
      </c>
      <c r="G169" s="93">
        <f t="shared" si="45"/>
        <v>34.077402649606142</v>
      </c>
      <c r="I169" s="94">
        <f t="shared" si="42"/>
        <v>32</v>
      </c>
      <c r="J169" s="90">
        <f t="shared" si="46"/>
        <v>2030</v>
      </c>
      <c r="K169" s="95">
        <f t="shared" si="47"/>
        <v>47635</v>
      </c>
    </row>
    <row r="170" spans="2:11" outlineLevel="1">
      <c r="B170" s="95">
        <f t="shared" si="43"/>
        <v>47665</v>
      </c>
      <c r="C170" s="92">
        <f>IF(F170&lt;&gt;0,-INDEX([9]Delta!$F$1:$EE$65553,$L$20,$I170),0)</f>
        <v>165371.38121637702</v>
      </c>
      <c r="D170" s="88">
        <f>IF(ISNUMBER($F170),VLOOKUP($J170,'Table 1'!$B$13:$C$33,2,FALSE)/12*1000*Study_MW,"")</f>
        <v>0</v>
      </c>
      <c r="E170" s="88">
        <f t="shared" si="44"/>
        <v>165371.38121637702</v>
      </c>
      <c r="F170" s="92">
        <f>INDEX([9]Delta!$F$1:$EE$65553,$L$21,$I170)</f>
        <v>2778.4369999999999</v>
      </c>
      <c r="G170" s="93">
        <f t="shared" si="45"/>
        <v>59.519572053056095</v>
      </c>
      <c r="I170" s="94">
        <f t="shared" si="42"/>
        <v>33</v>
      </c>
      <c r="J170" s="90">
        <f t="shared" si="46"/>
        <v>2030</v>
      </c>
      <c r="K170" s="95">
        <f t="shared" si="47"/>
        <v>47665</v>
      </c>
    </row>
    <row r="171" spans="2:11" outlineLevel="1">
      <c r="B171" s="95">
        <f t="shared" si="43"/>
        <v>47696</v>
      </c>
      <c r="C171" s="92">
        <f>IF(F171&lt;&gt;0,-INDEX([9]Delta!$F$1:$EE$65553,$L$20,$I171),0)</f>
        <v>139652.06116703153</v>
      </c>
      <c r="D171" s="88">
        <f>IF(ISNUMBER($F171),VLOOKUP($J171,'Table 1'!$B$13:$C$33,2,FALSE)/12*1000*Study_MW,"")</f>
        <v>0</v>
      </c>
      <c r="E171" s="88">
        <f t="shared" si="44"/>
        <v>139652.06116703153</v>
      </c>
      <c r="F171" s="92">
        <f>INDEX([9]Delta!$F$1:$EE$65553,$L$21,$I171)</f>
        <v>2783.056</v>
      </c>
      <c r="G171" s="93">
        <f t="shared" si="45"/>
        <v>50.179393144453982</v>
      </c>
      <c r="I171" s="94">
        <f t="shared" si="42"/>
        <v>34</v>
      </c>
      <c r="J171" s="90">
        <f t="shared" si="46"/>
        <v>2030</v>
      </c>
      <c r="K171" s="95">
        <f t="shared" si="47"/>
        <v>47696</v>
      </c>
    </row>
    <row r="172" spans="2:11" outlineLevel="1">
      <c r="B172" s="95">
        <f t="shared" si="43"/>
        <v>47727</v>
      </c>
      <c r="C172" s="92">
        <f>IF(F172&lt;&gt;0,-INDEX([9]Delta!$F$1:$EE$65553,$L$20,$I172),0)</f>
        <v>93922.193567305803</v>
      </c>
      <c r="D172" s="88">
        <f>IF(ISNUMBER($F172),VLOOKUP($J172,'Table 1'!$B$13:$C$33,2,FALSE)/12*1000*Study_MW,"")</f>
        <v>0</v>
      </c>
      <c r="E172" s="88">
        <f t="shared" si="44"/>
        <v>93922.193567305803</v>
      </c>
      <c r="F172" s="92">
        <f>INDEX([9]Delta!$F$1:$EE$65553,$L$21,$I172)</f>
        <v>2453.19</v>
      </c>
      <c r="G172" s="93">
        <f t="shared" si="45"/>
        <v>38.285739615482619</v>
      </c>
      <c r="I172" s="94">
        <f t="shared" si="42"/>
        <v>35</v>
      </c>
      <c r="J172" s="90">
        <f t="shared" si="46"/>
        <v>2030</v>
      </c>
      <c r="K172" s="95">
        <f t="shared" si="47"/>
        <v>47727</v>
      </c>
    </row>
    <row r="173" spans="2:11" outlineLevel="1">
      <c r="B173" s="95">
        <f t="shared" si="43"/>
        <v>47757</v>
      </c>
      <c r="C173" s="92">
        <f>IF(F173&lt;&gt;0,-INDEX([9]Delta!$F$1:$EE$65553,$L$20,$I173),0)</f>
        <v>79789.655184924603</v>
      </c>
      <c r="D173" s="88">
        <f>IF(ISNUMBER($F173),VLOOKUP($J173,'Table 1'!$B$13:$C$33,2,FALSE)/12*1000*Study_MW,"")</f>
        <v>0</v>
      </c>
      <c r="E173" s="88">
        <f t="shared" si="44"/>
        <v>79789.655184924603</v>
      </c>
      <c r="F173" s="92">
        <f>INDEX([9]Delta!$F$1:$EE$65553,$L$21,$I173)</f>
        <v>1988.867</v>
      </c>
      <c r="G173" s="93">
        <f t="shared" si="45"/>
        <v>40.118145247985211</v>
      </c>
      <c r="I173" s="94">
        <f t="shared" si="42"/>
        <v>36</v>
      </c>
      <c r="J173" s="90">
        <f t="shared" si="46"/>
        <v>2030</v>
      </c>
      <c r="K173" s="95">
        <f t="shared" si="47"/>
        <v>47757</v>
      </c>
    </row>
    <row r="174" spans="2:11" outlineLevel="1">
      <c r="B174" s="95">
        <f t="shared" si="43"/>
        <v>47788</v>
      </c>
      <c r="C174" s="92">
        <f>IF(F174&lt;&gt;0,-INDEX([9]Delta!$F$1:$EE$65553,$L$20,$I174),0)</f>
        <v>51909.184386283159</v>
      </c>
      <c r="D174" s="88">
        <f>IF(ISNUMBER($F174),VLOOKUP($J174,'Table 1'!$B$13:$C$33,2,FALSE)/12*1000*Study_MW,"")</f>
        <v>0</v>
      </c>
      <c r="E174" s="88">
        <f t="shared" si="44"/>
        <v>51909.184386283159</v>
      </c>
      <c r="F174" s="92">
        <f>INDEX([9]Delta!$F$1:$EE$65553,$L$21,$I174)</f>
        <v>1339.65</v>
      </c>
      <c r="G174" s="93">
        <f t="shared" si="45"/>
        <v>38.748318132559369</v>
      </c>
      <c r="I174" s="94">
        <f t="shared" si="42"/>
        <v>37</v>
      </c>
      <c r="J174" s="90">
        <f t="shared" si="46"/>
        <v>2030</v>
      </c>
      <c r="K174" s="95">
        <f t="shared" si="47"/>
        <v>47788</v>
      </c>
    </row>
    <row r="175" spans="2:11" outlineLevel="1">
      <c r="B175" s="99">
        <f t="shared" si="43"/>
        <v>47818</v>
      </c>
      <c r="C175" s="96">
        <f>IF(F175&lt;&gt;0,-INDEX([9]Delta!$F$1:$EE$65553,$L$20,$I175),0)</f>
        <v>63710.024767577648</v>
      </c>
      <c r="D175" s="97">
        <f>IF(ISNUMBER($F175),VLOOKUP($J175,'Table 1'!$B$13:$C$33,2,FALSE)/12*1000*Study_MW,"")</f>
        <v>0</v>
      </c>
      <c r="E175" s="97">
        <f t="shared" si="44"/>
        <v>63710.024767577648</v>
      </c>
      <c r="F175" s="96">
        <f>INDEX([9]Delta!$F$1:$EE$65553,$L$21,$I175)</f>
        <v>1033.509</v>
      </c>
      <c r="G175" s="98">
        <f t="shared" si="45"/>
        <v>61.644383133168311</v>
      </c>
      <c r="I175" s="81">
        <f t="shared" si="42"/>
        <v>38</v>
      </c>
      <c r="J175" s="90">
        <f t="shared" si="46"/>
        <v>2030</v>
      </c>
      <c r="K175" s="99">
        <f t="shared" si="47"/>
        <v>47818</v>
      </c>
    </row>
    <row r="176" spans="2:11" outlineLevel="1">
      <c r="B176" s="91">
        <f t="shared" si="43"/>
        <v>47849</v>
      </c>
      <c r="C176" s="86">
        <f>IF(F176&lt;&gt;0,-INDEX([9]Delta!$F$1:$EE$65553,$L$20,$I176),0)</f>
        <v>-813.81501322984695</v>
      </c>
      <c r="D176" s="87">
        <f>IF(ISNUMBER($F176),VLOOKUP($J176,'Table 1'!$B$13:$C$33,2,FALSE)/12*1000*Study_MW,"")</f>
        <v>168043.13272333951</v>
      </c>
      <c r="E176" s="87">
        <f t="shared" si="44"/>
        <v>167229.31771010967</v>
      </c>
      <c r="F176" s="86">
        <f>INDEX([9]Delta!$F$1:$EE$65553,$L$21,$I176)</f>
        <v>1233.7070000000001</v>
      </c>
      <c r="G176" s="89">
        <f t="shared" si="45"/>
        <v>135.55027061539704</v>
      </c>
      <c r="I176" s="77">
        <f>I56</f>
        <v>40</v>
      </c>
      <c r="J176" s="90">
        <f t="shared" si="46"/>
        <v>2031</v>
      </c>
      <c r="K176" s="91">
        <f t="shared" si="47"/>
        <v>47849</v>
      </c>
    </row>
    <row r="177" spans="2:11" outlineLevel="1">
      <c r="B177" s="95">
        <f t="shared" si="43"/>
        <v>47880</v>
      </c>
      <c r="C177" s="92">
        <f>IF(F177&lt;&gt;0,-INDEX([9]Delta!$F$1:$EE$65553,$L$20,$I177),0)</f>
        <v>-918.03248780965805</v>
      </c>
      <c r="D177" s="88">
        <f>IF(ISNUMBER($F177),VLOOKUP($J177,'Table 1'!$B$13:$C$33,2,FALSE)/12*1000*Study_MW,"")</f>
        <v>168043.13272333951</v>
      </c>
      <c r="E177" s="88">
        <f t="shared" si="44"/>
        <v>167125.10023552986</v>
      </c>
      <c r="F177" s="92">
        <f>INDEX([9]Delta!$F$1:$EE$65553,$L$21,$I177)</f>
        <v>1380.68</v>
      </c>
      <c r="G177" s="93">
        <f t="shared" si="45"/>
        <v>121.0454994897658</v>
      </c>
      <c r="I177" s="94">
        <f t="shared" si="42"/>
        <v>41</v>
      </c>
      <c r="J177" s="90">
        <f t="shared" si="46"/>
        <v>2031</v>
      </c>
      <c r="K177" s="95">
        <f t="shared" si="47"/>
        <v>47880</v>
      </c>
    </row>
    <row r="178" spans="2:11" outlineLevel="1">
      <c r="B178" s="95">
        <f t="shared" si="43"/>
        <v>47908</v>
      </c>
      <c r="C178" s="92">
        <f>IF(F178&lt;&gt;0,-INDEX([9]Delta!$F$1:$EE$65553,$L$20,$I178),0)</f>
        <v>-1146.8441586196423</v>
      </c>
      <c r="D178" s="88">
        <f>IF(ISNUMBER($F178),VLOOKUP($J178,'Table 1'!$B$13:$C$33,2,FALSE)/12*1000*Study_MW,"")</f>
        <v>168043.13272333951</v>
      </c>
      <c r="E178" s="88">
        <f t="shared" si="44"/>
        <v>166896.28856471987</v>
      </c>
      <c r="F178" s="92">
        <f>INDEX([9]Delta!$F$1:$EE$65553,$L$21,$I178)</f>
        <v>2150.377</v>
      </c>
      <c r="G178" s="93">
        <f t="shared" si="45"/>
        <v>77.612571453619466</v>
      </c>
      <c r="I178" s="94">
        <f t="shared" si="42"/>
        <v>42</v>
      </c>
      <c r="J178" s="90">
        <f t="shared" si="46"/>
        <v>2031</v>
      </c>
      <c r="K178" s="95">
        <f t="shared" si="47"/>
        <v>47908</v>
      </c>
    </row>
    <row r="179" spans="2:11" outlineLevel="1">
      <c r="B179" s="95">
        <f t="shared" si="43"/>
        <v>47939</v>
      </c>
      <c r="C179" s="92">
        <f>IF(F179&lt;&gt;0,-INDEX([9]Delta!$F$1:$EE$65553,$L$20,$I179),0)</f>
        <v>-1631.5453968942165</v>
      </c>
      <c r="D179" s="88">
        <f>IF(ISNUMBER($F179),VLOOKUP($J179,'Table 1'!$B$13:$C$33,2,FALSE)/12*1000*Study_MW,"")</f>
        <v>168043.13272333951</v>
      </c>
      <c r="E179" s="88">
        <f t="shared" si="44"/>
        <v>166411.5873264453</v>
      </c>
      <c r="F179" s="92">
        <f>INDEX([9]Delta!$F$1:$EE$65553,$L$21,$I179)</f>
        <v>2483.64</v>
      </c>
      <c r="G179" s="93">
        <f t="shared" si="45"/>
        <v>67.003103238168691</v>
      </c>
      <c r="I179" s="94">
        <f t="shared" si="42"/>
        <v>43</v>
      </c>
      <c r="J179" s="90">
        <f t="shared" si="46"/>
        <v>2031</v>
      </c>
      <c r="K179" s="95">
        <f t="shared" si="47"/>
        <v>47939</v>
      </c>
    </row>
    <row r="180" spans="2:11" outlineLevel="1">
      <c r="B180" s="95">
        <f t="shared" si="43"/>
        <v>47969</v>
      </c>
      <c r="C180" s="92">
        <f>IF(F180&lt;&gt;0,-INDEX([9]Delta!$F$1:$EE$65553,$L$20,$I180),0)</f>
        <v>-499.4309695661068</v>
      </c>
      <c r="D180" s="88">
        <f>IF(ISNUMBER($F180),VLOOKUP($J180,'Table 1'!$B$13:$C$33,2,FALSE)/12*1000*Study_MW,"")</f>
        <v>168043.13272333951</v>
      </c>
      <c r="E180" s="88">
        <f t="shared" si="44"/>
        <v>167543.70175377341</v>
      </c>
      <c r="F180" s="92">
        <f>INDEX([9]Delta!$F$1:$EE$65553,$L$21,$I180)</f>
        <v>2875.0949999999998</v>
      </c>
      <c r="G180" s="93">
        <f t="shared" si="45"/>
        <v>58.274144594795445</v>
      </c>
      <c r="I180" s="94">
        <f t="shared" si="42"/>
        <v>44</v>
      </c>
      <c r="J180" s="90">
        <f t="shared" si="46"/>
        <v>2031</v>
      </c>
      <c r="K180" s="95">
        <f t="shared" si="47"/>
        <v>47969</v>
      </c>
    </row>
    <row r="181" spans="2:11" outlineLevel="1">
      <c r="B181" s="95">
        <f t="shared" si="43"/>
        <v>48000</v>
      </c>
      <c r="C181" s="92">
        <f>IF(F181&lt;&gt;0,-INDEX([9]Delta!$F$1:$EE$65553,$L$20,$I181),0)</f>
        <v>-1445.7668017446995</v>
      </c>
      <c r="D181" s="88">
        <f>IF(ISNUMBER($F181),VLOOKUP($J181,'Table 1'!$B$13:$C$33,2,FALSE)/12*1000*Study_MW,"")</f>
        <v>168043.13272333951</v>
      </c>
      <c r="E181" s="88">
        <f t="shared" si="44"/>
        <v>166597.36592159481</v>
      </c>
      <c r="F181" s="92">
        <f>INDEX([9]Delta!$F$1:$EE$65553,$L$21,$I181)</f>
        <v>3054.36</v>
      </c>
      <c r="G181" s="93">
        <f t="shared" si="45"/>
        <v>54.544115926608129</v>
      </c>
      <c r="I181" s="94">
        <f t="shared" si="42"/>
        <v>45</v>
      </c>
      <c r="J181" s="90">
        <f t="shared" si="46"/>
        <v>2031</v>
      </c>
      <c r="K181" s="95">
        <f t="shared" si="47"/>
        <v>48000</v>
      </c>
    </row>
    <row r="182" spans="2:11" outlineLevel="1">
      <c r="B182" s="95">
        <f t="shared" si="43"/>
        <v>48030</v>
      </c>
      <c r="C182" s="92">
        <f>IF(F182&lt;&gt;0,-INDEX([9]Delta!$F$1:$EE$65553,$L$20,$I182),0)</f>
        <v>-1694.5855130851269</v>
      </c>
      <c r="D182" s="88">
        <f>IF(ISNUMBER($F182),VLOOKUP($J182,'Table 1'!$B$13:$C$33,2,FALSE)/12*1000*Study_MW,"")</f>
        <v>168043.13272333951</v>
      </c>
      <c r="E182" s="88">
        <f t="shared" si="44"/>
        <v>166348.54721025439</v>
      </c>
      <c r="F182" s="92">
        <f>INDEX([9]Delta!$F$1:$EE$65553,$L$21,$I182)</f>
        <v>2764.6109999999999</v>
      </c>
      <c r="G182" s="93">
        <f t="shared" si="45"/>
        <v>60.170688465847235</v>
      </c>
      <c r="I182" s="94">
        <f t="shared" si="42"/>
        <v>46</v>
      </c>
      <c r="J182" s="90">
        <f t="shared" si="46"/>
        <v>2031</v>
      </c>
      <c r="K182" s="95">
        <f t="shared" si="47"/>
        <v>48030</v>
      </c>
    </row>
    <row r="183" spans="2:11" outlineLevel="1">
      <c r="B183" s="95">
        <f t="shared" si="43"/>
        <v>48061</v>
      </c>
      <c r="C183" s="92">
        <f>IF(F183&lt;&gt;0,-INDEX([9]Delta!$F$1:$EE$65553,$L$20,$I183),0)</f>
        <v>-1878.6347461640835</v>
      </c>
      <c r="D183" s="88">
        <f>IF(ISNUMBER($F183),VLOOKUP($J183,'Table 1'!$B$13:$C$33,2,FALSE)/12*1000*Study_MW,"")</f>
        <v>168043.13272333951</v>
      </c>
      <c r="E183" s="88">
        <f t="shared" si="44"/>
        <v>166164.49797717543</v>
      </c>
      <c r="F183" s="92">
        <f>INDEX([9]Delta!$F$1:$EE$65553,$L$21,$I183)</f>
        <v>2769.0749999999998</v>
      </c>
      <c r="G183" s="93">
        <f t="shared" si="45"/>
        <v>60.00722189798956</v>
      </c>
      <c r="I183" s="94">
        <f t="shared" si="42"/>
        <v>47</v>
      </c>
      <c r="J183" s="90">
        <f t="shared" si="46"/>
        <v>2031</v>
      </c>
      <c r="K183" s="95">
        <f t="shared" si="47"/>
        <v>48061</v>
      </c>
    </row>
    <row r="184" spans="2:11" outlineLevel="1">
      <c r="B184" s="95">
        <f t="shared" si="43"/>
        <v>48092</v>
      </c>
      <c r="C184" s="92">
        <f>IF(F184&lt;&gt;0,-INDEX([9]Delta!$F$1:$EE$65553,$L$20,$I184),0)</f>
        <v>-1582.5575795471668</v>
      </c>
      <c r="D184" s="88">
        <f>IF(ISNUMBER($F184),VLOOKUP($J184,'Table 1'!$B$13:$C$33,2,FALSE)/12*1000*Study_MW,"")</f>
        <v>168043.13272333951</v>
      </c>
      <c r="E184" s="88">
        <f t="shared" si="44"/>
        <v>166460.57514379235</v>
      </c>
      <c r="F184" s="92">
        <f>INDEX([9]Delta!$F$1:$EE$65553,$L$21,$I184)</f>
        <v>2440.9499999999998</v>
      </c>
      <c r="G184" s="93">
        <f t="shared" si="45"/>
        <v>68.194995859723619</v>
      </c>
      <c r="I184" s="94">
        <f t="shared" si="42"/>
        <v>48</v>
      </c>
      <c r="J184" s="90">
        <f t="shared" si="46"/>
        <v>2031</v>
      </c>
      <c r="K184" s="95">
        <f t="shared" si="47"/>
        <v>48092</v>
      </c>
    </row>
    <row r="185" spans="2:11" outlineLevel="1">
      <c r="B185" s="95">
        <f t="shared" si="43"/>
        <v>48122</v>
      </c>
      <c r="C185" s="92">
        <f>IF(F185&lt;&gt;0,-INDEX([9]Delta!$F$1:$EE$65553,$L$20,$I185),0)</f>
        <v>-1302.30772960186</v>
      </c>
      <c r="D185" s="88">
        <f>IF(ISNUMBER($F185),VLOOKUP($J185,'Table 1'!$B$13:$C$33,2,FALSE)/12*1000*Study_MW,"")</f>
        <v>168043.13272333951</v>
      </c>
      <c r="E185" s="88">
        <f t="shared" si="44"/>
        <v>166740.82499373765</v>
      </c>
      <c r="F185" s="92">
        <f>INDEX([9]Delta!$F$1:$EE$65553,$L$21,$I185)</f>
        <v>1978.9469999999999</v>
      </c>
      <c r="G185" s="93">
        <f t="shared" si="45"/>
        <v>84.257347464958713</v>
      </c>
      <c r="I185" s="94">
        <f t="shared" si="42"/>
        <v>49</v>
      </c>
      <c r="J185" s="90">
        <f t="shared" si="46"/>
        <v>2031</v>
      </c>
      <c r="K185" s="95">
        <f t="shared" si="47"/>
        <v>48122</v>
      </c>
    </row>
    <row r="186" spans="2:11" outlineLevel="1">
      <c r="B186" s="95">
        <f t="shared" si="43"/>
        <v>48153</v>
      </c>
      <c r="C186" s="92">
        <f>IF(F186&lt;&gt;0,-INDEX([9]Delta!$F$1:$EE$65553,$L$20,$I186),0)</f>
        <v>-876.60029971599579</v>
      </c>
      <c r="D186" s="88">
        <f>IF(ISNUMBER($F186),VLOOKUP($J186,'Table 1'!$B$13:$C$33,2,FALSE)/12*1000*Study_MW,"")</f>
        <v>168043.13272333951</v>
      </c>
      <c r="E186" s="88">
        <f t="shared" si="44"/>
        <v>167166.53242362352</v>
      </c>
      <c r="F186" s="92">
        <f>INDEX([9]Delta!$F$1:$EE$65553,$L$21,$I186)</f>
        <v>1332.96</v>
      </c>
      <c r="G186" s="93">
        <f t="shared" si="45"/>
        <v>125.41001412167171</v>
      </c>
      <c r="I186" s="94">
        <f t="shared" si="42"/>
        <v>50</v>
      </c>
      <c r="J186" s="90">
        <f t="shared" si="46"/>
        <v>2031</v>
      </c>
      <c r="K186" s="95">
        <f t="shared" si="47"/>
        <v>48153</v>
      </c>
    </row>
    <row r="187" spans="2:11" outlineLevel="1">
      <c r="B187" s="99">
        <f t="shared" si="43"/>
        <v>48183</v>
      </c>
      <c r="C187" s="96">
        <f>IF(F187&lt;&gt;0,-INDEX([9]Delta!$F$1:$EE$65553,$L$20,$I187),0)</f>
        <v>-681.24579456448555</v>
      </c>
      <c r="D187" s="97">
        <f>IF(ISNUMBER($F187),VLOOKUP($J187,'Table 1'!$B$13:$C$33,2,FALSE)/12*1000*Study_MW,"")</f>
        <v>168043.13272333951</v>
      </c>
      <c r="E187" s="97">
        <f t="shared" si="44"/>
        <v>167361.88692877503</v>
      </c>
      <c r="F187" s="96">
        <f>INDEX([9]Delta!$F$1:$EE$65553,$L$21,$I187)</f>
        <v>1028.27</v>
      </c>
      <c r="G187" s="98">
        <f t="shared" si="45"/>
        <v>162.76064353601197</v>
      </c>
      <c r="I187" s="81">
        <f t="shared" si="42"/>
        <v>51</v>
      </c>
      <c r="J187" s="90">
        <f t="shared" si="46"/>
        <v>2031</v>
      </c>
      <c r="K187" s="99">
        <f t="shared" si="47"/>
        <v>48183</v>
      </c>
    </row>
    <row r="188" spans="2:11" outlineLevel="1" collapsed="1">
      <c r="B188" s="91">
        <f t="shared" si="43"/>
        <v>48214</v>
      </c>
      <c r="C188" s="86">
        <f>IF(F188&lt;&gt;0,-INDEX([9]Delta!$F$1:$EE$65553,$L$20,$I188),0)</f>
        <v>-1022.3587470650673</v>
      </c>
      <c r="D188" s="87">
        <f>IF(ISNUMBER($F188),VLOOKUP($J188,'Table 1'!$B$13:$C$33,2,FALSE)/12*1000*Study_MW,"")</f>
        <v>172089.35327606066</v>
      </c>
      <c r="E188" s="87">
        <f t="shared" si="44"/>
        <v>171066.99452899559</v>
      </c>
      <c r="F188" s="86">
        <f>INDEX([9]Delta!$F$1:$EE$65553,$L$21,$I188)</f>
        <v>1227.538</v>
      </c>
      <c r="G188" s="89">
        <f t="shared" si="45"/>
        <v>139.3577995377704</v>
      </c>
      <c r="I188" s="77">
        <f>I68</f>
        <v>53</v>
      </c>
      <c r="J188" s="90">
        <f t="shared" si="46"/>
        <v>2032</v>
      </c>
      <c r="K188" s="91">
        <f t="shared" si="47"/>
        <v>48214</v>
      </c>
    </row>
    <row r="189" spans="2:11" outlineLevel="1">
      <c r="B189" s="95">
        <f t="shared" si="43"/>
        <v>48245</v>
      </c>
      <c r="C189" s="92">
        <f>IF(F189&lt;&gt;0,-INDEX([9]Delta!$F$1:$EE$65553,$L$20,$I189),0)</f>
        <v>-1182.9938964545727</v>
      </c>
      <c r="D189" s="88">
        <f>IF(ISNUMBER($F189),VLOOKUP($J189,'Table 1'!$B$13:$C$33,2,FALSE)/12*1000*Study_MW,"")</f>
        <v>172089.35327606066</v>
      </c>
      <c r="E189" s="88">
        <f t="shared" si="44"/>
        <v>170906.35937960609</v>
      </c>
      <c r="F189" s="92">
        <f>INDEX([9]Delta!$F$1:$EE$65553,$L$21,$I189)</f>
        <v>1422.885</v>
      </c>
      <c r="G189" s="93">
        <f t="shared" si="45"/>
        <v>120.11255960924888</v>
      </c>
      <c r="I189" s="94">
        <f t="shared" si="42"/>
        <v>54</v>
      </c>
      <c r="J189" s="90">
        <f t="shared" si="46"/>
        <v>2032</v>
      </c>
      <c r="K189" s="95">
        <f t="shared" si="47"/>
        <v>48245</v>
      </c>
    </row>
    <row r="190" spans="2:11" outlineLevel="1">
      <c r="B190" s="95">
        <f t="shared" si="43"/>
        <v>48274</v>
      </c>
      <c r="C190" s="92">
        <f>IF(F190&lt;&gt;0,-INDEX([9]Delta!$F$1:$EE$65553,$L$20,$I190),0)</f>
        <v>-1420.8721207380295</v>
      </c>
      <c r="D190" s="88">
        <f>IF(ISNUMBER($F190),VLOOKUP($J190,'Table 1'!$B$13:$C$33,2,FALSE)/12*1000*Study_MW,"")</f>
        <v>172089.35327606066</v>
      </c>
      <c r="E190" s="88">
        <f t="shared" si="44"/>
        <v>170668.48115532263</v>
      </c>
      <c r="F190" s="92">
        <f>INDEX([9]Delta!$F$1:$EE$65553,$L$21,$I190)</f>
        <v>2139.62</v>
      </c>
      <c r="G190" s="93">
        <f t="shared" si="45"/>
        <v>79.765790727008834</v>
      </c>
      <c r="I190" s="94">
        <f t="shared" si="42"/>
        <v>55</v>
      </c>
      <c r="J190" s="90">
        <f t="shared" si="46"/>
        <v>2032</v>
      </c>
      <c r="K190" s="95">
        <f t="shared" si="47"/>
        <v>48274</v>
      </c>
    </row>
    <row r="191" spans="2:11" outlineLevel="1">
      <c r="B191" s="95">
        <f t="shared" si="43"/>
        <v>48305</v>
      </c>
      <c r="C191" s="92">
        <f>IF(F191&lt;&gt;0,-INDEX([9]Delta!$F$1:$EE$65553,$L$20,$I191),0)</f>
        <v>-1935.5050409287214</v>
      </c>
      <c r="D191" s="88">
        <f>IF(ISNUMBER($F191),VLOOKUP($J191,'Table 1'!$B$13:$C$33,2,FALSE)/12*1000*Study_MW,"")</f>
        <v>172089.35327606066</v>
      </c>
      <c r="E191" s="88">
        <f t="shared" si="44"/>
        <v>170153.84823513194</v>
      </c>
      <c r="F191" s="92">
        <f>INDEX([9]Delta!$F$1:$EE$65553,$L$21,$I191)</f>
        <v>2471.2800000000002</v>
      </c>
      <c r="G191" s="93">
        <f t="shared" si="45"/>
        <v>68.852517009457415</v>
      </c>
      <c r="I191" s="94">
        <f t="shared" si="42"/>
        <v>56</v>
      </c>
      <c r="J191" s="90">
        <f t="shared" si="46"/>
        <v>2032</v>
      </c>
      <c r="K191" s="95">
        <f t="shared" si="47"/>
        <v>48305</v>
      </c>
    </row>
    <row r="192" spans="2:11" outlineLevel="1">
      <c r="B192" s="95">
        <f t="shared" si="43"/>
        <v>48335</v>
      </c>
      <c r="C192" s="92">
        <f>IF(F192&lt;&gt;0,-INDEX([9]Delta!$F$1:$EE$65553,$L$20,$I192),0)</f>
        <v>-1433.5636302530766</v>
      </c>
      <c r="D192" s="88">
        <f>IF(ISNUMBER($F192),VLOOKUP($J192,'Table 1'!$B$13:$C$33,2,FALSE)/12*1000*Study_MW,"")</f>
        <v>172089.35327606066</v>
      </c>
      <c r="E192" s="88">
        <f t="shared" si="44"/>
        <v>170655.78964580758</v>
      </c>
      <c r="F192" s="92">
        <f>INDEX([9]Delta!$F$1:$EE$65553,$L$21,$I192)</f>
        <v>2860.6179999999999</v>
      </c>
      <c r="G192" s="93">
        <f t="shared" si="45"/>
        <v>59.656965608762718</v>
      </c>
      <c r="I192" s="94">
        <f t="shared" si="42"/>
        <v>57</v>
      </c>
      <c r="J192" s="90">
        <f t="shared" si="46"/>
        <v>2032</v>
      </c>
      <c r="K192" s="95">
        <f t="shared" si="47"/>
        <v>48335</v>
      </c>
    </row>
    <row r="193" spans="2:11" outlineLevel="1">
      <c r="B193" s="95">
        <f t="shared" si="43"/>
        <v>48366</v>
      </c>
      <c r="C193" s="92">
        <f>IF(F193&lt;&gt;0,-INDEX([9]Delta!$F$1:$EE$65553,$L$20,$I193),0)</f>
        <v>-1416.9730862975121</v>
      </c>
      <c r="D193" s="88">
        <f>IF(ISNUMBER($F193),VLOOKUP($J193,'Table 1'!$B$13:$C$33,2,FALSE)/12*1000*Study_MW,"")</f>
        <v>172089.35327606066</v>
      </c>
      <c r="E193" s="88">
        <f t="shared" si="44"/>
        <v>170672.38018976315</v>
      </c>
      <c r="F193" s="92">
        <f>INDEX([9]Delta!$F$1:$EE$65553,$L$21,$I193)</f>
        <v>3039.09</v>
      </c>
      <c r="G193" s="93">
        <f t="shared" si="45"/>
        <v>56.159041091169769</v>
      </c>
      <c r="I193" s="94">
        <f t="shared" si="42"/>
        <v>58</v>
      </c>
      <c r="J193" s="90">
        <f t="shared" si="46"/>
        <v>2032</v>
      </c>
      <c r="K193" s="95">
        <f t="shared" si="47"/>
        <v>48366</v>
      </c>
    </row>
    <row r="194" spans="2:11" outlineLevel="1">
      <c r="B194" s="95">
        <f t="shared" si="43"/>
        <v>48396</v>
      </c>
      <c r="C194" s="92">
        <f>IF(F194&lt;&gt;0,-INDEX([9]Delta!$F$1:$EE$65553,$L$20,$I194),0)</f>
        <v>-1658.1682581603527</v>
      </c>
      <c r="D194" s="88">
        <f>IF(ISNUMBER($F194),VLOOKUP($J194,'Table 1'!$B$13:$C$33,2,FALSE)/12*1000*Study_MW,"")</f>
        <v>172089.35327606066</v>
      </c>
      <c r="E194" s="88">
        <f t="shared" si="44"/>
        <v>170431.18501790031</v>
      </c>
      <c r="F194" s="92">
        <f>INDEX([9]Delta!$F$1:$EE$65553,$L$21,$I194)</f>
        <v>2750.7539999999999</v>
      </c>
      <c r="G194" s="93">
        <f t="shared" si="45"/>
        <v>61.957988616175896</v>
      </c>
      <c r="I194" s="94">
        <f t="shared" si="42"/>
        <v>59</v>
      </c>
      <c r="J194" s="90">
        <f t="shared" si="46"/>
        <v>2032</v>
      </c>
      <c r="K194" s="95">
        <f t="shared" si="47"/>
        <v>48396</v>
      </c>
    </row>
    <row r="195" spans="2:11" outlineLevel="1">
      <c r="B195" s="95">
        <f t="shared" si="43"/>
        <v>48427</v>
      </c>
      <c r="C195" s="92">
        <f>IF(F195&lt;&gt;0,-INDEX([9]Delta!$F$1:$EE$65553,$L$20,$I195),0)</f>
        <v>-2418.0834603011608</v>
      </c>
      <c r="D195" s="88">
        <f>IF(ISNUMBER($F195),VLOOKUP($J195,'Table 1'!$B$13:$C$33,2,FALSE)/12*1000*Study_MW,"")</f>
        <v>172089.35327606066</v>
      </c>
      <c r="E195" s="88">
        <f t="shared" si="44"/>
        <v>169671.2698157595</v>
      </c>
      <c r="F195" s="92">
        <f>INDEX([9]Delta!$F$1:$EE$65553,$L$21,$I195)</f>
        <v>2755.28</v>
      </c>
      <c r="G195" s="93">
        <f t="shared" si="45"/>
        <v>61.580409183734318</v>
      </c>
      <c r="I195" s="94">
        <f t="shared" si="42"/>
        <v>60</v>
      </c>
      <c r="J195" s="90">
        <f t="shared" si="46"/>
        <v>2032</v>
      </c>
      <c r="K195" s="95">
        <f t="shared" si="47"/>
        <v>48427</v>
      </c>
    </row>
    <row r="196" spans="2:11" outlineLevel="1">
      <c r="B196" s="95">
        <f t="shared" si="43"/>
        <v>48458</v>
      </c>
      <c r="C196" s="92">
        <f>IF(F196&lt;&gt;0,-INDEX([9]Delta!$F$1:$EE$65553,$L$20,$I196),0)</f>
        <v>-2026.5017879903316</v>
      </c>
      <c r="D196" s="88">
        <f>IF(ISNUMBER($F196),VLOOKUP($J196,'Table 1'!$B$13:$C$33,2,FALSE)/12*1000*Study_MW,"")</f>
        <v>172089.35327606066</v>
      </c>
      <c r="E196" s="88">
        <f t="shared" si="44"/>
        <v>170062.85148807033</v>
      </c>
      <c r="F196" s="92">
        <f>INDEX([9]Delta!$F$1:$EE$65553,$L$21,$I196)</f>
        <v>2428.71</v>
      </c>
      <c r="G196" s="93">
        <f t="shared" si="45"/>
        <v>70.021884658139641</v>
      </c>
      <c r="I196" s="94">
        <f t="shared" si="42"/>
        <v>61</v>
      </c>
      <c r="J196" s="90">
        <f t="shared" si="46"/>
        <v>2032</v>
      </c>
      <c r="K196" s="95">
        <f t="shared" si="47"/>
        <v>48458</v>
      </c>
    </row>
    <row r="197" spans="2:11" outlineLevel="1">
      <c r="B197" s="95">
        <f t="shared" si="43"/>
        <v>48488</v>
      </c>
      <c r="C197" s="92">
        <f>IF(F197&lt;&gt;0,-INDEX([9]Delta!$F$1:$EE$65553,$L$20,$I197),0)</f>
        <v>-1539.2560194730759</v>
      </c>
      <c r="D197" s="88">
        <f>IF(ISNUMBER($F197),VLOOKUP($J197,'Table 1'!$B$13:$C$33,2,FALSE)/12*1000*Study_MW,"")</f>
        <v>172089.35327606066</v>
      </c>
      <c r="E197" s="88">
        <f t="shared" si="44"/>
        <v>170550.09725658759</v>
      </c>
      <c r="F197" s="92">
        <f>INDEX([9]Delta!$F$1:$EE$65553,$L$21,$I197)</f>
        <v>1969.0889999999999</v>
      </c>
      <c r="G197" s="93">
        <f t="shared" si="45"/>
        <v>86.613706773328985</v>
      </c>
      <c r="I197" s="94">
        <f t="shared" si="42"/>
        <v>62</v>
      </c>
      <c r="J197" s="90">
        <f t="shared" si="46"/>
        <v>2032</v>
      </c>
      <c r="K197" s="95">
        <f t="shared" si="47"/>
        <v>48488</v>
      </c>
    </row>
    <row r="198" spans="2:11" outlineLevel="1">
      <c r="B198" s="95">
        <f t="shared" si="43"/>
        <v>48519</v>
      </c>
      <c r="C198" s="92">
        <f>IF(F198&lt;&gt;0,-INDEX([9]Delta!$F$1:$EE$65553,$L$20,$I198),0)</f>
        <v>-1069.6474250555038</v>
      </c>
      <c r="D198" s="88">
        <f>IF(ISNUMBER($F198),VLOOKUP($J198,'Table 1'!$B$13:$C$33,2,FALSE)/12*1000*Study_MW,"")</f>
        <v>172089.35327606066</v>
      </c>
      <c r="E198" s="88">
        <f t="shared" si="44"/>
        <v>171019.70585100516</v>
      </c>
      <c r="F198" s="92">
        <f>INDEX([9]Delta!$F$1:$EE$65553,$L$21,$I198)</f>
        <v>1326.27</v>
      </c>
      <c r="G198" s="93">
        <f t="shared" si="45"/>
        <v>128.94788078672153</v>
      </c>
      <c r="I198" s="94">
        <f t="shared" si="42"/>
        <v>63</v>
      </c>
      <c r="J198" s="90">
        <f t="shared" si="46"/>
        <v>2032</v>
      </c>
      <c r="K198" s="95">
        <f t="shared" si="47"/>
        <v>48519</v>
      </c>
    </row>
    <row r="199" spans="2:11" outlineLevel="1">
      <c r="B199" s="99">
        <f t="shared" si="43"/>
        <v>48549</v>
      </c>
      <c r="C199" s="96">
        <f>IF(F199&lt;&gt;0,-INDEX([9]Delta!$F$1:$EE$65553,$L$20,$I199),0)</f>
        <v>-860.65983745455742</v>
      </c>
      <c r="D199" s="97">
        <f>IF(ISNUMBER($F199),VLOOKUP($J199,'Table 1'!$B$13:$C$33,2,FALSE)/12*1000*Study_MW,"")</f>
        <v>172089.35327606066</v>
      </c>
      <c r="E199" s="97">
        <f t="shared" si="44"/>
        <v>171228.6934386061</v>
      </c>
      <c r="F199" s="96">
        <f>INDEX([9]Delta!$F$1:$EE$65553,$L$21,$I199)</f>
        <v>1023.155</v>
      </c>
      <c r="G199" s="98">
        <f t="shared" si="45"/>
        <v>167.35362035918908</v>
      </c>
      <c r="I199" s="81">
        <f t="shared" si="42"/>
        <v>64</v>
      </c>
      <c r="J199" s="90">
        <f t="shared" si="46"/>
        <v>2032</v>
      </c>
      <c r="K199" s="99">
        <f t="shared" si="47"/>
        <v>48549</v>
      </c>
    </row>
    <row r="200" spans="2:11">
      <c r="B200" s="91">
        <f t="shared" si="43"/>
        <v>48580</v>
      </c>
      <c r="C200" s="86">
        <f>IF(F200&lt;&gt;0,-INDEX([9]Delta!$F$1:$EE$65553,$L$20,$I200),0)</f>
        <v>-1219.7457078397274</v>
      </c>
      <c r="D200" s="87">
        <f>IF(ISNUMBER($F200),VLOOKUP($J200,'Table 1'!$B$13:$C$33,2,FALSE)/12*1000*Study_MW,"")</f>
        <v>176260.55361419398</v>
      </c>
      <c r="E200" s="87">
        <f t="shared" si="44"/>
        <v>175040.80790635425</v>
      </c>
      <c r="F200" s="86">
        <f>INDEX([9]Delta!$F$1:$EE$65553,$L$21,$I200)</f>
        <v>1221.4000000000001</v>
      </c>
      <c r="G200" s="89">
        <f>IFERROR(E200/$F200,0)</f>
        <v>143.31161610148538</v>
      </c>
      <c r="I200" s="77">
        <f>I80</f>
        <v>66</v>
      </c>
      <c r="J200" s="90">
        <f t="shared" si="46"/>
        <v>2033</v>
      </c>
      <c r="K200" s="91">
        <f t="shared" si="47"/>
        <v>48580</v>
      </c>
    </row>
    <row r="201" spans="2:11">
      <c r="B201" s="95">
        <f t="shared" si="43"/>
        <v>48611</v>
      </c>
      <c r="C201" s="92">
        <f>IF(F201&lt;&gt;0,-INDEX([9]Delta!$F$1:$EE$65553,$L$20,$I201),0)</f>
        <v>-1350.7614920139313</v>
      </c>
      <c r="D201" s="88">
        <f>IF(ISNUMBER($F201),VLOOKUP($J201,'Table 1'!$B$13:$C$33,2,FALSE)/12*1000*Study_MW,"")</f>
        <v>176260.55361419398</v>
      </c>
      <c r="E201" s="88">
        <f t="shared" si="44"/>
        <v>174909.79212218005</v>
      </c>
      <c r="F201" s="92">
        <f>INDEX([9]Delta!$F$1:$EE$65553,$L$21,$I201)</f>
        <v>1366.96</v>
      </c>
      <c r="G201" s="93">
        <f t="shared" ref="G201:G259" si="48">IFERROR(E201/$F201,0)</f>
        <v>127.95531114456901</v>
      </c>
      <c r="I201" s="94">
        <f t="shared" si="42"/>
        <v>67</v>
      </c>
      <c r="J201" s="90">
        <f t="shared" si="46"/>
        <v>2033</v>
      </c>
      <c r="K201" s="95">
        <f t="shared" si="47"/>
        <v>48611</v>
      </c>
    </row>
    <row r="202" spans="2:11">
      <c r="B202" s="95">
        <f t="shared" si="43"/>
        <v>48639</v>
      </c>
      <c r="C202" s="92">
        <f>IF(F202&lt;&gt;0,-INDEX([9]Delta!$F$1:$EE$65553,$L$20,$I202),0)</f>
        <v>-1164.5776960551739</v>
      </c>
      <c r="D202" s="88">
        <f>IF(ISNUMBER($F202),VLOOKUP($J202,'Table 1'!$B$13:$C$33,2,FALSE)/12*1000*Study_MW,"")</f>
        <v>176260.55361419398</v>
      </c>
      <c r="E202" s="88">
        <f t="shared" si="44"/>
        <v>175095.97591813881</v>
      </c>
      <c r="F202" s="92">
        <f>INDEX([9]Delta!$F$1:$EE$65553,$L$21,$I202)</f>
        <v>2128.9250000000002</v>
      </c>
      <c r="G202" s="93">
        <f t="shared" si="48"/>
        <v>82.246192758382179</v>
      </c>
      <c r="I202" s="94">
        <f t="shared" si="42"/>
        <v>68</v>
      </c>
      <c r="J202" s="90">
        <f t="shared" si="46"/>
        <v>2033</v>
      </c>
      <c r="K202" s="95">
        <f t="shared" si="47"/>
        <v>48639</v>
      </c>
    </row>
    <row r="203" spans="2:11">
      <c r="B203" s="95">
        <f t="shared" si="43"/>
        <v>48670</v>
      </c>
      <c r="C203" s="92">
        <f>IF(F203&lt;&gt;0,-INDEX([9]Delta!$F$1:$EE$65553,$L$20,$I203),0)</f>
        <v>-2181.1624022871256</v>
      </c>
      <c r="D203" s="88">
        <f>IF(ISNUMBER($F203),VLOOKUP($J203,'Table 1'!$B$13:$C$33,2,FALSE)/12*1000*Study_MW,"")</f>
        <v>176260.55361419398</v>
      </c>
      <c r="E203" s="88">
        <f t="shared" si="44"/>
        <v>174079.39121190686</v>
      </c>
      <c r="F203" s="92">
        <f>INDEX([9]Delta!$F$1:$EE$65553,$L$21,$I203)</f>
        <v>2458.89</v>
      </c>
      <c r="G203" s="93">
        <f t="shared" si="48"/>
        <v>70.795924670036825</v>
      </c>
      <c r="I203" s="94">
        <f t="shared" si="42"/>
        <v>69</v>
      </c>
      <c r="J203" s="90">
        <f t="shared" si="46"/>
        <v>2033</v>
      </c>
      <c r="K203" s="95">
        <f t="shared" si="47"/>
        <v>48670</v>
      </c>
    </row>
    <row r="204" spans="2:11">
      <c r="B204" s="95">
        <f t="shared" si="43"/>
        <v>48700</v>
      </c>
      <c r="C204" s="92">
        <f>IF(F204&lt;&gt;0,-INDEX([9]Delta!$F$1:$EE$65553,$L$20,$I204),0)</f>
        <v>-1295.4174258112907</v>
      </c>
      <c r="D204" s="88">
        <f>IF(ISNUMBER($F204),VLOOKUP($J204,'Table 1'!$B$13:$C$33,2,FALSE)/12*1000*Study_MW,"")</f>
        <v>176260.55361419398</v>
      </c>
      <c r="E204" s="88">
        <f t="shared" si="44"/>
        <v>174965.13618838269</v>
      </c>
      <c r="F204" s="92">
        <f>INDEX([9]Delta!$F$1:$EE$65553,$L$21,$I204)</f>
        <v>2846.3890000000001</v>
      </c>
      <c r="G204" s="93">
        <f t="shared" si="48"/>
        <v>61.469158357618262</v>
      </c>
      <c r="I204" s="94">
        <f t="shared" si="42"/>
        <v>70</v>
      </c>
      <c r="J204" s="90">
        <f t="shared" si="46"/>
        <v>2033</v>
      </c>
      <c r="K204" s="95">
        <f t="shared" si="47"/>
        <v>48700</v>
      </c>
    </row>
    <row r="205" spans="2:11">
      <c r="B205" s="95">
        <f t="shared" si="43"/>
        <v>48731</v>
      </c>
      <c r="C205" s="92">
        <f>IF(F205&lt;&gt;0,-INDEX([9]Delta!$F$1:$EE$65553,$L$20,$I205),0)</f>
        <v>-1322.9814765155315</v>
      </c>
      <c r="D205" s="88">
        <f>IF(ISNUMBER($F205),VLOOKUP($J205,'Table 1'!$B$13:$C$33,2,FALSE)/12*1000*Study_MW,"")</f>
        <v>176260.55361419398</v>
      </c>
      <c r="E205" s="88">
        <f t="shared" si="44"/>
        <v>174937.57213767845</v>
      </c>
      <c r="F205" s="92">
        <f>INDEX([9]Delta!$F$1:$EE$65553,$L$21,$I205)</f>
        <v>3023.91</v>
      </c>
      <c r="G205" s="93">
        <f t="shared" si="48"/>
        <v>57.851448005290656</v>
      </c>
      <c r="I205" s="94">
        <f t="shared" ref="I205:I211" si="49">I85</f>
        <v>71</v>
      </c>
      <c r="J205" s="90">
        <f t="shared" si="46"/>
        <v>2033</v>
      </c>
      <c r="K205" s="95">
        <f t="shared" si="47"/>
        <v>48731</v>
      </c>
    </row>
    <row r="206" spans="2:11">
      <c r="B206" s="95">
        <f t="shared" si="43"/>
        <v>48761</v>
      </c>
      <c r="C206" s="92">
        <f>IF(F206&lt;&gt;0,-INDEX([9]Delta!$F$1:$EE$65553,$L$20,$I206),0)</f>
        <v>-1577.759517878294</v>
      </c>
      <c r="D206" s="88">
        <f>IF(ISNUMBER($F206),VLOOKUP($J206,'Table 1'!$B$13:$C$33,2,FALSE)/12*1000*Study_MW,"")</f>
        <v>176260.55361419398</v>
      </c>
      <c r="E206" s="88">
        <f t="shared" si="44"/>
        <v>174682.79409631569</v>
      </c>
      <c r="F206" s="92">
        <f>INDEX([9]Delta!$F$1:$EE$65553,$L$21,$I206)</f>
        <v>2737.0520000000001</v>
      </c>
      <c r="G206" s="93">
        <f t="shared" si="48"/>
        <v>63.821510916239689</v>
      </c>
      <c r="I206" s="94">
        <f t="shared" si="49"/>
        <v>72</v>
      </c>
      <c r="J206" s="90">
        <f t="shared" si="46"/>
        <v>2033</v>
      </c>
      <c r="K206" s="95">
        <f t="shared" si="47"/>
        <v>48761</v>
      </c>
    </row>
    <row r="207" spans="2:11">
      <c r="B207" s="95">
        <f t="shared" si="43"/>
        <v>48792</v>
      </c>
      <c r="C207" s="92">
        <f>IF(F207&lt;&gt;0,-INDEX([9]Delta!$F$1:$EE$65553,$L$20,$I207),0)</f>
        <v>-3007.4809066951275</v>
      </c>
      <c r="D207" s="88">
        <f>IF(ISNUMBER($F207),VLOOKUP($J207,'Table 1'!$B$13:$C$33,2,FALSE)/12*1000*Study_MW,"")</f>
        <v>176260.55361419398</v>
      </c>
      <c r="E207" s="88">
        <f t="shared" si="44"/>
        <v>173253.07270749885</v>
      </c>
      <c r="F207" s="92">
        <f>INDEX([9]Delta!$F$1:$EE$65553,$L$21,$I207)</f>
        <v>2741.5160000000001</v>
      </c>
      <c r="G207" s="93">
        <f t="shared" si="48"/>
        <v>63.19608300936374</v>
      </c>
      <c r="I207" s="94">
        <f t="shared" si="49"/>
        <v>73</v>
      </c>
      <c r="J207" s="90">
        <f t="shared" si="46"/>
        <v>2033</v>
      </c>
      <c r="K207" s="95">
        <f t="shared" si="47"/>
        <v>48792</v>
      </c>
    </row>
    <row r="208" spans="2:11">
      <c r="B208" s="95">
        <f t="shared" si="43"/>
        <v>48823</v>
      </c>
      <c r="C208" s="92">
        <f>IF(F208&lt;&gt;0,-INDEX([9]Delta!$F$1:$EE$65553,$L$20,$I208),0)</f>
        <v>-2358.3519946336746</v>
      </c>
      <c r="D208" s="88">
        <f>IF(ISNUMBER($F208),VLOOKUP($J208,'Table 1'!$B$13:$C$33,2,FALSE)/12*1000*Study_MW,"")</f>
        <v>176260.55361419398</v>
      </c>
      <c r="E208" s="88">
        <f t="shared" si="44"/>
        <v>173902.20161956031</v>
      </c>
      <c r="F208" s="92">
        <f>INDEX([9]Delta!$F$1:$EE$65553,$L$21,$I208)</f>
        <v>2416.59</v>
      </c>
      <c r="G208" s="93">
        <f t="shared" si="48"/>
        <v>71.961814631178768</v>
      </c>
      <c r="I208" s="94">
        <f t="shared" si="49"/>
        <v>74</v>
      </c>
      <c r="J208" s="90">
        <f t="shared" si="46"/>
        <v>2033</v>
      </c>
      <c r="K208" s="95">
        <f t="shared" si="47"/>
        <v>48823</v>
      </c>
    </row>
    <row r="209" spans="2:11">
      <c r="B209" s="95">
        <f t="shared" si="43"/>
        <v>48853</v>
      </c>
      <c r="C209" s="92">
        <f>IF(F209&lt;&gt;0,-INDEX([9]Delta!$F$1:$EE$65553,$L$20,$I209),0)</f>
        <v>-1690.6193947196007</v>
      </c>
      <c r="D209" s="88">
        <f>IF(ISNUMBER($F209),VLOOKUP($J209,'Table 1'!$B$13:$C$33,2,FALSE)/12*1000*Study_MW,"")</f>
        <v>176260.55361419398</v>
      </c>
      <c r="E209" s="88">
        <f t="shared" si="44"/>
        <v>174569.93421947438</v>
      </c>
      <c r="F209" s="92">
        <f>INDEX([9]Delta!$F$1:$EE$65553,$L$21,$I209)</f>
        <v>1959.1379999999999</v>
      </c>
      <c r="G209" s="93">
        <f t="shared" si="48"/>
        <v>89.105481196053773</v>
      </c>
      <c r="I209" s="94">
        <f t="shared" si="49"/>
        <v>75</v>
      </c>
      <c r="J209" s="90">
        <f t="shared" si="46"/>
        <v>2033</v>
      </c>
      <c r="K209" s="95">
        <f t="shared" si="47"/>
        <v>48853</v>
      </c>
    </row>
    <row r="210" spans="2:11">
      <c r="B210" s="95">
        <f t="shared" si="43"/>
        <v>48884</v>
      </c>
      <c r="C210" s="92">
        <f>IF(F210&lt;&gt;0,-INDEX([9]Delta!$F$1:$EE$65553,$L$20,$I210),0)</f>
        <v>-1241.0658813118935</v>
      </c>
      <c r="D210" s="88">
        <f>IF(ISNUMBER($F210),VLOOKUP($J210,'Table 1'!$B$13:$C$33,2,FALSE)/12*1000*Study_MW,"")</f>
        <v>176260.55361419398</v>
      </c>
      <c r="E210" s="88">
        <f t="shared" si="44"/>
        <v>175019.48773288209</v>
      </c>
      <c r="F210" s="92">
        <f>INDEX([9]Delta!$F$1:$EE$65553,$L$21,$I210)</f>
        <v>1319.61</v>
      </c>
      <c r="G210" s="93">
        <f t="shared" si="48"/>
        <v>132.62970705957221</v>
      </c>
      <c r="I210" s="94">
        <f t="shared" si="49"/>
        <v>76</v>
      </c>
      <c r="J210" s="90">
        <f t="shared" si="46"/>
        <v>2033</v>
      </c>
      <c r="K210" s="95">
        <f t="shared" si="47"/>
        <v>48884</v>
      </c>
    </row>
    <row r="211" spans="2:11">
      <c r="B211" s="99">
        <f t="shared" si="43"/>
        <v>48914</v>
      </c>
      <c r="C211" s="96">
        <f>IF(F211&lt;&gt;0,-INDEX([9]Delta!$F$1:$EE$65553,$L$20,$I211),0)</f>
        <v>-914.4705593585968</v>
      </c>
      <c r="D211" s="97">
        <f>IF(ISNUMBER($F211),VLOOKUP($J211,'Table 1'!$B$13:$C$33,2,FALSE)/12*1000*Study_MW,"")</f>
        <v>176260.55361419398</v>
      </c>
      <c r="E211" s="97">
        <f t="shared" si="44"/>
        <v>175346.08305483538</v>
      </c>
      <c r="F211" s="96">
        <f>INDEX([9]Delta!$F$1:$EE$65553,$L$21,$I211)</f>
        <v>1018.009</v>
      </c>
      <c r="G211" s="98">
        <f t="shared" si="48"/>
        <v>172.24413836698437</v>
      </c>
      <c r="I211" s="81">
        <f t="shared" si="49"/>
        <v>77</v>
      </c>
      <c r="J211" s="90">
        <f t="shared" si="46"/>
        <v>2033</v>
      </c>
      <c r="K211" s="99">
        <f t="shared" si="47"/>
        <v>48914</v>
      </c>
    </row>
    <row r="212" spans="2:11" outlineLevel="1">
      <c r="B212" s="91">
        <f t="shared" si="43"/>
        <v>48945</v>
      </c>
      <c r="C212" s="185">
        <f>IF(F212&lt;&gt;0,-INDEX([9]Delta!$F$1:$EE$65553,$L$20,$I212),0)</f>
        <v>-1206.6544706523418</v>
      </c>
      <c r="D212" s="186">
        <f>IF(ISNUMBER($F212),VLOOKUP($J212,'Table 1'!$B$13:$C$33,2,FALSE)/12*1000*Study_MW,"")</f>
        <v>180517.67755479825</v>
      </c>
      <c r="E212" s="186">
        <f t="shared" si="44"/>
        <v>179311.02308414591</v>
      </c>
      <c r="F212" s="185">
        <f>INDEX([9]Delta!$F$1:$EE$65553,$L$21,$I212)</f>
        <v>1215.2619999999999</v>
      </c>
      <c r="G212" s="187">
        <f t="shared" si="48"/>
        <v>147.54927174892816</v>
      </c>
      <c r="I212" s="77">
        <f>I92</f>
        <v>79</v>
      </c>
      <c r="J212" s="90">
        <f t="shared" si="46"/>
        <v>2034</v>
      </c>
      <c r="K212" s="91">
        <f t="shared" si="47"/>
        <v>48945</v>
      </c>
    </row>
    <row r="213" spans="2:11" outlineLevel="1">
      <c r="B213" s="95">
        <f t="shared" ref="B213:B271" si="50">EDATE(B212,1)</f>
        <v>48976</v>
      </c>
      <c r="C213" s="188">
        <f>IF(F213&lt;&gt;0,-INDEX([9]Delta!$F$1:$EE$65553,$L$20,$I213),0)</f>
        <v>-1232.0240871012211</v>
      </c>
      <c r="D213" s="189">
        <f>IF(ISNUMBER($F213),VLOOKUP($J213,'Table 1'!$B$13:$C$33,2,FALSE)/12*1000*Study_MW,"")</f>
        <v>180517.67755479825</v>
      </c>
      <c r="E213" s="189">
        <f t="shared" ref="E213:E259" si="51">C213+D213</f>
        <v>179285.65346769703</v>
      </c>
      <c r="F213" s="188">
        <f>INDEX([9]Delta!$F$1:$EE$65553,$L$21,$I213)</f>
        <v>1360.1279999999999</v>
      </c>
      <c r="G213" s="190">
        <f t="shared" si="48"/>
        <v>131.81528022928507</v>
      </c>
      <c r="I213" s="94">
        <f t="shared" ref="I213:I235" si="52">I93</f>
        <v>80</v>
      </c>
      <c r="J213" s="90">
        <f t="shared" ref="J213:J259" si="53">YEAR(B213)</f>
        <v>2034</v>
      </c>
      <c r="K213" s="95">
        <f t="shared" si="47"/>
        <v>48976</v>
      </c>
    </row>
    <row r="214" spans="2:11" outlineLevel="1">
      <c r="B214" s="95">
        <f t="shared" si="50"/>
        <v>49004</v>
      </c>
      <c r="C214" s="188">
        <f>IF(F214&lt;&gt;0,-INDEX([9]Delta!$F$1:$EE$65553,$L$20,$I214),0)</f>
        <v>-965.44894164800644</v>
      </c>
      <c r="D214" s="189">
        <f>IF(ISNUMBER($F214),VLOOKUP($J214,'Table 1'!$B$13:$C$33,2,FALSE)/12*1000*Study_MW,"")</f>
        <v>180517.67755479825</v>
      </c>
      <c r="E214" s="189">
        <f t="shared" si="51"/>
        <v>179552.22861315025</v>
      </c>
      <c r="F214" s="188">
        <f>INDEX([9]Delta!$F$1:$EE$65553,$L$21,$I214)</f>
        <v>2118.23</v>
      </c>
      <c r="G214" s="190">
        <f t="shared" si="48"/>
        <v>84.765218419694861</v>
      </c>
      <c r="I214" s="94">
        <f t="shared" si="52"/>
        <v>81</v>
      </c>
      <c r="J214" s="90">
        <f t="shared" si="53"/>
        <v>2034</v>
      </c>
      <c r="K214" s="95">
        <f t="shared" si="47"/>
        <v>49004</v>
      </c>
    </row>
    <row r="215" spans="2:11" outlineLevel="1">
      <c r="B215" s="95">
        <f t="shared" si="50"/>
        <v>49035</v>
      </c>
      <c r="C215" s="188">
        <f>IF(F215&lt;&gt;0,-INDEX([9]Delta!$F$1:$EE$65553,$L$20,$I215),0)</f>
        <v>-1389.8875644505024</v>
      </c>
      <c r="D215" s="189">
        <f>IF(ISNUMBER($F215),VLOOKUP($J215,'Table 1'!$B$13:$C$33,2,FALSE)/12*1000*Study_MW,"")</f>
        <v>180517.67755479825</v>
      </c>
      <c r="E215" s="189">
        <f t="shared" si="51"/>
        <v>179127.78999034775</v>
      </c>
      <c r="F215" s="188">
        <f>INDEX([9]Delta!$F$1:$EE$65553,$L$21,$I215)</f>
        <v>2446.59</v>
      </c>
      <c r="G215" s="190">
        <f t="shared" si="48"/>
        <v>73.215287396068703</v>
      </c>
      <c r="I215" s="94">
        <f t="shared" si="52"/>
        <v>82</v>
      </c>
      <c r="J215" s="90">
        <f t="shared" si="53"/>
        <v>2034</v>
      </c>
      <c r="K215" s="95">
        <f t="shared" si="47"/>
        <v>49035</v>
      </c>
    </row>
    <row r="216" spans="2:11" outlineLevel="1">
      <c r="B216" s="95">
        <f t="shared" si="50"/>
        <v>49065</v>
      </c>
      <c r="C216" s="188">
        <f>IF(F216&lt;&gt;0,-INDEX([9]Delta!$F$1:$EE$65553,$L$20,$I216),0)</f>
        <v>143.2393191754818</v>
      </c>
      <c r="D216" s="189">
        <f>IF(ISNUMBER($F216),VLOOKUP($J216,'Table 1'!$B$13:$C$33,2,FALSE)/12*1000*Study_MW,"")</f>
        <v>180517.67755479825</v>
      </c>
      <c r="E216" s="189">
        <f t="shared" si="51"/>
        <v>180660.91687397374</v>
      </c>
      <c r="F216" s="188">
        <f>INDEX([9]Delta!$F$1:$EE$65553,$L$21,$I216)</f>
        <v>2832.098</v>
      </c>
      <c r="G216" s="190">
        <f t="shared" si="48"/>
        <v>63.790489197045346</v>
      </c>
      <c r="I216" s="94">
        <f t="shared" si="52"/>
        <v>83</v>
      </c>
      <c r="J216" s="90">
        <f t="shared" si="53"/>
        <v>2034</v>
      </c>
      <c r="K216" s="95">
        <f t="shared" si="47"/>
        <v>49065</v>
      </c>
    </row>
    <row r="217" spans="2:11" outlineLevel="1">
      <c r="B217" s="95">
        <f t="shared" si="50"/>
        <v>49096</v>
      </c>
      <c r="C217" s="188">
        <f>IF(F217&lt;&gt;0,-INDEX([9]Delta!$F$1:$EE$65553,$L$20,$I217),0)</f>
        <v>-759.16844257712364</v>
      </c>
      <c r="D217" s="189">
        <f>IF(ISNUMBER($F217),VLOOKUP($J217,'Table 1'!$B$13:$C$33,2,FALSE)/12*1000*Study_MW,"")</f>
        <v>180517.67755479825</v>
      </c>
      <c r="E217" s="189">
        <f t="shared" si="51"/>
        <v>179758.50911222113</v>
      </c>
      <c r="F217" s="188">
        <f>INDEX([9]Delta!$F$1:$EE$65553,$L$21,$I217)</f>
        <v>3008.82</v>
      </c>
      <c r="G217" s="190">
        <f t="shared" si="48"/>
        <v>59.743856100471653</v>
      </c>
      <c r="I217" s="94">
        <f t="shared" si="52"/>
        <v>84</v>
      </c>
      <c r="J217" s="90">
        <f t="shared" si="53"/>
        <v>2034</v>
      </c>
      <c r="K217" s="95">
        <f t="shared" si="47"/>
        <v>49096</v>
      </c>
    </row>
    <row r="218" spans="2:11" outlineLevel="1">
      <c r="B218" s="95">
        <f t="shared" si="50"/>
        <v>49126</v>
      </c>
      <c r="C218" s="188">
        <f>IF(F218&lt;&gt;0,-INDEX([9]Delta!$F$1:$EE$65553,$L$20,$I218),0)</f>
        <v>-1256.1838203966618</v>
      </c>
      <c r="D218" s="189">
        <f>IF(ISNUMBER($F218),VLOOKUP($J218,'Table 1'!$B$13:$C$33,2,FALSE)/12*1000*Study_MW,"")</f>
        <v>180517.67755479825</v>
      </c>
      <c r="E218" s="189">
        <f t="shared" si="51"/>
        <v>179261.49373440159</v>
      </c>
      <c r="F218" s="188">
        <f>INDEX([9]Delta!$F$1:$EE$65553,$L$21,$I218)</f>
        <v>2723.35</v>
      </c>
      <c r="G218" s="190">
        <f t="shared" si="48"/>
        <v>65.823891065930411</v>
      </c>
      <c r="I218" s="94">
        <f t="shared" si="52"/>
        <v>85</v>
      </c>
      <c r="J218" s="90">
        <f t="shared" si="53"/>
        <v>2034</v>
      </c>
      <c r="K218" s="95">
        <f t="shared" si="47"/>
        <v>49126</v>
      </c>
    </row>
    <row r="219" spans="2:11" outlineLevel="1">
      <c r="B219" s="95">
        <f t="shared" si="50"/>
        <v>49157</v>
      </c>
      <c r="C219" s="188">
        <f>IF(F219&lt;&gt;0,-INDEX([9]Delta!$F$1:$EE$65553,$L$20,$I219),0)</f>
        <v>-3312.1626888811588</v>
      </c>
      <c r="D219" s="189">
        <f>IF(ISNUMBER($F219),VLOOKUP($J219,'Table 1'!$B$13:$C$33,2,FALSE)/12*1000*Study_MW,"")</f>
        <v>180517.67755479825</v>
      </c>
      <c r="E219" s="189">
        <f t="shared" si="51"/>
        <v>177205.5148659171</v>
      </c>
      <c r="F219" s="188">
        <f>INDEX([9]Delta!$F$1:$EE$65553,$L$21,$I219)</f>
        <v>2727.7829999999999</v>
      </c>
      <c r="G219" s="190">
        <f t="shared" si="48"/>
        <v>64.963200835959867</v>
      </c>
      <c r="I219" s="94">
        <f t="shared" si="52"/>
        <v>86</v>
      </c>
      <c r="J219" s="90">
        <f t="shared" si="53"/>
        <v>2034</v>
      </c>
      <c r="K219" s="95">
        <f t="shared" si="47"/>
        <v>49157</v>
      </c>
    </row>
    <row r="220" spans="2:11" outlineLevel="1">
      <c r="B220" s="95">
        <f t="shared" si="50"/>
        <v>49188</v>
      </c>
      <c r="C220" s="188">
        <f>IF(F220&lt;&gt;0,-INDEX([9]Delta!$F$1:$EE$65553,$L$20,$I220),0)</f>
        <v>-2520.255729585886</v>
      </c>
      <c r="D220" s="189">
        <f>IF(ISNUMBER($F220),VLOOKUP($J220,'Table 1'!$B$13:$C$33,2,FALSE)/12*1000*Study_MW,"")</f>
        <v>180517.67755479825</v>
      </c>
      <c r="E220" s="189">
        <f t="shared" si="51"/>
        <v>177997.42182521237</v>
      </c>
      <c r="F220" s="188">
        <f>INDEX([9]Delta!$F$1:$EE$65553,$L$21,$I220)</f>
        <v>2404.56</v>
      </c>
      <c r="G220" s="190">
        <f t="shared" si="48"/>
        <v>74.024945031611765</v>
      </c>
      <c r="I220" s="94">
        <f t="shared" si="52"/>
        <v>87</v>
      </c>
      <c r="J220" s="90">
        <f t="shared" si="53"/>
        <v>2034</v>
      </c>
      <c r="K220" s="95">
        <f t="shared" si="47"/>
        <v>49188</v>
      </c>
    </row>
    <row r="221" spans="2:11" outlineLevel="1">
      <c r="B221" s="95">
        <f t="shared" si="50"/>
        <v>49218</v>
      </c>
      <c r="C221" s="188">
        <f>IF(F221&lt;&gt;0,-INDEX([9]Delta!$F$1:$EE$65553,$L$20,$I221),0)</f>
        <v>-971.03945350646973</v>
      </c>
      <c r="D221" s="189">
        <f>IF(ISNUMBER($F221),VLOOKUP($J221,'Table 1'!$B$13:$C$33,2,FALSE)/12*1000*Study_MW,"")</f>
        <v>180517.67755479825</v>
      </c>
      <c r="E221" s="189">
        <f t="shared" si="51"/>
        <v>179546.63810129178</v>
      </c>
      <c r="F221" s="188">
        <f>INDEX([9]Delta!$F$1:$EE$65553,$L$21,$I221)</f>
        <v>1949.404</v>
      </c>
      <c r="G221" s="190">
        <f t="shared" si="48"/>
        <v>92.103349588536688</v>
      </c>
      <c r="I221" s="94">
        <f t="shared" si="52"/>
        <v>88</v>
      </c>
      <c r="J221" s="90">
        <f t="shared" si="53"/>
        <v>2034</v>
      </c>
      <c r="K221" s="95">
        <f t="shared" si="47"/>
        <v>49218</v>
      </c>
    </row>
    <row r="222" spans="2:11" outlineLevel="1">
      <c r="B222" s="95">
        <f t="shared" si="50"/>
        <v>49249</v>
      </c>
      <c r="C222" s="188">
        <f>IF(F222&lt;&gt;0,-INDEX([9]Delta!$F$1:$EE$65553,$L$20,$I222),0)</f>
        <v>-1366.2146402597427</v>
      </c>
      <c r="D222" s="189">
        <f>IF(ISNUMBER($F222),VLOOKUP($J222,'Table 1'!$B$13:$C$33,2,FALSE)/12*1000*Study_MW,"")</f>
        <v>180517.67755479825</v>
      </c>
      <c r="E222" s="189">
        <f t="shared" si="51"/>
        <v>179151.46291453851</v>
      </c>
      <c r="F222" s="188">
        <f>INDEX([9]Delta!$F$1:$EE$65553,$L$21,$I222)</f>
        <v>1313.01</v>
      </c>
      <c r="G222" s="190">
        <f t="shared" si="48"/>
        <v>136.44333471530189</v>
      </c>
      <c r="I222" s="94">
        <f t="shared" si="52"/>
        <v>89</v>
      </c>
      <c r="J222" s="90">
        <f t="shared" si="53"/>
        <v>2034</v>
      </c>
      <c r="K222" s="95">
        <f t="shared" si="47"/>
        <v>49249</v>
      </c>
    </row>
    <row r="223" spans="2:11" outlineLevel="1">
      <c r="B223" s="99">
        <f t="shared" si="50"/>
        <v>49279</v>
      </c>
      <c r="C223" s="191">
        <f>IF(F223&lt;&gt;0,-INDEX([9]Delta!$F$1:$EE$65553,$L$20,$I223),0)</f>
        <v>-984.61936986446381</v>
      </c>
      <c r="D223" s="192">
        <f>IF(ISNUMBER($F223),VLOOKUP($J223,'Table 1'!$B$13:$C$33,2,FALSE)/12*1000*Study_MW,"")</f>
        <v>180517.67755479825</v>
      </c>
      <c r="E223" s="192">
        <f t="shared" si="51"/>
        <v>179533.05818493379</v>
      </c>
      <c r="F223" s="191">
        <f>INDEX([9]Delta!$F$1:$EE$65553,$L$21,$I223)</f>
        <v>1012.925</v>
      </c>
      <c r="G223" s="193">
        <f t="shared" si="48"/>
        <v>177.24220271484444</v>
      </c>
      <c r="I223" s="81">
        <f t="shared" si="52"/>
        <v>90</v>
      </c>
      <c r="J223" s="90">
        <f t="shared" si="53"/>
        <v>2034</v>
      </c>
      <c r="K223" s="99">
        <f t="shared" si="47"/>
        <v>49279</v>
      </c>
    </row>
    <row r="224" spans="2:11" outlineLevel="1">
      <c r="B224" s="91">
        <f t="shared" si="50"/>
        <v>49310</v>
      </c>
      <c r="C224" s="185">
        <f>IF(F224&lt;&gt;0,-INDEX([9]Delta!$F$1:$EE$65553,$L$20,$I224),0)</f>
        <v>-1444.6590740680695</v>
      </c>
      <c r="D224" s="186">
        <f>IF(ISNUMBER($F224),VLOOKUP($J224,'Table 1'!$B$13:$C$33,2,FALSE)/12*1000*Study_MW,"")</f>
        <v>184884.15880763828</v>
      </c>
      <c r="E224" s="186">
        <f t="shared" si="51"/>
        <v>183439.49973357021</v>
      </c>
      <c r="F224" s="185">
        <f>INDEX([9]Delta!$F$1:$EE$65553,$L$21,$I224)</f>
        <v>1209.2170000000001</v>
      </c>
      <c r="G224" s="187">
        <f t="shared" si="48"/>
        <v>151.7010592255734</v>
      </c>
      <c r="I224" s="77">
        <f>I104</f>
        <v>92</v>
      </c>
      <c r="J224" s="90">
        <f t="shared" si="53"/>
        <v>2035</v>
      </c>
      <c r="K224" s="91">
        <f t="shared" si="47"/>
        <v>49310</v>
      </c>
    </row>
    <row r="225" spans="2:11" outlineLevel="1">
      <c r="B225" s="95">
        <f t="shared" si="50"/>
        <v>49341</v>
      </c>
      <c r="C225" s="188">
        <f>IF(F225&lt;&gt;0,-INDEX([9]Delta!$F$1:$EE$65553,$L$20,$I225),0)</f>
        <v>-1441.1550557911396</v>
      </c>
      <c r="D225" s="189">
        <f>IF(ISNUMBER($F225),VLOOKUP($J225,'Table 1'!$B$13:$C$33,2,FALSE)/12*1000*Study_MW,"")</f>
        <v>184884.15880763828</v>
      </c>
      <c r="E225" s="189">
        <f t="shared" si="51"/>
        <v>183443.00375184714</v>
      </c>
      <c r="F225" s="188">
        <f>INDEX([9]Delta!$F$1:$EE$65553,$L$21,$I225)</f>
        <v>1353.296</v>
      </c>
      <c r="G225" s="190">
        <f t="shared" si="48"/>
        <v>135.55275693702421</v>
      </c>
      <c r="I225" s="94">
        <f t="shared" si="52"/>
        <v>93</v>
      </c>
      <c r="J225" s="90">
        <f t="shared" si="53"/>
        <v>2035</v>
      </c>
      <c r="K225" s="95">
        <f t="shared" ref="K225:K259" si="54">IF(ISNUMBER(F225),IF(F225&lt;&gt;0,B225,""),"")</f>
        <v>49341</v>
      </c>
    </row>
    <row r="226" spans="2:11" outlineLevel="1">
      <c r="B226" s="95">
        <f t="shared" si="50"/>
        <v>49369</v>
      </c>
      <c r="C226" s="188">
        <f>IF(F226&lt;&gt;0,-INDEX([9]Delta!$F$1:$EE$65553,$L$20,$I226),0)</f>
        <v>-907.24084776639938</v>
      </c>
      <c r="D226" s="189">
        <f>IF(ISNUMBER($F226),VLOOKUP($J226,'Table 1'!$B$13:$C$33,2,FALSE)/12*1000*Study_MW,"")</f>
        <v>184884.15880763828</v>
      </c>
      <c r="E226" s="189">
        <f t="shared" si="51"/>
        <v>183976.91795987188</v>
      </c>
      <c r="F226" s="188">
        <f>INDEX([9]Delta!$F$1:$EE$65553,$L$21,$I226)</f>
        <v>2107.6590000000001</v>
      </c>
      <c r="G226" s="190">
        <f t="shared" si="48"/>
        <v>87.289698172176742</v>
      </c>
      <c r="I226" s="94">
        <f t="shared" si="52"/>
        <v>94</v>
      </c>
      <c r="J226" s="90">
        <f t="shared" si="53"/>
        <v>2035</v>
      </c>
      <c r="K226" s="95">
        <f t="shared" si="54"/>
        <v>49369</v>
      </c>
    </row>
    <row r="227" spans="2:11" outlineLevel="1">
      <c r="B227" s="95">
        <f t="shared" si="50"/>
        <v>49400</v>
      </c>
      <c r="C227" s="188">
        <f>IF(F227&lt;&gt;0,-INDEX([9]Delta!$F$1:$EE$65553,$L$20,$I227),0)</f>
        <v>-91.441651940345764</v>
      </c>
      <c r="D227" s="189">
        <f>IF(ISNUMBER($F227),VLOOKUP($J227,'Table 1'!$B$13:$C$33,2,FALSE)/12*1000*Study_MW,"")</f>
        <v>184884.15880763828</v>
      </c>
      <c r="E227" s="189">
        <f t="shared" si="51"/>
        <v>184792.71715569793</v>
      </c>
      <c r="F227" s="188">
        <f>INDEX([9]Delta!$F$1:$EE$65553,$L$21,$I227)</f>
        <v>2434.38</v>
      </c>
      <c r="G227" s="190">
        <f t="shared" si="48"/>
        <v>75.909561019930294</v>
      </c>
      <c r="I227" s="94">
        <f t="shared" si="52"/>
        <v>95</v>
      </c>
      <c r="J227" s="90">
        <f t="shared" si="53"/>
        <v>2035</v>
      </c>
      <c r="K227" s="95">
        <f t="shared" si="54"/>
        <v>49400</v>
      </c>
    </row>
    <row r="228" spans="2:11" outlineLevel="1">
      <c r="B228" s="95">
        <f t="shared" si="50"/>
        <v>49430</v>
      </c>
      <c r="C228" s="188">
        <f>IF(F228&lt;&gt;0,-INDEX([9]Delta!$F$1:$EE$65553,$L$20,$I228),0)</f>
        <v>6714.2932433187962</v>
      </c>
      <c r="D228" s="189">
        <f>IF(ISNUMBER($F228),VLOOKUP($J228,'Table 1'!$B$13:$C$33,2,FALSE)/12*1000*Study_MW,"")</f>
        <v>184884.15880763828</v>
      </c>
      <c r="E228" s="189">
        <f t="shared" si="51"/>
        <v>191598.45205095707</v>
      </c>
      <c r="F228" s="188">
        <f>INDEX([9]Delta!$F$1:$EE$65553,$L$21,$I228)</f>
        <v>2817.9929999999999</v>
      </c>
      <c r="G228" s="190">
        <f t="shared" si="48"/>
        <v>67.9911029058472</v>
      </c>
      <c r="I228" s="94">
        <f t="shared" si="52"/>
        <v>96</v>
      </c>
      <c r="J228" s="90">
        <f t="shared" si="53"/>
        <v>2035</v>
      </c>
      <c r="K228" s="95">
        <f t="shared" si="54"/>
        <v>49430</v>
      </c>
    </row>
    <row r="229" spans="2:11" outlineLevel="1">
      <c r="B229" s="95">
        <f t="shared" si="50"/>
        <v>49461</v>
      </c>
      <c r="C229" s="188">
        <f>IF(F229&lt;&gt;0,-INDEX([9]Delta!$F$1:$EE$65553,$L$20,$I229),0)</f>
        <v>1781.2516606152058</v>
      </c>
      <c r="D229" s="189">
        <f>IF(ISNUMBER($F229),VLOOKUP($J229,'Table 1'!$B$13:$C$33,2,FALSE)/12*1000*Study_MW,"")</f>
        <v>184884.15880763828</v>
      </c>
      <c r="E229" s="189">
        <f t="shared" si="51"/>
        <v>186665.41046825348</v>
      </c>
      <c r="F229" s="188">
        <f>INDEX([9]Delta!$F$1:$EE$65553,$L$21,$I229)</f>
        <v>2993.76</v>
      </c>
      <c r="G229" s="190">
        <f t="shared" si="48"/>
        <v>62.351494598182043</v>
      </c>
      <c r="I229" s="94">
        <f t="shared" si="52"/>
        <v>97</v>
      </c>
      <c r="J229" s="90">
        <f t="shared" si="53"/>
        <v>2035</v>
      </c>
      <c r="K229" s="95">
        <f t="shared" si="54"/>
        <v>49461</v>
      </c>
    </row>
    <row r="230" spans="2:11" outlineLevel="1">
      <c r="B230" s="95">
        <f t="shared" si="50"/>
        <v>49491</v>
      </c>
      <c r="C230" s="188">
        <f>IF(F230&lt;&gt;0,-INDEX([9]Delta!$F$1:$EE$65553,$L$20,$I230),0)</f>
        <v>-1509.184378683567</v>
      </c>
      <c r="D230" s="189">
        <f>IF(ISNUMBER($F230),VLOOKUP($J230,'Table 1'!$B$13:$C$33,2,FALSE)/12*1000*Study_MW,"")</f>
        <v>184884.15880763828</v>
      </c>
      <c r="E230" s="189">
        <f t="shared" si="51"/>
        <v>183374.97442895471</v>
      </c>
      <c r="F230" s="188">
        <f>INDEX([9]Delta!$F$1:$EE$65553,$L$21,$I230)</f>
        <v>2709.741</v>
      </c>
      <c r="G230" s="190">
        <f t="shared" si="48"/>
        <v>67.672509818818369</v>
      </c>
      <c r="I230" s="94">
        <f t="shared" si="52"/>
        <v>98</v>
      </c>
      <c r="J230" s="90">
        <f t="shared" si="53"/>
        <v>2035</v>
      </c>
      <c r="K230" s="95">
        <f t="shared" si="54"/>
        <v>49491</v>
      </c>
    </row>
    <row r="231" spans="2:11" outlineLevel="1">
      <c r="B231" s="95">
        <f t="shared" si="50"/>
        <v>49522</v>
      </c>
      <c r="C231" s="188">
        <f>IF(F231&lt;&gt;0,-INDEX([9]Delta!$F$1:$EE$65553,$L$20,$I231),0)</f>
        <v>-4181.9116258621216</v>
      </c>
      <c r="D231" s="189">
        <f>IF(ISNUMBER($F231),VLOOKUP($J231,'Table 1'!$B$13:$C$33,2,FALSE)/12*1000*Study_MW,"")</f>
        <v>184884.15880763828</v>
      </c>
      <c r="E231" s="189">
        <f t="shared" si="51"/>
        <v>180702.24718177615</v>
      </c>
      <c r="F231" s="188">
        <f>INDEX([9]Delta!$F$1:$EE$65553,$L$21,$I231)</f>
        <v>2714.143</v>
      </c>
      <c r="G231" s="190">
        <f t="shared" si="48"/>
        <v>66.578012721428507</v>
      </c>
      <c r="I231" s="94">
        <f t="shared" si="52"/>
        <v>99</v>
      </c>
      <c r="J231" s="90">
        <f t="shared" si="53"/>
        <v>2035</v>
      </c>
      <c r="K231" s="95">
        <f t="shared" si="54"/>
        <v>49522</v>
      </c>
    </row>
    <row r="232" spans="2:11" outlineLevel="1">
      <c r="B232" s="95">
        <f t="shared" si="50"/>
        <v>49553</v>
      </c>
      <c r="C232" s="188">
        <f>IF(F232&lt;&gt;0,-INDEX([9]Delta!$F$1:$EE$65553,$L$20,$I232),0)</f>
        <v>-2716.7321107387543</v>
      </c>
      <c r="D232" s="189">
        <f>IF(ISNUMBER($F232),VLOOKUP($J232,'Table 1'!$B$13:$C$33,2,FALSE)/12*1000*Study_MW,"")</f>
        <v>184884.15880763828</v>
      </c>
      <c r="E232" s="189">
        <f t="shared" si="51"/>
        <v>182167.42669689952</v>
      </c>
      <c r="F232" s="188">
        <f>INDEX([9]Delta!$F$1:$EE$65553,$L$21,$I232)</f>
        <v>2392.5300000000002</v>
      </c>
      <c r="G232" s="190">
        <f t="shared" si="48"/>
        <v>76.140080457465316</v>
      </c>
      <c r="I232" s="94">
        <f t="shared" si="52"/>
        <v>100</v>
      </c>
      <c r="J232" s="90">
        <f t="shared" si="53"/>
        <v>2035</v>
      </c>
      <c r="K232" s="95">
        <f t="shared" si="54"/>
        <v>49553</v>
      </c>
    </row>
    <row r="233" spans="2:11" outlineLevel="1">
      <c r="B233" s="95">
        <f t="shared" si="50"/>
        <v>49583</v>
      </c>
      <c r="C233" s="188">
        <f>IF(F233&lt;&gt;0,-INDEX([9]Delta!$F$1:$EE$65553,$L$20,$I233),0)</f>
        <v>-1173.2660349309444</v>
      </c>
      <c r="D233" s="189">
        <f>IF(ISNUMBER($F233),VLOOKUP($J233,'Table 1'!$B$13:$C$33,2,FALSE)/12*1000*Study_MW,"")</f>
        <v>184884.15880763828</v>
      </c>
      <c r="E233" s="189">
        <f t="shared" si="51"/>
        <v>183710.89277270733</v>
      </c>
      <c r="F233" s="188">
        <f>INDEX([9]Delta!$F$1:$EE$65553,$L$21,$I233)</f>
        <v>1939.6079999999999</v>
      </c>
      <c r="G233" s="190">
        <f t="shared" si="48"/>
        <v>94.715474865388956</v>
      </c>
      <c r="I233" s="94">
        <f t="shared" si="52"/>
        <v>101</v>
      </c>
      <c r="J233" s="90">
        <f t="shared" si="53"/>
        <v>2035</v>
      </c>
      <c r="K233" s="95">
        <f t="shared" si="54"/>
        <v>49583</v>
      </c>
    </row>
    <row r="234" spans="2:11" outlineLevel="1">
      <c r="B234" s="95">
        <f t="shared" si="50"/>
        <v>49614</v>
      </c>
      <c r="C234" s="188">
        <f>IF(F234&lt;&gt;0,-INDEX([9]Delta!$F$1:$EE$65553,$L$20,$I234),0)</f>
        <v>-1673.0951344072819</v>
      </c>
      <c r="D234" s="189">
        <f>IF(ISNUMBER($F234),VLOOKUP($J234,'Table 1'!$B$13:$C$33,2,FALSE)/12*1000*Study_MW,"")</f>
        <v>184884.15880763828</v>
      </c>
      <c r="E234" s="189">
        <f t="shared" si="51"/>
        <v>183211.06367323099</v>
      </c>
      <c r="F234" s="188">
        <f>INDEX([9]Delta!$F$1:$EE$65553,$L$21,$I234)</f>
        <v>1306.44</v>
      </c>
      <c r="G234" s="190">
        <f t="shared" si="48"/>
        <v>140.23687553445316</v>
      </c>
      <c r="I234" s="94">
        <f t="shared" si="52"/>
        <v>102</v>
      </c>
      <c r="J234" s="90">
        <f t="shared" si="53"/>
        <v>2035</v>
      </c>
      <c r="K234" s="95">
        <f t="shared" si="54"/>
        <v>49614</v>
      </c>
    </row>
    <row r="235" spans="2:11" outlineLevel="1">
      <c r="B235" s="99">
        <f t="shared" si="50"/>
        <v>49644</v>
      </c>
      <c r="C235" s="191">
        <f>IF(F235&lt;&gt;0,-INDEX([9]Delta!$F$1:$EE$65553,$L$20,$I235),0)</f>
        <v>-1010.0648034214973</v>
      </c>
      <c r="D235" s="192">
        <f>IF(ISNUMBER($F235),VLOOKUP($J235,'Table 1'!$B$13:$C$33,2,FALSE)/12*1000*Study_MW,"")</f>
        <v>184884.15880763828</v>
      </c>
      <c r="E235" s="192">
        <f t="shared" si="51"/>
        <v>183874.09400421678</v>
      </c>
      <c r="F235" s="191">
        <f>INDEX([9]Delta!$F$1:$EE$65553,$L$21,$I235)</f>
        <v>1007.841</v>
      </c>
      <c r="G235" s="193">
        <f t="shared" si="48"/>
        <v>182.44355409654577</v>
      </c>
      <c r="I235" s="81">
        <f t="shared" si="52"/>
        <v>103</v>
      </c>
      <c r="J235" s="90">
        <f t="shared" si="53"/>
        <v>2035</v>
      </c>
      <c r="K235" s="99">
        <f t="shared" si="54"/>
        <v>49644</v>
      </c>
    </row>
    <row r="236" spans="2:11" outlineLevel="1">
      <c r="B236" s="91">
        <f t="shared" si="50"/>
        <v>49675</v>
      </c>
      <c r="C236" s="185">
        <f>IF(F236&lt;&gt;0,-INDEX([9]Delta!$F$1:$EE$65553,$L$20,$I236),0)</f>
        <v>-1664.7909524440765</v>
      </c>
      <c r="D236" s="186">
        <f>IF(ISNUMBER($F236),VLOOKUP($J236,'Table 1'!$B$13:$C$33,2,FALSE)/12*1000*Study_MW,"")</f>
        <v>189383.43108247875</v>
      </c>
      <c r="E236" s="186">
        <f t="shared" si="51"/>
        <v>187718.64013003468</v>
      </c>
      <c r="F236" s="185">
        <f>INDEX([9]Delta!$F$1:$EE$65553,$L$21,$I236)</f>
        <v>1203.079</v>
      </c>
      <c r="G236" s="187">
        <f t="shared" si="48"/>
        <v>156.03184839069976</v>
      </c>
      <c r="I236" s="77">
        <f>I116</f>
        <v>105</v>
      </c>
      <c r="J236" s="90">
        <f t="shared" si="53"/>
        <v>2036</v>
      </c>
      <c r="K236" s="91">
        <f t="shared" si="54"/>
        <v>49675</v>
      </c>
    </row>
    <row r="237" spans="2:11" outlineLevel="1">
      <c r="B237" s="95">
        <f t="shared" si="50"/>
        <v>49706</v>
      </c>
      <c r="C237" s="188">
        <f>IF(F237&lt;&gt;0,-INDEX([9]Delta!$F$1:$EE$65553,$L$20,$I237),0)</f>
        <v>-1705.2864981889725</v>
      </c>
      <c r="D237" s="189">
        <f>IF(ISNUMBER($F237),VLOOKUP($J237,'Table 1'!$B$13:$C$33,2,FALSE)/12*1000*Study_MW,"")</f>
        <v>189383.43108247875</v>
      </c>
      <c r="E237" s="189">
        <f t="shared" si="51"/>
        <v>187678.14458428978</v>
      </c>
      <c r="F237" s="188">
        <f>INDEX([9]Delta!$F$1:$EE$65553,$L$21,$I237)</f>
        <v>1394.61</v>
      </c>
      <c r="G237" s="190">
        <f t="shared" si="48"/>
        <v>134.57392717984942</v>
      </c>
      <c r="I237" s="94">
        <f t="shared" ref="I237:I271" si="55">I117</f>
        <v>106</v>
      </c>
      <c r="J237" s="90">
        <f t="shared" si="53"/>
        <v>2036</v>
      </c>
      <c r="K237" s="95">
        <f t="shared" si="54"/>
        <v>49706</v>
      </c>
    </row>
    <row r="238" spans="2:11" outlineLevel="1">
      <c r="B238" s="95">
        <f t="shared" si="50"/>
        <v>49735</v>
      </c>
      <c r="C238" s="188">
        <f>IF(F238&lt;&gt;0,-INDEX([9]Delta!$F$1:$EE$65553,$L$20,$I238),0)</f>
        <v>-2233.8775571882725</v>
      </c>
      <c r="D238" s="189">
        <f>IF(ISNUMBER($F238),VLOOKUP($J238,'Table 1'!$B$13:$C$33,2,FALSE)/12*1000*Study_MW,"")</f>
        <v>189383.43108247875</v>
      </c>
      <c r="E238" s="189">
        <f t="shared" si="51"/>
        <v>187149.55352529048</v>
      </c>
      <c r="F238" s="188">
        <f>INDEX([9]Delta!$F$1:$EE$65553,$L$21,$I238)</f>
        <v>2097.15</v>
      </c>
      <c r="G238" s="190">
        <f t="shared" si="48"/>
        <v>89.239946367827997</v>
      </c>
      <c r="I238" s="94">
        <f t="shared" si="55"/>
        <v>107</v>
      </c>
      <c r="J238" s="90">
        <f t="shared" si="53"/>
        <v>2036</v>
      </c>
      <c r="K238" s="95">
        <f t="shared" si="54"/>
        <v>49735</v>
      </c>
    </row>
    <row r="239" spans="2:11" outlineLevel="1">
      <c r="B239" s="95">
        <f t="shared" si="50"/>
        <v>49766</v>
      </c>
      <c r="C239" s="188">
        <f>IF(F239&lt;&gt;0,-INDEX([9]Delta!$F$1:$EE$65553,$L$20,$I239),0)</f>
        <v>-2198.9343801140785</v>
      </c>
      <c r="D239" s="189">
        <f>IF(ISNUMBER($F239),VLOOKUP($J239,'Table 1'!$B$13:$C$33,2,FALSE)/12*1000*Study_MW,"")</f>
        <v>189383.43108247875</v>
      </c>
      <c r="E239" s="189">
        <f t="shared" si="51"/>
        <v>187184.49670236468</v>
      </c>
      <c r="F239" s="188">
        <f>INDEX([9]Delta!$F$1:$EE$65553,$L$21,$I239)</f>
        <v>2422.14</v>
      </c>
      <c r="G239" s="190">
        <f t="shared" si="48"/>
        <v>77.280626513068896</v>
      </c>
      <c r="I239" s="94">
        <f t="shared" si="55"/>
        <v>108</v>
      </c>
      <c r="J239" s="90">
        <f t="shared" si="53"/>
        <v>2036</v>
      </c>
      <c r="K239" s="95">
        <f t="shared" si="54"/>
        <v>49766</v>
      </c>
    </row>
    <row r="240" spans="2:11" outlineLevel="1">
      <c r="B240" s="95">
        <f t="shared" si="50"/>
        <v>49796</v>
      </c>
      <c r="C240" s="188">
        <f>IF(F240&lt;&gt;0,-INDEX([9]Delta!$F$1:$EE$65553,$L$20,$I240),0)</f>
        <v>-1457.4671438634396</v>
      </c>
      <c r="D240" s="189">
        <f>IF(ISNUMBER($F240),VLOOKUP($J240,'Table 1'!$B$13:$C$33,2,FALSE)/12*1000*Study_MW,"")</f>
        <v>189383.43108247875</v>
      </c>
      <c r="E240" s="189">
        <f t="shared" si="51"/>
        <v>187925.96393861531</v>
      </c>
      <c r="F240" s="188">
        <f>INDEX([9]Delta!$F$1:$EE$65553,$L$21,$I240)</f>
        <v>2803.8879999999999</v>
      </c>
      <c r="G240" s="190">
        <f t="shared" si="48"/>
        <v>67.023348984914989</v>
      </c>
      <c r="I240" s="94">
        <f t="shared" si="55"/>
        <v>109</v>
      </c>
      <c r="J240" s="90">
        <f t="shared" si="53"/>
        <v>2036</v>
      </c>
      <c r="K240" s="95">
        <f t="shared" si="54"/>
        <v>49796</v>
      </c>
    </row>
    <row r="241" spans="2:13" outlineLevel="1">
      <c r="B241" s="95">
        <f t="shared" si="50"/>
        <v>49827</v>
      </c>
      <c r="C241" s="188">
        <f>IF(F241&lt;&gt;0,-INDEX([9]Delta!$F$1:$EE$65553,$L$20,$I241),0)</f>
        <v>-2747.0176126658916</v>
      </c>
      <c r="D241" s="189">
        <f>IF(ISNUMBER($F241),VLOOKUP($J241,'Table 1'!$B$13:$C$33,2,FALSE)/12*1000*Study_MW,"")</f>
        <v>189383.43108247875</v>
      </c>
      <c r="E241" s="189">
        <f t="shared" si="51"/>
        <v>186636.41346981286</v>
      </c>
      <c r="F241" s="188">
        <f>INDEX([9]Delta!$F$1:$EE$65553,$L$21,$I241)</f>
        <v>2978.79</v>
      </c>
      <c r="G241" s="190">
        <f t="shared" si="48"/>
        <v>62.655109447061683</v>
      </c>
      <c r="I241" s="94">
        <f t="shared" si="55"/>
        <v>110</v>
      </c>
      <c r="J241" s="90">
        <f t="shared" si="53"/>
        <v>2036</v>
      </c>
      <c r="K241" s="95">
        <f t="shared" si="54"/>
        <v>49827</v>
      </c>
    </row>
    <row r="242" spans="2:13" outlineLevel="1">
      <c r="B242" s="95">
        <f t="shared" si="50"/>
        <v>49857</v>
      </c>
      <c r="C242" s="188">
        <f>IF(F242&lt;&gt;0,-INDEX([9]Delta!$F$1:$EE$65553,$L$20,$I242),0)</f>
        <v>-1950.3599499762058</v>
      </c>
      <c r="D242" s="189">
        <f>IF(ISNUMBER($F242),VLOOKUP($J242,'Table 1'!$B$13:$C$33,2,FALSE)/12*1000*Study_MW,"")</f>
        <v>189383.43108247875</v>
      </c>
      <c r="E242" s="189">
        <f t="shared" si="51"/>
        <v>187433.07113250255</v>
      </c>
      <c r="F242" s="188">
        <f>INDEX([9]Delta!$F$1:$EE$65553,$L$21,$I242)</f>
        <v>2696.2249999999999</v>
      </c>
      <c r="G242" s="190">
        <f t="shared" si="48"/>
        <v>69.516850831255752</v>
      </c>
      <c r="I242" s="94">
        <f t="shared" si="55"/>
        <v>111</v>
      </c>
      <c r="J242" s="90">
        <f t="shared" si="53"/>
        <v>2036</v>
      </c>
      <c r="K242" s="95">
        <f t="shared" si="54"/>
        <v>49857</v>
      </c>
    </row>
    <row r="243" spans="2:13" outlineLevel="1">
      <c r="B243" s="95">
        <f t="shared" si="50"/>
        <v>49888</v>
      </c>
      <c r="C243" s="188">
        <f>IF(F243&lt;&gt;0,-INDEX([9]Delta!$F$1:$EE$65553,$L$20,$I243),0)</f>
        <v>-4427.6870699226856</v>
      </c>
      <c r="D243" s="189">
        <f>IF(ISNUMBER($F243),VLOOKUP($J243,'Table 1'!$B$13:$C$33,2,FALSE)/12*1000*Study_MW,"")</f>
        <v>189383.43108247875</v>
      </c>
      <c r="E243" s="189">
        <f t="shared" si="51"/>
        <v>184955.74401255607</v>
      </c>
      <c r="F243" s="188">
        <f>INDEX([9]Delta!$F$1:$EE$65553,$L$21,$I243)</f>
        <v>2700.596</v>
      </c>
      <c r="G243" s="190">
        <f t="shared" si="48"/>
        <v>68.487009538841079</v>
      </c>
      <c r="I243" s="94">
        <f t="shared" si="55"/>
        <v>112</v>
      </c>
      <c r="J243" s="90">
        <f t="shared" si="53"/>
        <v>2036</v>
      </c>
      <c r="K243" s="95">
        <f t="shared" si="54"/>
        <v>49888</v>
      </c>
    </row>
    <row r="244" spans="2:13" outlineLevel="1">
      <c r="B244" s="95">
        <f t="shared" si="50"/>
        <v>49919</v>
      </c>
      <c r="C244" s="188">
        <f>IF(F244&lt;&gt;0,-INDEX([9]Delta!$F$1:$EE$65553,$L$20,$I244),0)</f>
        <v>-3229.8860146999359</v>
      </c>
      <c r="D244" s="189">
        <f>IF(ISNUMBER($F244),VLOOKUP($J244,'Table 1'!$B$13:$C$33,2,FALSE)/12*1000*Study_MW,"")</f>
        <v>189383.43108247875</v>
      </c>
      <c r="E244" s="189">
        <f t="shared" si="51"/>
        <v>186153.54506777882</v>
      </c>
      <c r="F244" s="188">
        <f>INDEX([9]Delta!$F$1:$EE$65553,$L$21,$I244)</f>
        <v>2380.56</v>
      </c>
      <c r="G244" s="190">
        <f t="shared" si="48"/>
        <v>78.197375856008179</v>
      </c>
      <c r="I244" s="94">
        <f t="shared" si="55"/>
        <v>113</v>
      </c>
      <c r="J244" s="90">
        <f t="shared" si="53"/>
        <v>2036</v>
      </c>
      <c r="K244" s="95">
        <f t="shared" si="54"/>
        <v>49919</v>
      </c>
    </row>
    <row r="245" spans="2:13" outlineLevel="1">
      <c r="B245" s="95">
        <f t="shared" si="50"/>
        <v>49949</v>
      </c>
      <c r="C245" s="188">
        <f>IF(F245&lt;&gt;0,-INDEX([9]Delta!$F$1:$EE$65553,$L$20,$I245),0)</f>
        <v>-1980.9624458551407</v>
      </c>
      <c r="D245" s="189">
        <f>IF(ISNUMBER($F245),VLOOKUP($J245,'Table 1'!$B$13:$C$33,2,FALSE)/12*1000*Study_MW,"")</f>
        <v>189383.43108247875</v>
      </c>
      <c r="E245" s="189">
        <f t="shared" si="51"/>
        <v>187402.46863662361</v>
      </c>
      <c r="F245" s="188">
        <f>INDEX([9]Delta!$F$1:$EE$65553,$L$21,$I245)</f>
        <v>1929.905</v>
      </c>
      <c r="G245" s="190">
        <f t="shared" si="48"/>
        <v>97.104504437588176</v>
      </c>
      <c r="I245" s="94">
        <f t="shared" si="55"/>
        <v>114</v>
      </c>
      <c r="J245" s="90">
        <f t="shared" si="53"/>
        <v>2036</v>
      </c>
      <c r="K245" s="95">
        <f t="shared" si="54"/>
        <v>49949</v>
      </c>
    </row>
    <row r="246" spans="2:13" outlineLevel="1">
      <c r="B246" s="95">
        <f t="shared" si="50"/>
        <v>49980</v>
      </c>
      <c r="C246" s="188">
        <f>IF(F246&lt;&gt;0,-INDEX([9]Delta!$F$1:$EE$65553,$L$20,$I246),0)</f>
        <v>-1799.0956839621067</v>
      </c>
      <c r="D246" s="189">
        <f>IF(ISNUMBER($F246),VLOOKUP($J246,'Table 1'!$B$13:$C$33,2,FALSE)/12*1000*Study_MW,"")</f>
        <v>189383.43108247875</v>
      </c>
      <c r="E246" s="189">
        <f t="shared" si="51"/>
        <v>187584.33539851665</v>
      </c>
      <c r="F246" s="188">
        <f>INDEX([9]Delta!$F$1:$EE$65553,$L$21,$I246)</f>
        <v>1299.8699999999999</v>
      </c>
      <c r="G246" s="190">
        <f t="shared" si="48"/>
        <v>144.31007362160574</v>
      </c>
      <c r="I246" s="94">
        <f t="shared" si="55"/>
        <v>115</v>
      </c>
      <c r="J246" s="90">
        <f t="shared" si="53"/>
        <v>2036</v>
      </c>
      <c r="K246" s="95">
        <f t="shared" si="54"/>
        <v>49980</v>
      </c>
    </row>
    <row r="247" spans="2:13" outlineLevel="1">
      <c r="B247" s="99">
        <f t="shared" si="50"/>
        <v>50010</v>
      </c>
      <c r="C247" s="191">
        <f>IF(F247&lt;&gt;0,-INDEX([9]Delta!$F$1:$EE$65553,$L$20,$I247),0)</f>
        <v>-1475.4672530889511</v>
      </c>
      <c r="D247" s="192">
        <f>IF(ISNUMBER($F247),VLOOKUP($J247,'Table 1'!$B$13:$C$33,2,FALSE)/12*1000*Study_MW,"")</f>
        <v>189383.43108247875</v>
      </c>
      <c r="E247" s="192">
        <f t="shared" si="51"/>
        <v>187907.9638293898</v>
      </c>
      <c r="F247" s="191">
        <f>INDEX([9]Delta!$F$1:$EE$65553,$L$21,$I247)</f>
        <v>1002.819</v>
      </c>
      <c r="G247" s="193">
        <f t="shared" si="48"/>
        <v>187.37974034136749</v>
      </c>
      <c r="I247" s="81">
        <f t="shared" si="55"/>
        <v>116</v>
      </c>
      <c r="J247" s="90">
        <f t="shared" si="53"/>
        <v>2036</v>
      </c>
      <c r="K247" s="99">
        <f t="shared" si="54"/>
        <v>50010</v>
      </c>
      <c r="M247" s="72" t="s">
        <v>188</v>
      </c>
    </row>
    <row r="248" spans="2:13" outlineLevel="1">
      <c r="B248" s="91">
        <f t="shared" si="50"/>
        <v>50041</v>
      </c>
      <c r="C248" s="344">
        <f>IF(F248&lt;&gt;"",C236*(1+M248),"")</f>
        <v>-1705.2077341174927</v>
      </c>
      <c r="D248" s="186">
        <f>IF(ISNUMBER($F248),VLOOKUP($J248,'Table 1'!$B$13:$C$33,2,FALSE)/12*1000*Study_MW,"")</f>
        <v>193992.06066955495</v>
      </c>
      <c r="E248" s="186">
        <f t="shared" si="51"/>
        <v>192286.85293543746</v>
      </c>
      <c r="F248" s="185">
        <f>INDEX([9]Delta!$F$1:$EE$65553,$L$21,$I248)</f>
        <v>1197.1579999999999</v>
      </c>
      <c r="G248" s="187">
        <f t="shared" si="48"/>
        <v>160.61944449724888</v>
      </c>
      <c r="I248" s="77">
        <f>I128</f>
        <v>118</v>
      </c>
      <c r="J248" s="90">
        <f t="shared" si="53"/>
        <v>2037</v>
      </c>
      <c r="K248" s="91">
        <f t="shared" si="54"/>
        <v>50041</v>
      </c>
      <c r="M248" s="343">
        <v>2.4277391473133791E-2</v>
      </c>
    </row>
    <row r="249" spans="2:13" outlineLevel="1">
      <c r="B249" s="95">
        <f t="shared" si="50"/>
        <v>50072</v>
      </c>
      <c r="C249" s="345">
        <f t="shared" ref="C249:C265" si="56">IF(F249&lt;&gt;"",C237*(1+M249),"")</f>
        <v>-1746.6864060793557</v>
      </c>
      <c r="D249" s="189">
        <f>IF(ISNUMBER($F249),VLOOKUP($J249,'Table 1'!$B$13:$C$33,2,FALSE)/12*1000*Study_MW,"")</f>
        <v>193992.06066955495</v>
      </c>
      <c r="E249" s="189">
        <f t="shared" si="51"/>
        <v>192245.37426347559</v>
      </c>
      <c r="F249" s="188">
        <f>INDEX([9]Delta!$F$1:$EE$65553,$L$21,$I249)</f>
        <v>1339.856</v>
      </c>
      <c r="G249" s="190">
        <f t="shared" si="48"/>
        <v>143.48211618522856</v>
      </c>
      <c r="I249" s="94">
        <f t="shared" si="55"/>
        <v>119</v>
      </c>
      <c r="J249" s="90">
        <f t="shared" si="53"/>
        <v>2037</v>
      </c>
      <c r="K249" s="95">
        <f t="shared" si="54"/>
        <v>50072</v>
      </c>
      <c r="M249" s="343">
        <v>2.4277391473133791E-2</v>
      </c>
    </row>
    <row r="250" spans="2:13" outlineLevel="1">
      <c r="B250" s="95">
        <f t="shared" si="50"/>
        <v>50100</v>
      </c>
      <c r="C250" s="345">
        <f t="shared" si="56"/>
        <v>-2288.1102771471801</v>
      </c>
      <c r="D250" s="189">
        <f>IF(ISNUMBER($F250),VLOOKUP($J250,'Table 1'!$B$13:$C$33,2,FALSE)/12*1000*Study_MW,"")</f>
        <v>193992.06066955495</v>
      </c>
      <c r="E250" s="189">
        <f t="shared" si="51"/>
        <v>191703.95039240777</v>
      </c>
      <c r="F250" s="188">
        <f>INDEX([9]Delta!$F$1:$EE$65553,$L$21,$I250)</f>
        <v>2086.672</v>
      </c>
      <c r="G250" s="190">
        <f t="shared" si="48"/>
        <v>91.870667930756611</v>
      </c>
      <c r="I250" s="94">
        <f t="shared" si="55"/>
        <v>120</v>
      </c>
      <c r="J250" s="90">
        <f t="shared" si="53"/>
        <v>2037</v>
      </c>
      <c r="K250" s="95">
        <f t="shared" si="54"/>
        <v>50100</v>
      </c>
      <c r="M250" s="343">
        <v>2.4277391473133791E-2</v>
      </c>
    </row>
    <row r="251" spans="2:13" outlineLevel="1">
      <c r="B251" s="95">
        <f t="shared" si="50"/>
        <v>50131</v>
      </c>
      <c r="C251" s="345">
        <f t="shared" si="56"/>
        <v>-2252.3187708838409</v>
      </c>
      <c r="D251" s="189">
        <f>IF(ISNUMBER($F251),VLOOKUP($J251,'Table 1'!$B$13:$C$33,2,FALSE)/12*1000*Study_MW,"")</f>
        <v>193992.06066955495</v>
      </c>
      <c r="E251" s="189">
        <f t="shared" si="51"/>
        <v>191739.74189867111</v>
      </c>
      <c r="F251" s="188">
        <f>INDEX([9]Delta!$F$1:$EE$65553,$L$21,$I251)</f>
        <v>2410.0500000000002</v>
      </c>
      <c r="G251" s="190">
        <f t="shared" si="48"/>
        <v>79.558408289733038</v>
      </c>
      <c r="I251" s="94">
        <f t="shared" si="55"/>
        <v>121</v>
      </c>
      <c r="J251" s="90">
        <f t="shared" si="53"/>
        <v>2037</v>
      </c>
      <c r="K251" s="95">
        <f t="shared" si="54"/>
        <v>50131</v>
      </c>
      <c r="M251" s="343">
        <v>2.4277391473133791E-2</v>
      </c>
    </row>
    <row r="252" spans="2:13" outlineLevel="1">
      <c r="B252" s="95">
        <f t="shared" si="50"/>
        <v>50161</v>
      </c>
      <c r="C252" s="345">
        <f t="shared" si="56"/>
        <v>-1492.8506442742425</v>
      </c>
      <c r="D252" s="189">
        <f>IF(ISNUMBER($F252),VLOOKUP($J252,'Table 1'!$B$13:$C$33,2,FALSE)/12*1000*Study_MW,"")</f>
        <v>193992.06066955495</v>
      </c>
      <c r="E252" s="189">
        <f t="shared" si="51"/>
        <v>192499.21002528071</v>
      </c>
      <c r="F252" s="188">
        <f>INDEX([9]Delta!$F$1:$EE$65553,$L$21,$I252)</f>
        <v>2789.8760000000002</v>
      </c>
      <c r="G252" s="190">
        <f t="shared" si="48"/>
        <v>68.99919925662671</v>
      </c>
      <c r="I252" s="94">
        <f t="shared" si="55"/>
        <v>122</v>
      </c>
      <c r="J252" s="90">
        <f t="shared" si="53"/>
        <v>2037</v>
      </c>
      <c r="K252" s="95">
        <f t="shared" si="54"/>
        <v>50161</v>
      </c>
      <c r="M252" s="343">
        <v>2.4277391473133791E-2</v>
      </c>
    </row>
    <row r="253" spans="2:13" outlineLevel="1">
      <c r="B253" s="95">
        <f t="shared" si="50"/>
        <v>50192</v>
      </c>
      <c r="C253" s="345">
        <f t="shared" si="56"/>
        <v>-2813.708034632175</v>
      </c>
      <c r="D253" s="189">
        <f>IF(ISNUMBER($F253),VLOOKUP($J253,'Table 1'!$B$13:$C$33,2,FALSE)/12*1000*Study_MW,"")</f>
        <v>193992.06066955495</v>
      </c>
      <c r="E253" s="189">
        <f t="shared" si="51"/>
        <v>191178.35263492278</v>
      </c>
      <c r="F253" s="188">
        <f>INDEX([9]Delta!$F$1:$EE$65553,$L$21,$I253)</f>
        <v>2963.88</v>
      </c>
      <c r="G253" s="190">
        <f t="shared" si="48"/>
        <v>64.502730419221692</v>
      </c>
      <c r="I253" s="94">
        <f t="shared" si="55"/>
        <v>123</v>
      </c>
      <c r="J253" s="90">
        <f t="shared" si="53"/>
        <v>2037</v>
      </c>
      <c r="K253" s="95">
        <f t="shared" si="54"/>
        <v>50192</v>
      </c>
      <c r="M253" s="343">
        <v>2.4277391473133791E-2</v>
      </c>
    </row>
    <row r="254" spans="2:13" outlineLevel="1">
      <c r="B254" s="95">
        <f t="shared" si="50"/>
        <v>50222</v>
      </c>
      <c r="C254" s="345">
        <f t="shared" si="56"/>
        <v>-1997.7096019952999</v>
      </c>
      <c r="D254" s="189">
        <f>IF(ISNUMBER($F254),VLOOKUP($J254,'Table 1'!$B$13:$C$33,2,FALSE)/12*1000*Study_MW,"")</f>
        <v>193992.06066955495</v>
      </c>
      <c r="E254" s="189">
        <f t="shared" si="51"/>
        <v>191994.35106755965</v>
      </c>
      <c r="F254" s="188">
        <f>INDEX([9]Delta!$F$1:$EE$65553,$L$21,$I254)</f>
        <v>2682.7089999999998</v>
      </c>
      <c r="G254" s="190">
        <f t="shared" si="48"/>
        <v>71.567341469969222</v>
      </c>
      <c r="I254" s="94">
        <f t="shared" si="55"/>
        <v>124</v>
      </c>
      <c r="J254" s="90">
        <f t="shared" si="53"/>
        <v>2037</v>
      </c>
      <c r="K254" s="95">
        <f t="shared" si="54"/>
        <v>50222</v>
      </c>
      <c r="M254" s="343">
        <v>2.4277391473133791E-2</v>
      </c>
    </row>
    <row r="255" spans="2:13" outlineLevel="1">
      <c r="B255" s="95">
        <f t="shared" si="50"/>
        <v>50253</v>
      </c>
      <c r="C255" s="345">
        <f t="shared" si="56"/>
        <v>-4535.1797622397316</v>
      </c>
      <c r="D255" s="189">
        <f>IF(ISNUMBER($F255),VLOOKUP($J255,'Table 1'!$B$13:$C$33,2,FALSE)/12*1000*Study_MW,"")</f>
        <v>193992.06066955495</v>
      </c>
      <c r="E255" s="189">
        <f t="shared" si="51"/>
        <v>189456.88090731521</v>
      </c>
      <c r="F255" s="188">
        <f>INDEX([9]Delta!$F$1:$EE$65553,$L$21,$I255)</f>
        <v>2687.049</v>
      </c>
      <c r="G255" s="190">
        <f t="shared" si="48"/>
        <v>70.507415721602101</v>
      </c>
      <c r="I255" s="94">
        <f t="shared" si="55"/>
        <v>125</v>
      </c>
      <c r="J255" s="90">
        <f t="shared" si="53"/>
        <v>2037</v>
      </c>
      <c r="K255" s="95">
        <f t="shared" si="54"/>
        <v>50253</v>
      </c>
      <c r="M255" s="343">
        <v>2.4277391473133791E-2</v>
      </c>
    </row>
    <row r="256" spans="2:13" outlineLevel="1">
      <c r="B256" s="95">
        <f t="shared" si="50"/>
        <v>50284</v>
      </c>
      <c r="C256" s="345">
        <f t="shared" si="56"/>
        <v>-3308.2992218924064</v>
      </c>
      <c r="D256" s="189">
        <f>IF(ISNUMBER($F256),VLOOKUP($J256,'Table 1'!$B$13:$C$33,2,FALSE)/12*1000*Study_MW,"")</f>
        <v>193992.06066955495</v>
      </c>
      <c r="E256" s="189">
        <f t="shared" si="51"/>
        <v>190683.76144766255</v>
      </c>
      <c r="F256" s="188">
        <f>INDEX([9]Delta!$F$1:$EE$65553,$L$21,$I256)</f>
        <v>2368.59</v>
      </c>
      <c r="G256" s="190">
        <f t="shared" si="48"/>
        <v>80.505178797369965</v>
      </c>
      <c r="I256" s="94">
        <f t="shared" si="55"/>
        <v>126</v>
      </c>
      <c r="J256" s="90">
        <f t="shared" si="53"/>
        <v>2037</v>
      </c>
      <c r="K256" s="95">
        <f t="shared" si="54"/>
        <v>50284</v>
      </c>
      <c r="M256" s="343">
        <v>2.4277391473133791E-2</v>
      </c>
    </row>
    <row r="257" spans="2:13" outlineLevel="1">
      <c r="B257" s="95">
        <f t="shared" si="50"/>
        <v>50314</v>
      </c>
      <c r="C257" s="345">
        <f t="shared" si="56"/>
        <v>-2029.0550466467425</v>
      </c>
      <c r="D257" s="189">
        <f>IF(ISNUMBER($F257),VLOOKUP($J257,'Table 1'!$B$13:$C$33,2,FALSE)/12*1000*Study_MW,"")</f>
        <v>193992.06066955495</v>
      </c>
      <c r="E257" s="189">
        <f t="shared" si="51"/>
        <v>191963.00562290821</v>
      </c>
      <c r="F257" s="188">
        <f>INDEX([9]Delta!$F$1:$EE$65553,$L$21,$I257)</f>
        <v>1920.2950000000001</v>
      </c>
      <c r="G257" s="190">
        <f t="shared" si="48"/>
        <v>99.965372832251404</v>
      </c>
      <c r="I257" s="94">
        <f t="shared" si="55"/>
        <v>127</v>
      </c>
      <c r="J257" s="90">
        <f t="shared" si="53"/>
        <v>2037</v>
      </c>
      <c r="K257" s="95">
        <f t="shared" si="54"/>
        <v>50314</v>
      </c>
      <c r="M257" s="343">
        <v>2.4277391473133791E-2</v>
      </c>
    </row>
    <row r="258" spans="2:13" outlineLevel="1">
      <c r="B258" s="95">
        <f t="shared" si="50"/>
        <v>50345</v>
      </c>
      <c r="C258" s="345">
        <f t="shared" si="56"/>
        <v>-1842.7730341792801</v>
      </c>
      <c r="D258" s="189">
        <f>IF(ISNUMBER($F258),VLOOKUP($J258,'Table 1'!$B$13:$C$33,2,FALSE)/12*1000*Study_MW,"")</f>
        <v>193992.06066955495</v>
      </c>
      <c r="E258" s="189">
        <f t="shared" si="51"/>
        <v>192149.28763537566</v>
      </c>
      <c r="F258" s="188">
        <f>INDEX([9]Delta!$F$1:$EE$65553,$L$21,$I258)</f>
        <v>1293.3599999999999</v>
      </c>
      <c r="G258" s="190">
        <f t="shared" si="48"/>
        <v>148.56597361552519</v>
      </c>
      <c r="I258" s="94">
        <f t="shared" si="55"/>
        <v>128</v>
      </c>
      <c r="J258" s="90">
        <f t="shared" si="53"/>
        <v>2037</v>
      </c>
      <c r="K258" s="95">
        <f t="shared" si="54"/>
        <v>50345</v>
      </c>
      <c r="M258" s="343">
        <v>2.4277391473133791E-2</v>
      </c>
    </row>
    <row r="259" spans="2:13" outlineLevel="1" collapsed="1">
      <c r="B259" s="99">
        <f t="shared" si="50"/>
        <v>50375</v>
      </c>
      <c r="C259" s="346">
        <f t="shared" si="56"/>
        <v>-1511.2877491979809</v>
      </c>
      <c r="D259" s="192">
        <f>IF(ISNUMBER($F259),VLOOKUP($J259,'Table 1'!$B$13:$C$33,2,FALSE)/12*1000*Study_MW,"")</f>
        <v>193992.06066955495</v>
      </c>
      <c r="E259" s="192">
        <f t="shared" si="51"/>
        <v>192480.77292035698</v>
      </c>
      <c r="F259" s="191">
        <f>INDEX([9]Delta!$F$1:$EE$65553,$L$21,$I259)</f>
        <v>997.79700000000003</v>
      </c>
      <c r="G259" s="193">
        <f t="shared" si="48"/>
        <v>192.90574427499479</v>
      </c>
      <c r="I259" s="81">
        <f t="shared" si="55"/>
        <v>129</v>
      </c>
      <c r="J259" s="90">
        <f t="shared" si="53"/>
        <v>2037</v>
      </c>
      <c r="K259" s="99">
        <f t="shared" si="54"/>
        <v>50375</v>
      </c>
      <c r="M259" s="343">
        <v>2.4277391473133791E-2</v>
      </c>
    </row>
    <row r="260" spans="2:13" outlineLevel="1">
      <c r="B260" s="146">
        <f t="shared" si="50"/>
        <v>50406</v>
      </c>
      <c r="C260" s="347" t="str">
        <f t="shared" si="56"/>
        <v/>
      </c>
      <c r="D260" s="101" t="str">
        <f>IF(ISNUMBER($F260),VLOOKUP($J260,'Table 1'!$B$13:$C$33,2,FALSE)/12*1000*Study_MW,"")</f>
        <v/>
      </c>
      <c r="E260" s="101" t="str">
        <f>IF(ISNUMBER($F260),C260+D260,"")</f>
        <v/>
      </c>
      <c r="F260" s="100" t="str">
        <f>IF(AND(F20="",$F$259&gt;0),F248*(F248/F56)^(1/16),"")</f>
        <v/>
      </c>
      <c r="G260" s="102" t="str">
        <f>IFERROR(IF(ISNUMBER($F260),E260/$F260,""),"")</f>
        <v/>
      </c>
      <c r="I260" s="77">
        <f>I140</f>
        <v>1</v>
      </c>
      <c r="J260" s="90">
        <f t="shared" ref="J260:J271" si="57">YEAR(B260)</f>
        <v>2038</v>
      </c>
      <c r="K260" s="91" t="str">
        <f t="shared" ref="K260:K271" si="58">IF(ISNUMBER(F260),IF(F260&lt;&gt;0,B260,""),"")</f>
        <v/>
      </c>
      <c r="M260" s="343">
        <v>2.4418737348747444E-2</v>
      </c>
    </row>
    <row r="261" spans="2:13" outlineLevel="1">
      <c r="B261" s="147">
        <f t="shared" si="50"/>
        <v>50437</v>
      </c>
      <c r="C261" s="348" t="str">
        <f t="shared" si="56"/>
        <v/>
      </c>
      <c r="D261" s="104" t="str">
        <f>IF(ISNUMBER($F261),VLOOKUP($J261,'Table 1'!$B$13:$C$33,2,FALSE)/12*1000*Study_MW,"")</f>
        <v/>
      </c>
      <c r="E261" s="104" t="str">
        <f t="shared" ref="E261:E264" si="59">IF(ISNUMBER($F261),C261+D261,"")</f>
        <v/>
      </c>
      <c r="F261" s="103" t="str">
        <f t="shared" ref="F261:F265" si="60">IF(AND(F21="",$F$259&gt;0),F249*(F249/F57)^(1/16),"")</f>
        <v/>
      </c>
      <c r="G261" s="105" t="str">
        <f t="shared" ref="G261:G264" si="61">IFERROR(IF(ISNUMBER($F261),E261/$F261,""),"")</f>
        <v/>
      </c>
      <c r="I261" s="94">
        <f t="shared" si="55"/>
        <v>2</v>
      </c>
      <c r="J261" s="90">
        <f t="shared" si="57"/>
        <v>2038</v>
      </c>
      <c r="K261" s="95" t="str">
        <f t="shared" si="58"/>
        <v/>
      </c>
      <c r="M261" s="343">
        <v>2.4418737348747444E-2</v>
      </c>
    </row>
    <row r="262" spans="2:13" outlineLevel="1">
      <c r="B262" s="147">
        <f t="shared" si="50"/>
        <v>50465</v>
      </c>
      <c r="C262" s="348" t="str">
        <f t="shared" si="56"/>
        <v/>
      </c>
      <c r="D262" s="104" t="str">
        <f>IF(ISNUMBER($F262),VLOOKUP($J262,'Table 1'!$B$13:$C$33,2,FALSE)/12*1000*Study_MW,"")</f>
        <v/>
      </c>
      <c r="E262" s="104" t="str">
        <f t="shared" si="59"/>
        <v/>
      </c>
      <c r="F262" s="103" t="str">
        <f t="shared" si="60"/>
        <v/>
      </c>
      <c r="G262" s="105" t="str">
        <f t="shared" si="61"/>
        <v/>
      </c>
      <c r="I262" s="94">
        <f t="shared" si="55"/>
        <v>3</v>
      </c>
      <c r="J262" s="90">
        <f t="shared" si="57"/>
        <v>2038</v>
      </c>
      <c r="K262" s="95" t="str">
        <f t="shared" si="58"/>
        <v/>
      </c>
      <c r="M262" s="343">
        <v>2.4418737348747444E-2</v>
      </c>
    </row>
    <row r="263" spans="2:13" outlineLevel="1">
      <c r="B263" s="147">
        <f t="shared" si="50"/>
        <v>50496</v>
      </c>
      <c r="C263" s="348" t="str">
        <f t="shared" si="56"/>
        <v/>
      </c>
      <c r="D263" s="104" t="str">
        <f>IF(ISNUMBER($F263),VLOOKUP($J263,'Table 1'!$B$13:$C$33,2,FALSE)/12*1000*Study_MW,"")</f>
        <v/>
      </c>
      <c r="E263" s="104" t="str">
        <f t="shared" si="59"/>
        <v/>
      </c>
      <c r="F263" s="103" t="str">
        <f t="shared" si="60"/>
        <v/>
      </c>
      <c r="G263" s="105" t="str">
        <f t="shared" si="61"/>
        <v/>
      </c>
      <c r="I263" s="94">
        <f t="shared" si="55"/>
        <v>4</v>
      </c>
      <c r="J263" s="90">
        <f t="shared" si="57"/>
        <v>2038</v>
      </c>
      <c r="K263" s="95" t="str">
        <f t="shared" si="58"/>
        <v/>
      </c>
      <c r="M263" s="343">
        <v>2.4418737348747444E-2</v>
      </c>
    </row>
    <row r="264" spans="2:13" outlineLevel="1">
      <c r="B264" s="147">
        <f t="shared" si="50"/>
        <v>50526</v>
      </c>
      <c r="C264" s="348" t="str">
        <f t="shared" si="56"/>
        <v/>
      </c>
      <c r="D264" s="104" t="str">
        <f>IF(ISNUMBER($F264),VLOOKUP($J264,'Table 1'!$B$13:$C$33,2,FALSE)/12*1000*Study_MW,"")</f>
        <v/>
      </c>
      <c r="E264" s="104" t="str">
        <f t="shared" si="59"/>
        <v/>
      </c>
      <c r="F264" s="103" t="str">
        <f t="shared" si="60"/>
        <v/>
      </c>
      <c r="G264" s="105" t="str">
        <f t="shared" si="61"/>
        <v/>
      </c>
      <c r="I264" s="94">
        <f t="shared" si="55"/>
        <v>5</v>
      </c>
      <c r="J264" s="90">
        <f t="shared" si="57"/>
        <v>2038</v>
      </c>
      <c r="K264" s="95" t="str">
        <f t="shared" si="58"/>
        <v/>
      </c>
      <c r="M264" s="343">
        <v>2.4418737348747444E-2</v>
      </c>
    </row>
    <row r="265" spans="2:13" outlineLevel="1">
      <c r="B265" s="147">
        <f t="shared" si="50"/>
        <v>50557</v>
      </c>
      <c r="C265" s="348" t="str">
        <f t="shared" si="56"/>
        <v/>
      </c>
      <c r="D265" s="104" t="str">
        <f>IF(ISNUMBER($F265),VLOOKUP($J265,'Table 1'!$B$13:$C$33,2,FALSE)/12*1000*Study_MW,"")</f>
        <v/>
      </c>
      <c r="E265" s="104" t="str">
        <f t="shared" ref="E265" si="62">IF(ISNUMBER($F265),C265+D265,"")</f>
        <v/>
      </c>
      <c r="F265" s="103" t="str">
        <f t="shared" si="60"/>
        <v/>
      </c>
      <c r="G265" s="105" t="str">
        <f t="shared" ref="G265" si="63">IFERROR(IF(ISNUMBER($F265),E265/$F265,""),"")</f>
        <v/>
      </c>
      <c r="I265" s="94">
        <f t="shared" si="55"/>
        <v>6</v>
      </c>
      <c r="J265" s="90">
        <f t="shared" si="57"/>
        <v>2038</v>
      </c>
      <c r="K265" s="95" t="str">
        <f t="shared" si="58"/>
        <v/>
      </c>
      <c r="M265" s="343">
        <v>2.4418737348747444E-2</v>
      </c>
    </row>
    <row r="266" spans="2:13" outlineLevel="1">
      <c r="B266" s="147">
        <f t="shared" si="50"/>
        <v>50587</v>
      </c>
      <c r="C266" s="188"/>
      <c r="D266" s="189"/>
      <c r="E266" s="189"/>
      <c r="F266" s="188"/>
      <c r="G266" s="190"/>
      <c r="I266" s="94">
        <f t="shared" si="55"/>
        <v>7</v>
      </c>
      <c r="J266" s="90">
        <f t="shared" si="57"/>
        <v>2038</v>
      </c>
      <c r="K266" s="95" t="str">
        <f t="shared" si="58"/>
        <v/>
      </c>
      <c r="M266" s="343">
        <v>2.4418737348747444E-2</v>
      </c>
    </row>
    <row r="267" spans="2:13" outlineLevel="1">
      <c r="B267" s="147">
        <f t="shared" si="50"/>
        <v>50618</v>
      </c>
      <c r="C267" s="188"/>
      <c r="D267" s="189"/>
      <c r="E267" s="189"/>
      <c r="F267" s="188"/>
      <c r="G267" s="190"/>
      <c r="I267" s="94">
        <f t="shared" si="55"/>
        <v>8</v>
      </c>
      <c r="J267" s="90">
        <f t="shared" si="57"/>
        <v>2038</v>
      </c>
      <c r="K267" s="95" t="str">
        <f t="shared" si="58"/>
        <v/>
      </c>
      <c r="M267" s="343">
        <v>2.4418737348747444E-2</v>
      </c>
    </row>
    <row r="268" spans="2:13" outlineLevel="1">
      <c r="B268" s="147">
        <f t="shared" si="50"/>
        <v>50649</v>
      </c>
      <c r="C268" s="188"/>
      <c r="D268" s="189"/>
      <c r="E268" s="189"/>
      <c r="F268" s="188"/>
      <c r="G268" s="190"/>
      <c r="I268" s="94">
        <f t="shared" si="55"/>
        <v>9</v>
      </c>
      <c r="J268" s="90">
        <f t="shared" si="57"/>
        <v>2038</v>
      </c>
      <c r="K268" s="95" t="str">
        <f t="shared" si="58"/>
        <v/>
      </c>
      <c r="M268" s="343">
        <v>2.4418737348747444E-2</v>
      </c>
    </row>
    <row r="269" spans="2:13" outlineLevel="1">
      <c r="B269" s="147">
        <f t="shared" si="50"/>
        <v>50679</v>
      </c>
      <c r="C269" s="188"/>
      <c r="D269" s="189"/>
      <c r="E269" s="189"/>
      <c r="F269" s="188"/>
      <c r="G269" s="190"/>
      <c r="I269" s="94">
        <f t="shared" si="55"/>
        <v>10</v>
      </c>
      <c r="J269" s="90">
        <f t="shared" si="57"/>
        <v>2038</v>
      </c>
      <c r="K269" s="95" t="str">
        <f t="shared" si="58"/>
        <v/>
      </c>
      <c r="M269" s="343">
        <v>2.4418737348747444E-2</v>
      </c>
    </row>
    <row r="270" spans="2:13" outlineLevel="1">
      <c r="B270" s="147">
        <f t="shared" si="50"/>
        <v>50710</v>
      </c>
      <c r="C270" s="188"/>
      <c r="D270" s="189"/>
      <c r="E270" s="189"/>
      <c r="F270" s="188"/>
      <c r="G270" s="190"/>
      <c r="I270" s="94">
        <f t="shared" si="55"/>
        <v>11</v>
      </c>
      <c r="J270" s="90">
        <f t="shared" si="57"/>
        <v>2038</v>
      </c>
      <c r="K270" s="95" t="str">
        <f t="shared" si="58"/>
        <v/>
      </c>
      <c r="M270" s="343">
        <v>2.4418737348747444E-2</v>
      </c>
    </row>
    <row r="271" spans="2:13" outlineLevel="1">
      <c r="B271" s="148">
        <f t="shared" si="50"/>
        <v>50740</v>
      </c>
      <c r="C271" s="191"/>
      <c r="D271" s="192"/>
      <c r="E271" s="192"/>
      <c r="F271" s="191"/>
      <c r="G271" s="193"/>
      <c r="I271" s="81">
        <f t="shared" si="55"/>
        <v>12</v>
      </c>
      <c r="J271" s="90">
        <f t="shared" si="57"/>
        <v>2038</v>
      </c>
      <c r="K271" s="99" t="str">
        <f t="shared" si="58"/>
        <v/>
      </c>
      <c r="M271" s="343">
        <v>2.4418737348747444E-2</v>
      </c>
    </row>
    <row r="272" spans="2:13">
      <c r="B272" s="106"/>
      <c r="K272" s="90"/>
    </row>
    <row r="273" spans="2:2" hidden="1">
      <c r="B273" s="72" t="str">
        <f>"Note: Energy Dollars in "&amp;YEAR(B260)&amp;" are "&amp;YEAR(B248)&amp;" x ("&amp;YEAR(B248)&amp;" / "&amp;YEAR(B200)&amp;" ) ^ (1/4)"</f>
        <v>Note: Energy Dollars in 2038 are 2037 x (2037 / 2033 ) ^ (1/4)</v>
      </c>
    </row>
  </sheetData>
  <printOptions horizontalCentered="1"/>
  <pageMargins left="0.25" right="0.25" top="0.75" bottom="0.75" header="0.3" footer="0.3"/>
  <pageSetup scale="20" orientation="portrait" r:id="rId1"/>
  <headerFooter alignWithMargins="0">
    <oddFooter>&amp;L&amp;8NPC Group - &amp;F   ( &amp;A )&amp;C &amp;R &amp;8&amp;D 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02"/>
  <sheetViews>
    <sheetView view="pageBreakPreview" zoomScale="60" zoomScaleNormal="100" workbookViewId="0">
      <selection activeCell="B3" sqref="B3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3" width="9.33203125" style="208"/>
    <col min="14" max="14" width="9.33203125" style="263"/>
    <col min="15" max="16384" width="9.33203125" style="208"/>
  </cols>
  <sheetData>
    <row r="1" spans="2:17" ht="15.75">
      <c r="B1" s="206" t="s">
        <v>108</v>
      </c>
      <c r="C1" s="207"/>
      <c r="D1" s="207"/>
      <c r="E1" s="207"/>
      <c r="F1" s="207"/>
      <c r="G1" s="207"/>
      <c r="H1" s="207"/>
      <c r="I1" s="207"/>
      <c r="J1" s="207"/>
    </row>
    <row r="2" spans="2:17" ht="15.75">
      <c r="B2" s="206" t="s">
        <v>177</v>
      </c>
      <c r="C2" s="207"/>
      <c r="D2" s="207"/>
      <c r="E2" s="207"/>
      <c r="F2" s="207"/>
      <c r="G2" s="207"/>
      <c r="H2" s="207"/>
      <c r="I2" s="207"/>
      <c r="J2" s="207"/>
    </row>
    <row r="3" spans="2:17" ht="15.75">
      <c r="B3" s="206" t="str">
        <f>TEXT($C$63,"0%")&amp;" Capacity Factor"</f>
        <v>41% Capacity Factor</v>
      </c>
      <c r="C3" s="207"/>
      <c r="D3" s="207"/>
      <c r="E3" s="207"/>
      <c r="F3" s="207"/>
      <c r="G3" s="207"/>
      <c r="H3" s="207"/>
      <c r="I3" s="207"/>
      <c r="J3" s="207"/>
    </row>
    <row r="4" spans="2:17">
      <c r="B4" s="209"/>
      <c r="C4" s="209"/>
      <c r="D4" s="209"/>
      <c r="E4" s="209"/>
      <c r="F4" s="209"/>
      <c r="G4" s="209"/>
      <c r="H4" s="209"/>
      <c r="I4" s="210"/>
      <c r="J4" s="210"/>
      <c r="K4" s="210"/>
    </row>
    <row r="5" spans="2:17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109</v>
      </c>
      <c r="G5" s="19" t="s">
        <v>13</v>
      </c>
      <c r="H5" s="212" t="s">
        <v>110</v>
      </c>
      <c r="I5" s="212" t="s">
        <v>136</v>
      </c>
      <c r="J5" s="19" t="s">
        <v>73</v>
      </c>
      <c r="K5" s="212" t="s">
        <v>111</v>
      </c>
    </row>
    <row r="6" spans="2:17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7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29</v>
      </c>
    </row>
    <row r="8" spans="2:17" ht="6" customHeight="1">
      <c r="K8" s="210"/>
    </row>
    <row r="9" spans="2:17" ht="15.75">
      <c r="B9" s="60" t="str">
        <f>C52</f>
        <v>2017 IRP Wyoming Wind Resource - 41% Capacity Factor</v>
      </c>
      <c r="C9" s="210"/>
      <c r="E9" s="210"/>
      <c r="F9" s="210"/>
      <c r="G9" s="210"/>
      <c r="H9" s="210"/>
      <c r="I9" s="210"/>
      <c r="J9" s="210"/>
      <c r="K9" s="210"/>
      <c r="N9" s="208"/>
    </row>
    <row r="10" spans="2:17">
      <c r="B10" s="217">
        <v>2016</v>
      </c>
      <c r="C10" s="218">
        <f>C55</f>
        <v>1637</v>
      </c>
      <c r="D10" s="219">
        <f>C10*$C$62</f>
        <v>115.6947435682565</v>
      </c>
      <c r="E10" s="219">
        <f>C56</f>
        <v>37.565582271006477</v>
      </c>
      <c r="F10" s="220">
        <f t="shared" ref="F10:F36" si="0">(D10+E10)/(8.76*$C$63)</f>
        <v>42.464735403439889</v>
      </c>
      <c r="G10" s="220">
        <f>C58</f>
        <v>0.65</v>
      </c>
      <c r="H10" s="219">
        <f>C59</f>
        <v>-19.984206030717658</v>
      </c>
      <c r="I10" s="221">
        <f>F10+H10+G10</f>
        <v>23.130529372722229</v>
      </c>
      <c r="J10" s="221">
        <f>ROUND(I10*$C$63*8.76,2)</f>
        <v>83.48</v>
      </c>
      <c r="K10" s="219">
        <f>$C$57</f>
        <v>0.57299999999999995</v>
      </c>
      <c r="N10" s="264"/>
    </row>
    <row r="11" spans="2:17">
      <c r="B11" s="217">
        <f t="shared" ref="B11:B36" si="1">B10+1</f>
        <v>2017</v>
      </c>
      <c r="C11" s="223"/>
      <c r="D11" s="219">
        <f>ROUND(D10*(1+$D66),2)</f>
        <v>118.25</v>
      </c>
      <c r="E11" s="219">
        <f>ROUND(E10*(1+$D66),2)</f>
        <v>38.4</v>
      </c>
      <c r="F11" s="220">
        <f t="shared" si="0"/>
        <v>43.403932260495637</v>
      </c>
      <c r="G11" s="219">
        <f>ROUND(G10*(1+$D66),2)</f>
        <v>0.66</v>
      </c>
      <c r="H11" s="219">
        <f>ROUND(H10*(1+$D66),2)</f>
        <v>-20.43</v>
      </c>
      <c r="I11" s="221">
        <f>F11+H11+G11</f>
        <v>23.633932260495637</v>
      </c>
      <c r="J11" s="221">
        <f t="shared" ref="J11:J36" si="2">ROUND(I11*$C$63*8.76,2)</f>
        <v>85.3</v>
      </c>
      <c r="K11" s="219">
        <f>ROUND(K10*(1+$D66),2)</f>
        <v>0.59</v>
      </c>
      <c r="N11" s="264"/>
    </row>
    <row r="12" spans="2:17">
      <c r="B12" s="230">
        <f t="shared" si="1"/>
        <v>2018</v>
      </c>
      <c r="C12" s="231"/>
      <c r="D12" s="219">
        <f t="shared" ref="D12:G19" si="3">ROUND(D11*(1+$D67),2)</f>
        <v>120.81</v>
      </c>
      <c r="E12" s="219">
        <f t="shared" si="3"/>
        <v>39.229999999999997</v>
      </c>
      <c r="F12" s="221">
        <f t="shared" si="0"/>
        <v>44.343219399742871</v>
      </c>
      <c r="G12" s="219">
        <f t="shared" si="3"/>
        <v>0.67</v>
      </c>
      <c r="H12" s="232">
        <f t="shared" ref="H12" si="4">ROUND(H11*(1+$D67),2)</f>
        <v>-20.87</v>
      </c>
      <c r="I12" s="221">
        <f t="shared" ref="I12:I36" si="5">F12+H12+G12</f>
        <v>24.143219399742872</v>
      </c>
      <c r="J12" s="221">
        <f t="shared" si="2"/>
        <v>87.14</v>
      </c>
      <c r="K12" s="219">
        <f t="shared" ref="K12:K19" si="6">ROUND(K11*(1+$D67),2)</f>
        <v>0.6</v>
      </c>
      <c r="L12" s="210"/>
      <c r="N12" s="264"/>
    </row>
    <row r="13" spans="2:17">
      <c r="B13" s="230">
        <f t="shared" si="1"/>
        <v>2019</v>
      </c>
      <c r="C13" s="231"/>
      <c r="D13" s="219">
        <f t="shared" si="3"/>
        <v>123.23</v>
      </c>
      <c r="E13" s="219">
        <f t="shared" si="3"/>
        <v>40.020000000000003</v>
      </c>
      <c r="F13" s="221">
        <f t="shared" si="0"/>
        <v>45.232632885578759</v>
      </c>
      <c r="G13" s="219">
        <f t="shared" si="3"/>
        <v>0.68</v>
      </c>
      <c r="H13" s="232">
        <f t="shared" ref="H13" si="7">ROUND(H12*(1+$D68),2)</f>
        <v>-21.29</v>
      </c>
      <c r="I13" s="221">
        <f t="shared" si="5"/>
        <v>24.62263288557876</v>
      </c>
      <c r="J13" s="221">
        <f t="shared" si="2"/>
        <v>88.87</v>
      </c>
      <c r="K13" s="219">
        <f t="shared" si="6"/>
        <v>0.61</v>
      </c>
      <c r="L13" s="210"/>
      <c r="N13" s="264"/>
    </row>
    <row r="14" spans="2:17">
      <c r="B14" s="230">
        <f t="shared" si="1"/>
        <v>2020</v>
      </c>
      <c r="C14" s="231"/>
      <c r="D14" s="219">
        <f t="shared" si="3"/>
        <v>125.87</v>
      </c>
      <c r="E14" s="219">
        <f t="shared" si="3"/>
        <v>40.880000000000003</v>
      </c>
      <c r="F14" s="221">
        <f t="shared" si="0"/>
        <v>46.202398368577384</v>
      </c>
      <c r="G14" s="219">
        <f t="shared" si="3"/>
        <v>0.69</v>
      </c>
      <c r="H14" s="232">
        <f t="shared" ref="H14" si="8">ROUND(H13*(1+$D69),2)</f>
        <v>-21.75</v>
      </c>
      <c r="I14" s="221">
        <f t="shared" si="5"/>
        <v>25.142398368577386</v>
      </c>
      <c r="J14" s="221">
        <f t="shared" si="2"/>
        <v>90.74</v>
      </c>
      <c r="K14" s="219">
        <f t="shared" si="6"/>
        <v>0.62</v>
      </c>
      <c r="L14" s="210"/>
      <c r="N14" s="264"/>
      <c r="O14" s="227"/>
      <c r="P14" s="228"/>
      <c r="Q14" s="229"/>
    </row>
    <row r="15" spans="2:17">
      <c r="B15" s="230">
        <f t="shared" si="1"/>
        <v>2021</v>
      </c>
      <c r="C15" s="231"/>
      <c r="D15" s="219">
        <f t="shared" si="3"/>
        <v>128.69999999999999</v>
      </c>
      <c r="E15" s="219">
        <f t="shared" si="3"/>
        <v>41.8</v>
      </c>
      <c r="F15" s="221">
        <f t="shared" si="0"/>
        <v>47.241432814647339</v>
      </c>
      <c r="G15" s="219">
        <f t="shared" si="3"/>
        <v>0.71</v>
      </c>
      <c r="H15" s="232">
        <f t="shared" ref="H15" si="9">ROUND(H14*(1+$D70),2)</f>
        <v>-22.24</v>
      </c>
      <c r="I15" s="221">
        <f t="shared" si="5"/>
        <v>25.711432814647342</v>
      </c>
      <c r="J15" s="221">
        <f t="shared" si="2"/>
        <v>92.8</v>
      </c>
      <c r="K15" s="219">
        <f t="shared" si="6"/>
        <v>0.63</v>
      </c>
      <c r="L15" s="210"/>
      <c r="N15" s="264"/>
      <c r="O15" s="228"/>
      <c r="P15" s="228"/>
      <c r="Q15" s="229"/>
    </row>
    <row r="16" spans="2:17">
      <c r="B16" s="230">
        <f t="shared" si="1"/>
        <v>2022</v>
      </c>
      <c r="C16" s="231"/>
      <c r="D16" s="219">
        <f t="shared" si="3"/>
        <v>131.6</v>
      </c>
      <c r="E16" s="219">
        <f t="shared" si="3"/>
        <v>42.74</v>
      </c>
      <c r="F16" s="221">
        <f t="shared" si="0"/>
        <v>48.305404087422978</v>
      </c>
      <c r="G16" s="219">
        <f t="shared" si="3"/>
        <v>0.73</v>
      </c>
      <c r="H16" s="232">
        <f t="shared" ref="H16" si="10">ROUND(H15*(1+$D71),2)</f>
        <v>-22.74</v>
      </c>
      <c r="I16" s="221">
        <f t="shared" si="5"/>
        <v>26.29540408742298</v>
      </c>
      <c r="J16" s="221">
        <f t="shared" si="2"/>
        <v>94.9</v>
      </c>
      <c r="K16" s="219">
        <f t="shared" si="6"/>
        <v>0.64</v>
      </c>
      <c r="L16" s="210"/>
      <c r="N16" s="264"/>
    </row>
    <row r="17" spans="2:16">
      <c r="B17" s="230">
        <f t="shared" si="1"/>
        <v>2023</v>
      </c>
      <c r="C17" s="231"/>
      <c r="D17" s="219">
        <f t="shared" si="3"/>
        <v>134.63</v>
      </c>
      <c r="E17" s="219">
        <f t="shared" si="3"/>
        <v>43.72</v>
      </c>
      <c r="F17" s="221">
        <f t="shared" si="0"/>
        <v>49.416478255087114</v>
      </c>
      <c r="G17" s="219">
        <f t="shared" si="3"/>
        <v>0.75</v>
      </c>
      <c r="H17" s="232">
        <f t="shared" ref="H17" si="11">ROUND(H16*(1+$D72),2)</f>
        <v>-23.26</v>
      </c>
      <c r="I17" s="221">
        <f t="shared" si="5"/>
        <v>26.906478255087112</v>
      </c>
      <c r="J17" s="221">
        <f t="shared" si="2"/>
        <v>97.11</v>
      </c>
      <c r="K17" s="219">
        <f t="shared" si="6"/>
        <v>0.65</v>
      </c>
      <c r="L17" s="210"/>
      <c r="N17" s="264"/>
      <c r="O17" s="227"/>
    </row>
    <row r="18" spans="2:16">
      <c r="B18" s="230">
        <f t="shared" si="1"/>
        <v>2024</v>
      </c>
      <c r="C18" s="231"/>
      <c r="D18" s="219">
        <f t="shared" si="3"/>
        <v>137.74</v>
      </c>
      <c r="E18" s="219">
        <f t="shared" si="3"/>
        <v>44.73</v>
      </c>
      <c r="F18" s="221">
        <f t="shared" si="0"/>
        <v>50.55803076650264</v>
      </c>
      <c r="G18" s="219">
        <f t="shared" si="3"/>
        <v>0.77</v>
      </c>
      <c r="H18" s="232">
        <f t="shared" ref="H18" si="12">ROUND(H17*(1+$D73),2)</f>
        <v>-23.8</v>
      </c>
      <c r="I18" s="221">
        <f t="shared" si="5"/>
        <v>27.528030766502638</v>
      </c>
      <c r="J18" s="221">
        <f t="shared" si="2"/>
        <v>99.35</v>
      </c>
      <c r="K18" s="219">
        <f t="shared" si="6"/>
        <v>0.67</v>
      </c>
      <c r="L18" s="210"/>
      <c r="N18" s="264"/>
    </row>
    <row r="19" spans="2:16">
      <c r="B19" s="230">
        <f t="shared" si="1"/>
        <v>2025</v>
      </c>
      <c r="C19" s="231"/>
      <c r="D19" s="219">
        <f t="shared" si="3"/>
        <v>140.93</v>
      </c>
      <c r="E19" s="219">
        <f t="shared" si="3"/>
        <v>45.77</v>
      </c>
      <c r="F19" s="221">
        <f t="shared" si="0"/>
        <v>51.730061621669556</v>
      </c>
      <c r="G19" s="219">
        <f t="shared" si="3"/>
        <v>0.79</v>
      </c>
      <c r="H19" s="232">
        <f t="shared" ref="H19" si="13">ROUND(H18*(1+$D74),2)</f>
        <v>-24.35</v>
      </c>
      <c r="I19" s="221">
        <f t="shared" si="5"/>
        <v>28.170061621669554</v>
      </c>
      <c r="J19" s="221">
        <f t="shared" si="2"/>
        <v>101.67</v>
      </c>
      <c r="K19" s="219">
        <f t="shared" si="6"/>
        <v>0.69</v>
      </c>
      <c r="L19" s="210"/>
      <c r="N19" s="264"/>
    </row>
    <row r="20" spans="2:16">
      <c r="B20" s="230">
        <f t="shared" si="1"/>
        <v>2026</v>
      </c>
      <c r="C20" s="231"/>
      <c r="D20" s="219">
        <f>ROUND(D19*(1+$G66),2)</f>
        <v>144.16</v>
      </c>
      <c r="E20" s="219">
        <f>ROUND(E19*(1+$G66),2)</f>
        <v>46.82</v>
      </c>
      <c r="F20" s="221">
        <f t="shared" si="0"/>
        <v>52.915946269450721</v>
      </c>
      <c r="G20" s="219">
        <f>ROUND(G19*(1+$G66),2)</f>
        <v>0.81</v>
      </c>
      <c r="H20" s="232">
        <f>ROUND(H19*(1+$G66),2)</f>
        <v>-24.91</v>
      </c>
      <c r="I20" s="221">
        <f t="shared" si="5"/>
        <v>28.81594626945072</v>
      </c>
      <c r="J20" s="221">
        <f t="shared" si="2"/>
        <v>104</v>
      </c>
      <c r="K20" s="219">
        <f>ROUND(K19*(1+$G66),2)</f>
        <v>0.71</v>
      </c>
      <c r="L20" s="210"/>
      <c r="N20" s="264"/>
      <c r="P20" s="261"/>
    </row>
    <row r="21" spans="2:16">
      <c r="B21" s="230">
        <f t="shared" si="1"/>
        <v>2027</v>
      </c>
      <c r="C21" s="231"/>
      <c r="D21" s="219">
        <f t="shared" ref="D21:G28" si="14">ROUND(D20*(1+$G67),2)</f>
        <v>147.5</v>
      </c>
      <c r="E21" s="219">
        <f t="shared" si="14"/>
        <v>47.9</v>
      </c>
      <c r="F21" s="221">
        <f t="shared" si="0"/>
        <v>54.140621536551848</v>
      </c>
      <c r="G21" s="219">
        <f t="shared" si="14"/>
        <v>0.83</v>
      </c>
      <c r="H21" s="232">
        <f t="shared" ref="H21" si="15">ROUND(H20*(1+$G67),2)</f>
        <v>-25.49</v>
      </c>
      <c r="I21" s="221">
        <f t="shared" si="5"/>
        <v>29.480621536551848</v>
      </c>
      <c r="J21" s="221">
        <f t="shared" si="2"/>
        <v>106.4</v>
      </c>
      <c r="K21" s="219">
        <f t="shared" ref="K21:K28" si="16">ROUND(K20*(1+$G67),2)</f>
        <v>0.73</v>
      </c>
      <c r="L21" s="210"/>
      <c r="N21" s="264"/>
    </row>
    <row r="22" spans="2:16">
      <c r="B22" s="230">
        <f t="shared" si="1"/>
        <v>2028</v>
      </c>
      <c r="C22" s="231"/>
      <c r="D22" s="219">
        <f t="shared" si="14"/>
        <v>150.93</v>
      </c>
      <c r="E22" s="219">
        <f t="shared" si="14"/>
        <v>49.01</v>
      </c>
      <c r="F22" s="221">
        <f t="shared" si="0"/>
        <v>55.398545905927207</v>
      </c>
      <c r="G22" s="219">
        <f t="shared" si="14"/>
        <v>0.85</v>
      </c>
      <c r="H22" s="232">
        <f t="shared" ref="H22" si="17">ROUND(H21*(1+$G68),2)</f>
        <v>-26.08</v>
      </c>
      <c r="I22" s="221">
        <f t="shared" si="5"/>
        <v>30.168545905927211</v>
      </c>
      <c r="J22" s="221">
        <f t="shared" si="2"/>
        <v>108.88</v>
      </c>
      <c r="K22" s="219">
        <f t="shared" si="16"/>
        <v>0.75</v>
      </c>
      <c r="L22" s="210"/>
      <c r="N22" s="264"/>
    </row>
    <row r="23" spans="2:16">
      <c r="B23" s="230">
        <f t="shared" si="1"/>
        <v>2029</v>
      </c>
      <c r="C23" s="231"/>
      <c r="D23" s="219">
        <f t="shared" si="14"/>
        <v>154.5</v>
      </c>
      <c r="E23" s="219">
        <f t="shared" si="14"/>
        <v>50.17</v>
      </c>
      <c r="F23" s="221">
        <f t="shared" si="0"/>
        <v>56.709114687236784</v>
      </c>
      <c r="G23" s="219">
        <f t="shared" si="14"/>
        <v>0.87</v>
      </c>
      <c r="H23" s="232">
        <f t="shared" ref="H23" si="18">ROUND(H22*(1+$G69),2)</f>
        <v>-26.7</v>
      </c>
      <c r="I23" s="221">
        <f t="shared" si="5"/>
        <v>30.879114687236786</v>
      </c>
      <c r="J23" s="221">
        <f t="shared" si="2"/>
        <v>111.45</v>
      </c>
      <c r="K23" s="219">
        <f t="shared" si="16"/>
        <v>0.77</v>
      </c>
      <c r="L23" s="210"/>
      <c r="N23" s="264"/>
    </row>
    <row r="24" spans="2:16">
      <c r="B24" s="230">
        <f t="shared" si="1"/>
        <v>2030</v>
      </c>
      <c r="C24" s="224"/>
      <c r="D24" s="225">
        <f t="shared" si="14"/>
        <v>158.18</v>
      </c>
      <c r="E24" s="225">
        <f t="shared" si="14"/>
        <v>51.36</v>
      </c>
      <c r="F24" s="226">
        <f t="shared" si="0"/>
        <v>58.058474087866301</v>
      </c>
      <c r="G24" s="225">
        <f t="shared" si="14"/>
        <v>0.89</v>
      </c>
      <c r="H24" s="225">
        <f t="shared" ref="H24" si="19">ROUND(H23*(1+$G70),2)</f>
        <v>-27.34</v>
      </c>
      <c r="I24" s="226">
        <f t="shared" si="5"/>
        <v>31.608474087866302</v>
      </c>
      <c r="J24" s="226">
        <f t="shared" si="2"/>
        <v>114.08</v>
      </c>
      <c r="K24" s="225">
        <f t="shared" si="16"/>
        <v>0.79</v>
      </c>
      <c r="L24" s="210"/>
      <c r="N24" s="264"/>
    </row>
    <row r="25" spans="2:16">
      <c r="B25" s="230">
        <f t="shared" si="1"/>
        <v>2031</v>
      </c>
      <c r="C25" s="231"/>
      <c r="D25" s="219">
        <f t="shared" si="14"/>
        <v>161.97999999999999</v>
      </c>
      <c r="E25" s="219">
        <f t="shared" si="14"/>
        <v>52.59</v>
      </c>
      <c r="F25" s="221">
        <f t="shared" si="0"/>
        <v>59.452165624861465</v>
      </c>
      <c r="G25" s="219">
        <f t="shared" si="14"/>
        <v>0.91</v>
      </c>
      <c r="H25" s="232">
        <f t="shared" ref="H25" si="20">ROUND(H24*(1+$G71),2)</f>
        <v>-28</v>
      </c>
      <c r="I25" s="221">
        <f t="shared" si="5"/>
        <v>32.362165624861461</v>
      </c>
      <c r="J25" s="221">
        <f t="shared" si="2"/>
        <v>116.8</v>
      </c>
      <c r="K25" s="219">
        <f t="shared" si="16"/>
        <v>0.81</v>
      </c>
      <c r="L25" s="210"/>
      <c r="N25" s="264"/>
    </row>
    <row r="26" spans="2:16">
      <c r="B26" s="230">
        <f t="shared" si="1"/>
        <v>2032</v>
      </c>
      <c r="C26" s="231"/>
      <c r="D26" s="219">
        <f t="shared" si="14"/>
        <v>165.88</v>
      </c>
      <c r="E26" s="219">
        <f t="shared" si="14"/>
        <v>53.86</v>
      </c>
      <c r="F26" s="221">
        <f t="shared" si="0"/>
        <v>60.884647781176582</v>
      </c>
      <c r="G26" s="219">
        <f t="shared" si="14"/>
        <v>0.93</v>
      </c>
      <c r="H26" s="232">
        <f t="shared" ref="H26" si="21">ROUND(H25*(1+$G72),2)</f>
        <v>-28.67</v>
      </c>
      <c r="I26" s="221">
        <f t="shared" si="5"/>
        <v>33.14464778117658</v>
      </c>
      <c r="J26" s="221">
        <f t="shared" si="2"/>
        <v>119.62</v>
      </c>
      <c r="K26" s="219">
        <f t="shared" si="16"/>
        <v>0.83</v>
      </c>
      <c r="L26" s="210"/>
      <c r="N26" s="264"/>
    </row>
    <row r="27" spans="2:16">
      <c r="B27" s="230">
        <f t="shared" si="1"/>
        <v>2033</v>
      </c>
      <c r="C27" s="231"/>
      <c r="D27" s="219">
        <f t="shared" si="14"/>
        <v>169.89</v>
      </c>
      <c r="E27" s="219">
        <f t="shared" si="14"/>
        <v>55.16</v>
      </c>
      <c r="F27" s="221">
        <f t="shared" si="0"/>
        <v>62.355920556811633</v>
      </c>
      <c r="G27" s="219">
        <f t="shared" si="14"/>
        <v>0.95</v>
      </c>
      <c r="H27" s="232">
        <f t="shared" ref="H27" si="22">ROUND(H26*(1+$G73),2)</f>
        <v>-29.36</v>
      </c>
      <c r="I27" s="221">
        <f t="shared" si="5"/>
        <v>33.945920556811636</v>
      </c>
      <c r="J27" s="221">
        <f t="shared" si="2"/>
        <v>122.51</v>
      </c>
      <c r="K27" s="219">
        <f t="shared" si="16"/>
        <v>0.85</v>
      </c>
      <c r="L27" s="210"/>
      <c r="N27" s="264"/>
    </row>
    <row r="28" spans="2:16">
      <c r="B28" s="230">
        <f t="shared" si="1"/>
        <v>2034</v>
      </c>
      <c r="C28" s="231"/>
      <c r="D28" s="219">
        <f t="shared" si="14"/>
        <v>174</v>
      </c>
      <c r="E28" s="219">
        <f t="shared" si="14"/>
        <v>56.5</v>
      </c>
      <c r="F28" s="221">
        <f t="shared" si="0"/>
        <v>63.865983951766637</v>
      </c>
      <c r="G28" s="219">
        <f t="shared" si="14"/>
        <v>0.97</v>
      </c>
      <c r="H28" s="232">
        <f t="shared" ref="H28" si="23">ROUND(H27*(1+$G74),2)</f>
        <v>-30.07</v>
      </c>
      <c r="I28" s="221">
        <f t="shared" si="5"/>
        <v>34.765983951766636</v>
      </c>
      <c r="J28" s="221">
        <f t="shared" si="2"/>
        <v>125.47</v>
      </c>
      <c r="K28" s="219">
        <f t="shared" si="16"/>
        <v>0.87</v>
      </c>
      <c r="L28" s="210"/>
      <c r="N28" s="264"/>
    </row>
    <row r="29" spans="2:16">
      <c r="B29" s="230">
        <f t="shared" si="1"/>
        <v>2035</v>
      </c>
      <c r="C29" s="231"/>
      <c r="D29" s="219">
        <f>ROUND(D28*(1+$K66),2)</f>
        <v>178.21</v>
      </c>
      <c r="E29" s="219">
        <f>ROUND(E28*(1+$K66),2)</f>
        <v>57.87</v>
      </c>
      <c r="F29" s="221">
        <f t="shared" si="0"/>
        <v>65.412067207518731</v>
      </c>
      <c r="G29" s="219">
        <f>ROUND(G28*(1+$K66),2)</f>
        <v>0.99</v>
      </c>
      <c r="H29" s="232">
        <f>ROUND(H28*(1+$K66),2)</f>
        <v>-30.8</v>
      </c>
      <c r="I29" s="221">
        <f t="shared" si="5"/>
        <v>35.602067207518736</v>
      </c>
      <c r="J29" s="221">
        <f t="shared" si="2"/>
        <v>128.49</v>
      </c>
      <c r="K29" s="219">
        <f>ROUND(K28*(1+$K66),2)</f>
        <v>0.89</v>
      </c>
      <c r="L29" s="210"/>
      <c r="N29" s="264"/>
    </row>
    <row r="30" spans="2:16">
      <c r="B30" s="230">
        <f t="shared" si="1"/>
        <v>2036</v>
      </c>
      <c r="C30" s="231"/>
      <c r="D30" s="219">
        <f t="shared" ref="D30:G36" si="24">ROUND(D29*(1+$K67),2)</f>
        <v>182.54</v>
      </c>
      <c r="E30" s="219">
        <f t="shared" si="24"/>
        <v>59.28</v>
      </c>
      <c r="F30" s="221">
        <f t="shared" si="0"/>
        <v>67.00248259963648</v>
      </c>
      <c r="G30" s="219">
        <f t="shared" si="24"/>
        <v>1.01</v>
      </c>
      <c r="H30" s="232">
        <f t="shared" ref="H30" si="25">ROUND(H29*(1+$K67),2)</f>
        <v>-31.55</v>
      </c>
      <c r="I30" s="221">
        <f t="shared" si="5"/>
        <v>36.462482599636481</v>
      </c>
      <c r="J30" s="221">
        <f t="shared" si="2"/>
        <v>131.6</v>
      </c>
      <c r="K30" s="219">
        <f t="shared" ref="K30:K36" si="26">ROUND(K29*(1+$K67),2)</f>
        <v>0.91</v>
      </c>
      <c r="L30" s="210"/>
      <c r="N30" s="264"/>
    </row>
    <row r="31" spans="2:16">
      <c r="B31" s="230">
        <f t="shared" si="1"/>
        <v>2037</v>
      </c>
      <c r="C31" s="231"/>
      <c r="D31" s="219">
        <f t="shared" si="24"/>
        <v>186.97</v>
      </c>
      <c r="E31" s="219">
        <f t="shared" si="24"/>
        <v>60.72</v>
      </c>
      <c r="F31" s="221">
        <f t="shared" si="0"/>
        <v>68.628917852551311</v>
      </c>
      <c r="G31" s="219">
        <f t="shared" si="24"/>
        <v>1.03</v>
      </c>
      <c r="H31" s="232">
        <f t="shared" ref="H31" si="27">ROUND(H30*(1+$K68),2)</f>
        <v>-32.32</v>
      </c>
      <c r="I31" s="221">
        <f t="shared" si="5"/>
        <v>37.338917852551312</v>
      </c>
      <c r="J31" s="221">
        <f t="shared" si="2"/>
        <v>134.76</v>
      </c>
      <c r="K31" s="219">
        <f t="shared" si="26"/>
        <v>0.93</v>
      </c>
      <c r="L31" s="210"/>
      <c r="N31" s="264"/>
    </row>
    <row r="32" spans="2:16">
      <c r="B32" s="230">
        <f t="shared" si="1"/>
        <v>2038</v>
      </c>
      <c r="C32" s="231"/>
      <c r="D32" s="219">
        <f t="shared" si="24"/>
        <v>191.54</v>
      </c>
      <c r="E32" s="219">
        <f t="shared" si="24"/>
        <v>62.2</v>
      </c>
      <c r="F32" s="221">
        <f t="shared" si="0"/>
        <v>70.305226758877509</v>
      </c>
      <c r="G32" s="219">
        <f t="shared" si="24"/>
        <v>1.06</v>
      </c>
      <c r="H32" s="232">
        <f t="shared" ref="H32" si="28">ROUND(H31*(1+$K69),2)</f>
        <v>-33.11</v>
      </c>
      <c r="I32" s="221">
        <f t="shared" si="5"/>
        <v>38.255226758877512</v>
      </c>
      <c r="J32" s="221">
        <f t="shared" si="2"/>
        <v>138.07</v>
      </c>
      <c r="K32" s="219">
        <f t="shared" si="26"/>
        <v>0.95</v>
      </c>
      <c r="L32" s="210"/>
      <c r="N32" s="264"/>
    </row>
    <row r="33" spans="2:14">
      <c r="B33" s="230">
        <f t="shared" si="1"/>
        <v>2039</v>
      </c>
      <c r="C33" s="231"/>
      <c r="D33" s="219">
        <f t="shared" si="24"/>
        <v>196.23</v>
      </c>
      <c r="E33" s="219">
        <f t="shared" si="24"/>
        <v>63.72</v>
      </c>
      <c r="F33" s="221">
        <f t="shared" si="0"/>
        <v>72.025867801569362</v>
      </c>
      <c r="G33" s="219">
        <f t="shared" si="24"/>
        <v>1.0900000000000001</v>
      </c>
      <c r="H33" s="232">
        <f t="shared" ref="H33" si="29">ROUND(H32*(1+$K70),2)</f>
        <v>-33.92</v>
      </c>
      <c r="I33" s="221">
        <f t="shared" si="5"/>
        <v>39.195867801569364</v>
      </c>
      <c r="J33" s="221">
        <f t="shared" si="2"/>
        <v>141.46</v>
      </c>
      <c r="K33" s="219">
        <f t="shared" si="26"/>
        <v>0.97</v>
      </c>
      <c r="L33" s="210"/>
      <c r="N33" s="264"/>
    </row>
    <row r="34" spans="2:14">
      <c r="B34" s="230">
        <f t="shared" si="1"/>
        <v>2040</v>
      </c>
      <c r="C34" s="231"/>
      <c r="D34" s="219">
        <f t="shared" si="24"/>
        <v>201.02</v>
      </c>
      <c r="E34" s="219">
        <f t="shared" si="24"/>
        <v>65.28</v>
      </c>
      <c r="F34" s="221">
        <f t="shared" si="0"/>
        <v>73.785299463581154</v>
      </c>
      <c r="G34" s="219">
        <f t="shared" si="24"/>
        <v>1.1200000000000001</v>
      </c>
      <c r="H34" s="232">
        <f t="shared" ref="H34" si="30">ROUND(H33*(1+$K71),2)</f>
        <v>-34.75</v>
      </c>
      <c r="I34" s="221">
        <f t="shared" si="5"/>
        <v>40.155299463581152</v>
      </c>
      <c r="J34" s="221">
        <f t="shared" si="2"/>
        <v>144.93</v>
      </c>
      <c r="K34" s="219">
        <f t="shared" si="26"/>
        <v>0.99</v>
      </c>
      <c r="L34" s="210"/>
      <c r="N34" s="264"/>
    </row>
    <row r="35" spans="2:14">
      <c r="B35" s="230">
        <f t="shared" si="1"/>
        <v>2041</v>
      </c>
      <c r="C35" s="231"/>
      <c r="D35" s="219">
        <f t="shared" si="24"/>
        <v>205.95</v>
      </c>
      <c r="E35" s="219">
        <f t="shared" si="24"/>
        <v>66.88</v>
      </c>
      <c r="F35" s="221">
        <f t="shared" si="0"/>
        <v>75.5946047790043</v>
      </c>
      <c r="G35" s="219">
        <f t="shared" si="24"/>
        <v>1.1499999999999999</v>
      </c>
      <c r="H35" s="232">
        <f t="shared" ref="H35" si="31">ROUND(H34*(1+$K72),2)</f>
        <v>-35.6</v>
      </c>
      <c r="I35" s="221">
        <f t="shared" si="5"/>
        <v>41.144604779004297</v>
      </c>
      <c r="J35" s="221">
        <f t="shared" si="2"/>
        <v>148.5</v>
      </c>
      <c r="K35" s="219">
        <f t="shared" si="26"/>
        <v>1.01</v>
      </c>
      <c r="L35" s="210"/>
      <c r="N35" s="264"/>
    </row>
    <row r="36" spans="2:14">
      <c r="B36" s="230">
        <f t="shared" si="1"/>
        <v>2042</v>
      </c>
      <c r="C36" s="231"/>
      <c r="D36" s="219">
        <f t="shared" si="24"/>
        <v>211.02</v>
      </c>
      <c r="E36" s="219">
        <f t="shared" si="24"/>
        <v>68.53</v>
      </c>
      <c r="F36" s="221">
        <f t="shared" si="0"/>
        <v>77.45655450636167</v>
      </c>
      <c r="G36" s="219">
        <f t="shared" si="24"/>
        <v>1.18</v>
      </c>
      <c r="H36" s="232">
        <f t="shared" ref="H36" si="32">ROUND(H35*(1+$K73),2)</f>
        <v>-36.479999999999997</v>
      </c>
      <c r="I36" s="221">
        <f t="shared" si="5"/>
        <v>42.156554506361672</v>
      </c>
      <c r="J36" s="221">
        <f t="shared" si="2"/>
        <v>152.15</v>
      </c>
      <c r="K36" s="219">
        <f t="shared" si="26"/>
        <v>1.03</v>
      </c>
      <c r="L36" s="210"/>
      <c r="N36" s="264"/>
    </row>
    <row r="37" spans="2:14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4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4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4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4" ht="14.25">
      <c r="B42" s="234" t="s">
        <v>31</v>
      </c>
      <c r="C42" s="235"/>
      <c r="D42" s="235"/>
      <c r="E42" s="235"/>
      <c r="F42" s="235"/>
      <c r="G42" s="235"/>
      <c r="H42" s="235"/>
    </row>
    <row r="44" spans="2:14">
      <c r="B44" s="208" t="s">
        <v>112</v>
      </c>
      <c r="C44" s="236" t="s">
        <v>113</v>
      </c>
      <c r="D44" s="237" t="str">
        <f>'Table 3 200 MW (Wyo) 2033'!E68</f>
        <v xml:space="preserve">Plant Costs  - 2017 IRP - Table 6.1 &amp; 6.2 </v>
      </c>
    </row>
    <row r="45" spans="2:14">
      <c r="C45" s="236" t="str">
        <f>C7</f>
        <v>(a)</v>
      </c>
      <c r="D45" s="208" t="s">
        <v>114</v>
      </c>
    </row>
    <row r="46" spans="2:14">
      <c r="C46" s="236" t="str">
        <f>D7</f>
        <v>(b)</v>
      </c>
      <c r="D46" s="221" t="str">
        <f>"= "&amp;C7&amp;" x "&amp;C62</f>
        <v>= (a) x 0.0706748586244695</v>
      </c>
    </row>
    <row r="47" spans="2:14">
      <c r="C47" s="236" t="str">
        <f>F7</f>
        <v>(d)</v>
      </c>
      <c r="D47" s="221" t="str">
        <f>"= ("&amp;$D$7&amp;" + "&amp;$E$7&amp;") /  (8.76 x "&amp;TEXT(C63,"0.0%")&amp;")"</f>
        <v>= ((b) + (c)) /  (8.76 x 41.2%)</v>
      </c>
    </row>
    <row r="48" spans="2:14">
      <c r="C48" s="236" t="str">
        <f>I7</f>
        <v>(g)</v>
      </c>
      <c r="D48" s="221" t="str">
        <f>"= "&amp;$F$7&amp;" + "&amp;$H$7</f>
        <v>= (d) + (f)</v>
      </c>
    </row>
    <row r="49" spans="2:23">
      <c r="C49" s="236" t="str">
        <f>K7</f>
        <v>(h)</v>
      </c>
      <c r="D49" s="110" t="str">
        <f>D44</f>
        <v xml:space="preserve">Plant Costs  - 2017 IRP - Table 6.1 &amp; 6.2 </v>
      </c>
    </row>
    <row r="50" spans="2:23">
      <c r="C50" s="236"/>
      <c r="D50" s="221"/>
    </row>
    <row r="51" spans="2:23" ht="13.5" thickBot="1"/>
    <row r="52" spans="2:23" ht="13.5" thickBot="1">
      <c r="C52" s="58" t="str">
        <f>B2&amp;" - "&amp;B3</f>
        <v>2017 IRP Wyoming Wind Resource - 41%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3" ht="13.5" thickBot="1">
      <c r="C53" s="241" t="s">
        <v>115</v>
      </c>
      <c r="D53" s="242" t="s">
        <v>116</v>
      </c>
      <c r="E53" s="242"/>
      <c r="F53" s="242"/>
      <c r="G53" s="242"/>
      <c r="H53" s="243"/>
      <c r="I53" s="239"/>
      <c r="J53" s="239"/>
      <c r="K53" s="240"/>
    </row>
    <row r="55" spans="2:23">
      <c r="B55" s="110" t="s">
        <v>102</v>
      </c>
      <c r="C55" s="283">
        <v>1637</v>
      </c>
      <c r="D55" s="208" t="s">
        <v>114</v>
      </c>
      <c r="H55" s="208" t="s">
        <v>9</v>
      </c>
      <c r="J55" s="271" t="s">
        <v>151</v>
      </c>
    </row>
    <row r="56" spans="2:23">
      <c r="B56" s="110" t="s">
        <v>102</v>
      </c>
      <c r="C56" s="245">
        <v>37.565582271006477</v>
      </c>
      <c r="D56" s="208" t="s">
        <v>117</v>
      </c>
      <c r="H56" s="208" t="s">
        <v>9</v>
      </c>
    </row>
    <row r="57" spans="2:23">
      <c r="B57" s="110" t="s">
        <v>102</v>
      </c>
      <c r="C57" s="250">
        <v>0.57299999999999995</v>
      </c>
      <c r="D57" s="208" t="s">
        <v>122</v>
      </c>
      <c r="H57" s="208" t="s">
        <v>119</v>
      </c>
    </row>
    <row r="58" spans="2:23">
      <c r="B58" s="110" t="s">
        <v>102</v>
      </c>
      <c r="C58" s="245">
        <v>0.65</v>
      </c>
      <c r="D58" s="208" t="s">
        <v>118</v>
      </c>
      <c r="H58" s="208" t="s">
        <v>119</v>
      </c>
      <c r="K58" s="210"/>
      <c r="L58" s="246"/>
      <c r="M58" s="68"/>
      <c r="N58" s="265"/>
      <c r="O58" s="68"/>
      <c r="P58" s="68"/>
      <c r="Q58" s="210"/>
      <c r="R58" s="210"/>
      <c r="S58" s="210"/>
      <c r="T58" s="210"/>
      <c r="U58" s="210"/>
      <c r="V58" s="210"/>
      <c r="W58" s="210"/>
    </row>
    <row r="59" spans="2:23">
      <c r="B59" s="110" t="s">
        <v>102</v>
      </c>
      <c r="C59" s="258">
        <v>-19.984206030717658</v>
      </c>
      <c r="D59" s="208" t="s">
        <v>120</v>
      </c>
      <c r="H59" s="208" t="s">
        <v>119</v>
      </c>
      <c r="K59" s="248"/>
      <c r="L59" s="248"/>
      <c r="M59" s="249"/>
      <c r="O59" s="247"/>
      <c r="P59" s="210"/>
      <c r="Q59" s="210"/>
      <c r="R59" s="210"/>
      <c r="S59" s="210"/>
      <c r="T59" s="210"/>
      <c r="U59" s="210"/>
      <c r="V59" s="210"/>
      <c r="W59" s="210"/>
    </row>
    <row r="60" spans="2:23">
      <c r="K60" s="248"/>
      <c r="L60" s="248"/>
      <c r="M60" s="248"/>
      <c r="N60" s="266"/>
      <c r="O60" s="247"/>
      <c r="P60" s="210"/>
      <c r="Q60" s="210"/>
      <c r="R60" s="210"/>
      <c r="S60" s="210"/>
      <c r="T60" s="210"/>
      <c r="U60" s="210"/>
      <c r="V60" s="210"/>
      <c r="W60" s="210"/>
    </row>
    <row r="61" spans="2:23">
      <c r="C61" s="252"/>
      <c r="K61" s="248"/>
      <c r="L61" s="248"/>
      <c r="M61" s="248"/>
      <c r="N61" s="266"/>
      <c r="O61" s="248"/>
      <c r="R61" s="210"/>
      <c r="S61" s="210"/>
      <c r="T61" s="210"/>
      <c r="U61" s="210"/>
      <c r="V61" s="210"/>
      <c r="W61" s="210"/>
    </row>
    <row r="62" spans="2:23">
      <c r="C62" s="253">
        <v>7.0674858624469455E-2</v>
      </c>
      <c r="D62" s="208" t="s">
        <v>54</v>
      </c>
      <c r="K62" s="254"/>
      <c r="L62" s="255"/>
      <c r="M62" s="255"/>
      <c r="O62" s="256"/>
    </row>
    <row r="63" spans="2:23">
      <c r="C63" s="284">
        <v>0.41199999999999998</v>
      </c>
      <c r="D63" s="208" t="s">
        <v>55</v>
      </c>
      <c r="J63" s="271" t="s">
        <v>151</v>
      </c>
    </row>
    <row r="64" spans="2:23" ht="13.5" thickBot="1">
      <c r="D64" s="251"/>
    </row>
    <row r="65" spans="3:14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4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4">
      <c r="C67" s="135">
        <f t="shared" ref="C67:C74" si="33">C66+1</f>
        <v>2018</v>
      </c>
      <c r="D67" s="57">
        <v>2.1684070430924685E-2</v>
      </c>
      <c r="E67" s="110"/>
      <c r="F67" s="135">
        <f t="shared" ref="F67:F74" si="34">F66+1</f>
        <v>2027</v>
      </c>
      <c r="G67" s="57">
        <v>2.3164081218836952E-2</v>
      </c>
      <c r="H67" s="110"/>
      <c r="I67" s="135">
        <f t="shared" ref="I67:I74" si="35">I66+1</f>
        <v>2036</v>
      </c>
      <c r="J67" s="135"/>
      <c r="K67" s="57">
        <v>2.4311492116604327E-2</v>
      </c>
    </row>
    <row r="68" spans="3:14">
      <c r="C68" s="135">
        <f t="shared" si="33"/>
        <v>2019</v>
      </c>
      <c r="D68" s="57">
        <v>2.0023445288848141E-2</v>
      </c>
      <c r="E68" s="110"/>
      <c r="F68" s="135">
        <f t="shared" si="34"/>
        <v>2028</v>
      </c>
      <c r="G68" s="57">
        <v>2.3269517424980624E-2</v>
      </c>
      <c r="H68" s="110"/>
      <c r="I68" s="135">
        <f t="shared" si="35"/>
        <v>2037</v>
      </c>
      <c r="J68" s="135"/>
      <c r="K68" s="57">
        <v>2.4277391473133791E-2</v>
      </c>
    </row>
    <row r="69" spans="3:14">
      <c r="C69" s="135">
        <f t="shared" si="33"/>
        <v>2020</v>
      </c>
      <c r="D69" s="57">
        <v>2.1423649370385656E-2</v>
      </c>
      <c r="E69" s="110"/>
      <c r="F69" s="135">
        <f t="shared" si="34"/>
        <v>2029</v>
      </c>
      <c r="G69" s="57">
        <v>2.3660062349176059E-2</v>
      </c>
      <c r="H69" s="110"/>
      <c r="I69" s="135">
        <f t="shared" si="35"/>
        <v>2038</v>
      </c>
      <c r="J69" s="135"/>
      <c r="K69" s="57">
        <v>2.4418737348747444E-2</v>
      </c>
    </row>
    <row r="70" spans="3:14">
      <c r="C70" s="135">
        <f t="shared" si="33"/>
        <v>2021</v>
      </c>
      <c r="D70" s="57">
        <v>2.2444603435442634E-2</v>
      </c>
      <c r="E70" s="110"/>
      <c r="F70" s="135">
        <f t="shared" si="34"/>
        <v>2030</v>
      </c>
      <c r="G70" s="57">
        <v>2.3797996946838929E-2</v>
      </c>
      <c r="H70" s="110"/>
      <c r="I70" s="135">
        <f t="shared" si="35"/>
        <v>2039</v>
      </c>
      <c r="J70" s="135"/>
      <c r="K70" s="57">
        <v>2.4490791911648602E-2</v>
      </c>
    </row>
    <row r="71" spans="3:14">
      <c r="C71" s="135">
        <f t="shared" si="33"/>
        <v>2022</v>
      </c>
      <c r="D71" s="57">
        <v>2.2559296067847567E-2</v>
      </c>
      <c r="E71" s="110"/>
      <c r="F71" s="135">
        <f t="shared" si="34"/>
        <v>2031</v>
      </c>
      <c r="G71" s="57">
        <v>2.4014000123530499E-2</v>
      </c>
      <c r="H71" s="110"/>
      <c r="I71" s="135">
        <f t="shared" si="35"/>
        <v>2040</v>
      </c>
      <c r="J71" s="135"/>
      <c r="K71" s="57">
        <v>2.442458536688985E-2</v>
      </c>
    </row>
    <row r="72" spans="3:14" s="210" customFormat="1">
      <c r="C72" s="135">
        <f t="shared" si="33"/>
        <v>2023</v>
      </c>
      <c r="D72" s="57">
        <v>2.3031082544693549E-2</v>
      </c>
      <c r="E72" s="112"/>
      <c r="F72" s="135">
        <f t="shared" si="34"/>
        <v>2032</v>
      </c>
      <c r="G72" s="57">
        <v>2.4075090077113837E-2</v>
      </c>
      <c r="H72" s="112"/>
      <c r="I72" s="135">
        <f t="shared" si="35"/>
        <v>2041</v>
      </c>
      <c r="J72" s="135"/>
      <c r="K72" s="57">
        <v>2.4530694634797623E-2</v>
      </c>
      <c r="N72" s="266"/>
    </row>
    <row r="73" spans="3:14" s="210" customFormat="1">
      <c r="C73" s="135">
        <f t="shared" si="33"/>
        <v>2024</v>
      </c>
      <c r="D73" s="57">
        <v>2.3134274986934988E-2</v>
      </c>
      <c r="E73" s="112"/>
      <c r="F73" s="135">
        <f t="shared" si="34"/>
        <v>2033</v>
      </c>
      <c r="G73" s="57">
        <v>2.4191075903759129E-2</v>
      </c>
      <c r="H73" s="112"/>
      <c r="I73" s="135">
        <f t="shared" si="35"/>
        <v>2042</v>
      </c>
      <c r="J73" s="135"/>
      <c r="K73" s="57">
        <v>2.4630996146588036E-2</v>
      </c>
      <c r="N73" s="266"/>
    </row>
    <row r="74" spans="3:14" s="210" customFormat="1">
      <c r="C74" s="135">
        <f t="shared" si="33"/>
        <v>2025</v>
      </c>
      <c r="D74" s="57">
        <v>2.3159080336675242E-2</v>
      </c>
      <c r="E74" s="112"/>
      <c r="F74" s="135">
        <f t="shared" si="34"/>
        <v>2034</v>
      </c>
      <c r="G74" s="57">
        <v>2.4219456505286896E-2</v>
      </c>
      <c r="H74" s="112"/>
      <c r="I74" s="135">
        <f t="shared" si="35"/>
        <v>2043</v>
      </c>
      <c r="J74" s="135"/>
      <c r="K74" s="57">
        <v>2.4704209858992465E-2</v>
      </c>
      <c r="N74" s="266"/>
    </row>
    <row r="75" spans="3:14" s="210" customFormat="1">
      <c r="N75" s="266"/>
    </row>
    <row r="76" spans="3:14" s="210" customFormat="1">
      <c r="N76" s="266"/>
    </row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1" sqref="B1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5" width="9.33203125" style="208"/>
    <col min="16" max="16" width="0" style="208" hidden="1" customWidth="1"/>
    <col min="17" max="16384" width="9.33203125" style="208"/>
  </cols>
  <sheetData>
    <row r="1" spans="2:18" ht="15.75">
      <c r="B1" s="206" t="s">
        <v>108</v>
      </c>
      <c r="C1" s="207"/>
      <c r="D1" s="207"/>
      <c r="E1" s="207"/>
      <c r="F1" s="207"/>
      <c r="G1" s="207"/>
      <c r="H1" s="207"/>
      <c r="I1" s="207"/>
      <c r="J1" s="207"/>
    </row>
    <row r="2" spans="2:18" ht="15.75">
      <c r="B2" s="206" t="s">
        <v>178</v>
      </c>
      <c r="C2" s="207"/>
      <c r="D2" s="207"/>
      <c r="E2" s="207"/>
      <c r="F2" s="207"/>
      <c r="G2" s="207"/>
      <c r="H2" s="207"/>
      <c r="I2" s="207"/>
      <c r="J2" s="207"/>
    </row>
    <row r="3" spans="2:18" ht="15.75">
      <c r="B3" s="206" t="str">
        <f>TEXT($C$63,"0%")&amp;" Capacity Factor"</f>
        <v>43% Capacity Factor</v>
      </c>
      <c r="C3" s="207"/>
      <c r="D3" s="207"/>
      <c r="E3" s="207"/>
      <c r="F3" s="207"/>
      <c r="G3" s="207"/>
      <c r="H3" s="207"/>
      <c r="I3" s="207"/>
      <c r="J3" s="207"/>
    </row>
    <row r="4" spans="2:18">
      <c r="B4" s="209"/>
      <c r="C4" s="209"/>
      <c r="D4" s="209"/>
      <c r="E4" s="209"/>
      <c r="F4" s="209"/>
      <c r="G4" s="209"/>
      <c r="H4" s="209"/>
      <c r="I4" s="210"/>
      <c r="J4" s="210"/>
      <c r="K4" s="210"/>
    </row>
    <row r="5" spans="2:18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109</v>
      </c>
      <c r="G5" s="19" t="s">
        <v>13</v>
      </c>
      <c r="H5" s="212" t="s">
        <v>110</v>
      </c>
      <c r="I5" s="212" t="s">
        <v>136</v>
      </c>
      <c r="J5" s="19" t="s">
        <v>73</v>
      </c>
      <c r="K5" s="212" t="s">
        <v>111</v>
      </c>
      <c r="P5" s="212" t="s">
        <v>110</v>
      </c>
    </row>
    <row r="6" spans="2:18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8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30</v>
      </c>
    </row>
    <row r="8" spans="2:18" ht="6" customHeight="1">
      <c r="K8" s="210"/>
    </row>
    <row r="9" spans="2:18" ht="15.75">
      <c r="B9" s="60" t="str">
        <f>C52</f>
        <v>2017 IRP Wyoming DJ Wind Resource - 43% Capacity Factor</v>
      </c>
      <c r="C9" s="210"/>
      <c r="E9" s="210"/>
      <c r="F9" s="210"/>
      <c r="G9" s="210"/>
      <c r="H9" s="210"/>
      <c r="I9" s="210"/>
      <c r="J9" s="210"/>
      <c r="K9" s="210"/>
    </row>
    <row r="10" spans="2:18">
      <c r="B10" s="217">
        <v>2016</v>
      </c>
      <c r="C10" s="218">
        <f>C55</f>
        <v>1737.2476650701883</v>
      </c>
      <c r="D10" s="219">
        <f>C10*$C$62</f>
        <v>122.77973312452522</v>
      </c>
      <c r="E10" s="219">
        <f>C56</f>
        <v>37.565582271006477</v>
      </c>
      <c r="F10" s="220">
        <f t="shared" ref="F10:F36" si="0">(D10+E10)/(8.76*$C$63)</f>
        <v>42.568045926391555</v>
      </c>
      <c r="G10" s="220">
        <f>C58</f>
        <v>0.65</v>
      </c>
      <c r="H10" s="267">
        <f>C59</f>
        <v>0</v>
      </c>
      <c r="I10" s="221">
        <f t="shared" ref="I10:I36" si="1">F10+H10+G10</f>
        <v>43.218045926391554</v>
      </c>
      <c r="J10" s="221">
        <f>ROUND(I10*$C$63*8.76,2)</f>
        <v>162.79</v>
      </c>
      <c r="K10" s="219">
        <f>$C$57</f>
        <v>0.57299999999999995</v>
      </c>
      <c r="N10" s="222"/>
      <c r="P10" s="260">
        <f>$C$59</f>
        <v>0</v>
      </c>
    </row>
    <row r="11" spans="2:18">
      <c r="B11" s="217">
        <f t="shared" ref="B11:B36" si="2">B10+1</f>
        <v>2017</v>
      </c>
      <c r="C11" s="223"/>
      <c r="D11" s="219">
        <f>ROUND(D10*(1+$D66),2)</f>
        <v>125.49</v>
      </c>
      <c r="E11" s="219">
        <f>ROUND(E10*(1+$D66),2)</f>
        <v>38.4</v>
      </c>
      <c r="F11" s="220">
        <f t="shared" si="0"/>
        <v>43.509079324625674</v>
      </c>
      <c r="G11" s="219">
        <f>ROUND(G10*(1+$D66),2)</f>
        <v>0.66</v>
      </c>
      <c r="H11" s="219">
        <f>ROUND(H10*(1+$D66),2)</f>
        <v>0</v>
      </c>
      <c r="I11" s="221">
        <f t="shared" si="1"/>
        <v>44.16907932462567</v>
      </c>
      <c r="J11" s="221">
        <f t="shared" ref="J11:J36" si="3">ROUND(I11*$C$63*8.76,2)</f>
        <v>166.38</v>
      </c>
      <c r="K11" s="219">
        <f>ROUND(K10*(1+$D66),2)</f>
        <v>0.59</v>
      </c>
      <c r="N11" s="222"/>
      <c r="P11" s="260">
        <f>ROUND(P10*(1+$D66),2)</f>
        <v>0</v>
      </c>
    </row>
    <row r="12" spans="2:18">
      <c r="B12" s="230">
        <f t="shared" si="2"/>
        <v>2018</v>
      </c>
      <c r="C12" s="231"/>
      <c r="D12" s="219">
        <f t="shared" ref="D12:E19" si="4">ROUND(D11*(1+$D67),2)</f>
        <v>128.21</v>
      </c>
      <c r="E12" s="219">
        <f t="shared" si="4"/>
        <v>39.229999999999997</v>
      </c>
      <c r="F12" s="221">
        <f t="shared" si="0"/>
        <v>44.451523839864073</v>
      </c>
      <c r="G12" s="219">
        <f t="shared" ref="G12:G19" si="5">ROUND(G11*(1+$D67),2)</f>
        <v>0.67</v>
      </c>
      <c r="H12" s="232">
        <f t="shared" ref="H12" si="6">ROUND(H11*(1+$D67),2)</f>
        <v>0</v>
      </c>
      <c r="I12" s="221">
        <f t="shared" si="1"/>
        <v>45.121523839864075</v>
      </c>
      <c r="J12" s="221">
        <f t="shared" si="3"/>
        <v>169.96</v>
      </c>
      <c r="K12" s="219">
        <f t="shared" ref="K12:K19" si="7">ROUND(K11*(1+$D67),2)</f>
        <v>0.6</v>
      </c>
      <c r="L12" s="210"/>
      <c r="N12" s="222"/>
      <c r="P12" s="260">
        <f t="shared" ref="P12:P19" si="8">ROUND(P11*(1+$D67),2)</f>
        <v>0</v>
      </c>
    </row>
    <row r="13" spans="2:18">
      <c r="B13" s="230">
        <f t="shared" si="2"/>
        <v>2019</v>
      </c>
      <c r="C13" s="231"/>
      <c r="D13" s="219">
        <f t="shared" si="4"/>
        <v>130.78</v>
      </c>
      <c r="E13" s="219">
        <f t="shared" si="4"/>
        <v>40.020000000000003</v>
      </c>
      <c r="F13" s="221">
        <f t="shared" si="0"/>
        <v>45.343527662737607</v>
      </c>
      <c r="G13" s="219">
        <f t="shared" si="5"/>
        <v>0.68</v>
      </c>
      <c r="H13" s="232">
        <f t="shared" ref="H13" si="9">ROUND(H12*(1+$D68),2)</f>
        <v>0</v>
      </c>
      <c r="I13" s="221">
        <f t="shared" si="1"/>
        <v>46.023527662737607</v>
      </c>
      <c r="J13" s="221">
        <f t="shared" si="3"/>
        <v>173.36</v>
      </c>
      <c r="K13" s="219">
        <f t="shared" si="7"/>
        <v>0.61</v>
      </c>
      <c r="L13" s="210"/>
      <c r="N13" s="222"/>
      <c r="P13" s="260">
        <f t="shared" si="8"/>
        <v>0</v>
      </c>
    </row>
    <row r="14" spans="2:18">
      <c r="B14" s="230">
        <f t="shared" si="2"/>
        <v>2020</v>
      </c>
      <c r="C14" s="231"/>
      <c r="D14" s="219">
        <f t="shared" si="4"/>
        <v>133.58000000000001</v>
      </c>
      <c r="E14" s="219">
        <f t="shared" si="4"/>
        <v>40.880000000000003</v>
      </c>
      <c r="F14" s="221">
        <f t="shared" si="0"/>
        <v>46.315174684081981</v>
      </c>
      <c r="G14" s="219">
        <f t="shared" si="5"/>
        <v>0.69</v>
      </c>
      <c r="H14" s="232">
        <f t="shared" ref="H14" si="10">ROUND(H13*(1+$D69),2)</f>
        <v>0</v>
      </c>
      <c r="I14" s="221">
        <f t="shared" si="1"/>
        <v>47.005174684081979</v>
      </c>
      <c r="J14" s="221">
        <f t="shared" si="3"/>
        <v>177.06</v>
      </c>
      <c r="K14" s="219">
        <f t="shared" si="7"/>
        <v>0.62</v>
      </c>
      <c r="L14" s="210"/>
      <c r="N14" s="222"/>
      <c r="O14" s="227"/>
      <c r="P14" s="260">
        <f t="shared" si="8"/>
        <v>0</v>
      </c>
      <c r="Q14" s="228"/>
      <c r="R14" s="229"/>
    </row>
    <row r="15" spans="2:18">
      <c r="B15" s="230">
        <f t="shared" si="2"/>
        <v>2021</v>
      </c>
      <c r="C15" s="231"/>
      <c r="D15" s="219">
        <f t="shared" si="4"/>
        <v>136.58000000000001</v>
      </c>
      <c r="E15" s="219">
        <f t="shared" si="4"/>
        <v>41.8</v>
      </c>
      <c r="F15" s="221">
        <f t="shared" si="0"/>
        <v>47.355845810767761</v>
      </c>
      <c r="G15" s="219">
        <f t="shared" si="5"/>
        <v>0.71</v>
      </c>
      <c r="H15" s="232">
        <f t="shared" ref="H15" si="11">ROUND(H14*(1+$D70),2)</f>
        <v>0</v>
      </c>
      <c r="I15" s="221">
        <f t="shared" si="1"/>
        <v>48.065845810767762</v>
      </c>
      <c r="J15" s="221">
        <f t="shared" si="3"/>
        <v>181.05</v>
      </c>
      <c r="K15" s="219">
        <f t="shared" si="7"/>
        <v>0.63</v>
      </c>
      <c r="L15" s="210"/>
      <c r="N15" s="228"/>
      <c r="O15" s="228"/>
      <c r="P15" s="260">
        <f t="shared" si="8"/>
        <v>0</v>
      </c>
      <c r="Q15" s="228"/>
      <c r="R15" s="229"/>
    </row>
    <row r="16" spans="2:18">
      <c r="B16" s="230">
        <f t="shared" si="2"/>
        <v>2022</v>
      </c>
      <c r="C16" s="231"/>
      <c r="D16" s="219">
        <f t="shared" si="4"/>
        <v>139.66</v>
      </c>
      <c r="E16" s="219">
        <f t="shared" si="4"/>
        <v>42.74</v>
      </c>
      <c r="F16" s="221">
        <f t="shared" si="0"/>
        <v>48.423064670277164</v>
      </c>
      <c r="G16" s="219">
        <f t="shared" si="5"/>
        <v>0.73</v>
      </c>
      <c r="H16" s="232">
        <f t="shared" ref="H16" si="12">ROUND(H15*(1+$D71),2)</f>
        <v>0</v>
      </c>
      <c r="I16" s="221">
        <f t="shared" si="1"/>
        <v>49.153064670277161</v>
      </c>
      <c r="J16" s="221">
        <f t="shared" si="3"/>
        <v>185.15</v>
      </c>
      <c r="K16" s="219">
        <f t="shared" si="7"/>
        <v>0.64</v>
      </c>
      <c r="L16" s="210"/>
      <c r="N16" s="222"/>
      <c r="P16" s="260">
        <f t="shared" si="8"/>
        <v>0</v>
      </c>
    </row>
    <row r="17" spans="2:17">
      <c r="B17" s="230">
        <f t="shared" si="2"/>
        <v>2023</v>
      </c>
      <c r="C17" s="231"/>
      <c r="D17" s="219">
        <f t="shared" si="4"/>
        <v>142.88</v>
      </c>
      <c r="E17" s="219">
        <f t="shared" si="4"/>
        <v>43.72</v>
      </c>
      <c r="F17" s="221">
        <f t="shared" si="0"/>
        <v>49.538069448869066</v>
      </c>
      <c r="G17" s="219">
        <f t="shared" si="5"/>
        <v>0.75</v>
      </c>
      <c r="H17" s="232">
        <f t="shared" ref="H17" si="13">ROUND(H16*(1+$D72),2)</f>
        <v>0</v>
      </c>
      <c r="I17" s="221">
        <f t="shared" si="1"/>
        <v>50.288069448869066</v>
      </c>
      <c r="J17" s="221">
        <f t="shared" si="3"/>
        <v>189.43</v>
      </c>
      <c r="K17" s="219">
        <f t="shared" si="7"/>
        <v>0.65</v>
      </c>
      <c r="L17" s="210"/>
      <c r="N17" s="222"/>
      <c r="O17" s="227"/>
      <c r="P17" s="260">
        <f t="shared" si="8"/>
        <v>0</v>
      </c>
    </row>
    <row r="18" spans="2:17">
      <c r="B18" s="230">
        <f t="shared" si="2"/>
        <v>2024</v>
      </c>
      <c r="C18" s="231"/>
      <c r="D18" s="219">
        <f t="shared" si="4"/>
        <v>146.19</v>
      </c>
      <c r="E18" s="219">
        <f t="shared" si="4"/>
        <v>44.73</v>
      </c>
      <c r="F18" s="221">
        <f t="shared" si="0"/>
        <v>50.68493150684931</v>
      </c>
      <c r="G18" s="219">
        <f t="shared" si="5"/>
        <v>0.77</v>
      </c>
      <c r="H18" s="232">
        <f t="shared" ref="H18" si="14">ROUND(H17*(1+$D73),2)</f>
        <v>0</v>
      </c>
      <c r="I18" s="221">
        <f t="shared" si="1"/>
        <v>51.454931506849313</v>
      </c>
      <c r="J18" s="221">
        <f t="shared" si="3"/>
        <v>193.82</v>
      </c>
      <c r="K18" s="219">
        <f t="shared" si="7"/>
        <v>0.67</v>
      </c>
      <c r="L18" s="210"/>
      <c r="P18" s="260">
        <f t="shared" si="8"/>
        <v>0</v>
      </c>
    </row>
    <row r="19" spans="2:17">
      <c r="B19" s="230">
        <f t="shared" si="2"/>
        <v>2025</v>
      </c>
      <c r="C19" s="231"/>
      <c r="D19" s="219">
        <f t="shared" si="4"/>
        <v>149.58000000000001</v>
      </c>
      <c r="E19" s="219">
        <f t="shared" si="4"/>
        <v>45.77</v>
      </c>
      <c r="F19" s="221">
        <f t="shared" si="0"/>
        <v>51.860996070935549</v>
      </c>
      <c r="G19" s="219">
        <f t="shared" si="5"/>
        <v>0.79</v>
      </c>
      <c r="H19" s="232">
        <f t="shared" ref="H19" si="15">ROUND(H18*(1+$D74),2)</f>
        <v>0</v>
      </c>
      <c r="I19" s="221">
        <f t="shared" si="1"/>
        <v>52.650996070935548</v>
      </c>
      <c r="J19" s="221">
        <f t="shared" si="3"/>
        <v>198.33</v>
      </c>
      <c r="K19" s="219">
        <f t="shared" si="7"/>
        <v>0.69</v>
      </c>
      <c r="L19" s="210"/>
      <c r="P19" s="260">
        <f t="shared" si="8"/>
        <v>0</v>
      </c>
    </row>
    <row r="20" spans="2:17">
      <c r="B20" s="230">
        <f t="shared" si="2"/>
        <v>2026</v>
      </c>
      <c r="C20" s="231"/>
      <c r="D20" s="219">
        <f t="shared" ref="D20:D28" si="16">ROUND(D19*(1+$G66),2)</f>
        <v>153.01</v>
      </c>
      <c r="E20" s="219">
        <f t="shared" ref="E20:E28" si="17">ROUND(E19*(1+$G66),2)</f>
        <v>46.82</v>
      </c>
      <c r="F20" s="221">
        <f t="shared" si="0"/>
        <v>53.050334501433575</v>
      </c>
      <c r="G20" s="219">
        <f t="shared" ref="G20:G28" si="18">ROUND(G19*(1+$G66),2)</f>
        <v>0.81</v>
      </c>
      <c r="H20" s="232">
        <f t="shared" ref="H20:H28" si="19">ROUND(H19*(1+$G66),2)</f>
        <v>0</v>
      </c>
      <c r="I20" s="221">
        <f t="shared" si="1"/>
        <v>53.860334501433577</v>
      </c>
      <c r="J20" s="221">
        <f t="shared" si="3"/>
        <v>202.88</v>
      </c>
      <c r="K20" s="219">
        <f t="shared" ref="K20:K28" si="20">ROUND(K19*(1+$G66),2)</f>
        <v>0.71</v>
      </c>
      <c r="L20" s="210"/>
      <c r="P20" s="260">
        <f t="shared" ref="P20:P28" si="21">ROUND(P19*(1+$G66),2)</f>
        <v>0</v>
      </c>
      <c r="Q20" s="261"/>
    </row>
    <row r="21" spans="2:17">
      <c r="B21" s="230">
        <f t="shared" si="2"/>
        <v>2027</v>
      </c>
      <c r="C21" s="231"/>
      <c r="D21" s="219">
        <f t="shared" si="16"/>
        <v>156.55000000000001</v>
      </c>
      <c r="E21" s="219">
        <f t="shared" si="17"/>
        <v>47.9</v>
      </c>
      <c r="F21" s="221">
        <f t="shared" si="0"/>
        <v>54.27683975788468</v>
      </c>
      <c r="G21" s="219">
        <f t="shared" si="18"/>
        <v>0.83</v>
      </c>
      <c r="H21" s="232">
        <f t="shared" si="19"/>
        <v>0</v>
      </c>
      <c r="I21" s="221">
        <f t="shared" si="1"/>
        <v>55.106839757884678</v>
      </c>
      <c r="J21" s="221">
        <f t="shared" si="3"/>
        <v>207.58</v>
      </c>
      <c r="K21" s="219">
        <f t="shared" si="20"/>
        <v>0.73</v>
      </c>
      <c r="L21" s="210"/>
      <c r="P21" s="260">
        <f t="shared" si="21"/>
        <v>0</v>
      </c>
    </row>
    <row r="22" spans="2:17">
      <c r="B22" s="230">
        <f t="shared" si="2"/>
        <v>2028</v>
      </c>
      <c r="C22" s="231"/>
      <c r="D22" s="219">
        <f t="shared" si="16"/>
        <v>160.19</v>
      </c>
      <c r="E22" s="219">
        <f t="shared" si="17"/>
        <v>49.01</v>
      </c>
      <c r="F22" s="221">
        <f t="shared" si="0"/>
        <v>55.537857067006478</v>
      </c>
      <c r="G22" s="219">
        <f t="shared" si="18"/>
        <v>0.85</v>
      </c>
      <c r="H22" s="232">
        <f t="shared" si="19"/>
        <v>0</v>
      </c>
      <c r="I22" s="221">
        <f t="shared" si="1"/>
        <v>56.387857067006479</v>
      </c>
      <c r="J22" s="221">
        <f t="shared" si="3"/>
        <v>212.4</v>
      </c>
      <c r="K22" s="219">
        <f t="shared" si="20"/>
        <v>0.75</v>
      </c>
      <c r="L22" s="210"/>
      <c r="P22" s="260">
        <f t="shared" si="21"/>
        <v>0</v>
      </c>
    </row>
    <row r="23" spans="2:17">
      <c r="B23" s="230">
        <f t="shared" si="2"/>
        <v>2029</v>
      </c>
      <c r="C23" s="231"/>
      <c r="D23" s="219">
        <f t="shared" si="16"/>
        <v>163.98</v>
      </c>
      <c r="E23" s="219">
        <f t="shared" si="17"/>
        <v>50.17</v>
      </c>
      <c r="F23" s="221">
        <f t="shared" si="0"/>
        <v>56.851969841775507</v>
      </c>
      <c r="G23" s="219">
        <f t="shared" si="18"/>
        <v>0.87</v>
      </c>
      <c r="H23" s="232">
        <f t="shared" si="19"/>
        <v>0</v>
      </c>
      <c r="I23" s="221">
        <f t="shared" si="1"/>
        <v>57.721969841775504</v>
      </c>
      <c r="J23" s="221">
        <f t="shared" si="3"/>
        <v>217.43</v>
      </c>
      <c r="K23" s="219">
        <f t="shared" si="20"/>
        <v>0.77</v>
      </c>
      <c r="L23" s="210"/>
      <c r="P23" s="260">
        <f t="shared" si="21"/>
        <v>0</v>
      </c>
    </row>
    <row r="24" spans="2:17">
      <c r="B24" s="230">
        <f t="shared" si="2"/>
        <v>2030</v>
      </c>
      <c r="C24" s="224"/>
      <c r="D24" s="225">
        <f t="shared" si="16"/>
        <v>167.88</v>
      </c>
      <c r="E24" s="225">
        <f t="shared" si="17"/>
        <v>51.36</v>
      </c>
      <c r="F24" s="226">
        <f t="shared" si="0"/>
        <v>58.203249442497615</v>
      </c>
      <c r="G24" s="225">
        <f t="shared" si="18"/>
        <v>0.89</v>
      </c>
      <c r="H24" s="225">
        <f t="shared" si="19"/>
        <v>0</v>
      </c>
      <c r="I24" s="226">
        <f t="shared" si="1"/>
        <v>59.093249442497616</v>
      </c>
      <c r="J24" s="226">
        <f t="shared" si="3"/>
        <v>222.59</v>
      </c>
      <c r="K24" s="225">
        <f t="shared" si="20"/>
        <v>0.79</v>
      </c>
      <c r="L24" s="210"/>
      <c r="P24" s="260">
        <f t="shared" si="21"/>
        <v>0</v>
      </c>
    </row>
    <row r="25" spans="2:17">
      <c r="B25" s="230">
        <f t="shared" si="2"/>
        <v>2031</v>
      </c>
      <c r="C25" s="231"/>
      <c r="D25" s="219">
        <f t="shared" si="16"/>
        <v>171.91</v>
      </c>
      <c r="E25" s="219">
        <f t="shared" si="17"/>
        <v>52.59</v>
      </c>
      <c r="F25" s="221">
        <f t="shared" si="0"/>
        <v>59.599660189019858</v>
      </c>
      <c r="G25" s="219">
        <f t="shared" si="18"/>
        <v>0.91</v>
      </c>
      <c r="H25" s="232">
        <f t="shared" si="19"/>
        <v>0</v>
      </c>
      <c r="I25" s="221">
        <f t="shared" si="1"/>
        <v>60.509660189019854</v>
      </c>
      <c r="J25" s="221">
        <f t="shared" si="3"/>
        <v>227.93</v>
      </c>
      <c r="K25" s="219">
        <f t="shared" si="20"/>
        <v>0.81</v>
      </c>
      <c r="L25" s="210"/>
      <c r="P25" s="260">
        <f t="shared" si="21"/>
        <v>0</v>
      </c>
    </row>
    <row r="26" spans="2:17">
      <c r="B26" s="230">
        <f t="shared" si="2"/>
        <v>2032</v>
      </c>
      <c r="C26" s="231"/>
      <c r="D26" s="219">
        <f t="shared" si="16"/>
        <v>176.05</v>
      </c>
      <c r="E26" s="219">
        <f t="shared" si="17"/>
        <v>53.86</v>
      </c>
      <c r="F26" s="221">
        <f t="shared" si="0"/>
        <v>61.035892534777538</v>
      </c>
      <c r="G26" s="219">
        <f t="shared" si="18"/>
        <v>0.93</v>
      </c>
      <c r="H26" s="232">
        <f t="shared" si="19"/>
        <v>0</v>
      </c>
      <c r="I26" s="221">
        <f t="shared" si="1"/>
        <v>61.965892534777538</v>
      </c>
      <c r="J26" s="221">
        <f t="shared" si="3"/>
        <v>233.41</v>
      </c>
      <c r="K26" s="219">
        <f t="shared" si="20"/>
        <v>0.83</v>
      </c>
      <c r="L26" s="210"/>
      <c r="P26" s="260">
        <f t="shared" si="21"/>
        <v>0</v>
      </c>
    </row>
    <row r="27" spans="2:17">
      <c r="B27" s="230">
        <f t="shared" si="2"/>
        <v>2033</v>
      </c>
      <c r="C27" s="231"/>
      <c r="D27" s="219">
        <f t="shared" si="16"/>
        <v>180.31</v>
      </c>
      <c r="E27" s="219">
        <f t="shared" si="17"/>
        <v>55.16</v>
      </c>
      <c r="F27" s="221">
        <f t="shared" si="0"/>
        <v>62.511946479770629</v>
      </c>
      <c r="G27" s="219">
        <f t="shared" si="18"/>
        <v>0.95</v>
      </c>
      <c r="H27" s="232">
        <f t="shared" si="19"/>
        <v>0</v>
      </c>
      <c r="I27" s="221">
        <f t="shared" si="1"/>
        <v>63.461946479770631</v>
      </c>
      <c r="J27" s="221">
        <f t="shared" si="3"/>
        <v>239.05</v>
      </c>
      <c r="K27" s="219">
        <f t="shared" si="20"/>
        <v>0.85</v>
      </c>
      <c r="L27" s="210"/>
      <c r="P27" s="260">
        <f t="shared" si="21"/>
        <v>0</v>
      </c>
    </row>
    <row r="28" spans="2:17">
      <c r="B28" s="230">
        <f t="shared" si="2"/>
        <v>2034</v>
      </c>
      <c r="C28" s="231"/>
      <c r="D28" s="219">
        <f t="shared" si="16"/>
        <v>184.68</v>
      </c>
      <c r="E28" s="219">
        <f t="shared" si="17"/>
        <v>56.5</v>
      </c>
      <c r="F28" s="221">
        <f t="shared" si="0"/>
        <v>64.02782202399915</v>
      </c>
      <c r="G28" s="219">
        <f t="shared" si="18"/>
        <v>0.97</v>
      </c>
      <c r="H28" s="232">
        <f t="shared" si="19"/>
        <v>0</v>
      </c>
      <c r="I28" s="221">
        <f t="shared" si="1"/>
        <v>64.997822023999149</v>
      </c>
      <c r="J28" s="221">
        <f t="shared" si="3"/>
        <v>244.83</v>
      </c>
      <c r="K28" s="219">
        <f t="shared" si="20"/>
        <v>0.87</v>
      </c>
      <c r="L28" s="210"/>
      <c r="P28" s="260">
        <f t="shared" si="21"/>
        <v>0</v>
      </c>
    </row>
    <row r="29" spans="2:17">
      <c r="B29" s="230">
        <f t="shared" si="2"/>
        <v>2035</v>
      </c>
      <c r="C29" s="231"/>
      <c r="D29" s="219">
        <f t="shared" ref="D29:E36" si="22">ROUND(D28*(1+$K66),2)</f>
        <v>189.14</v>
      </c>
      <c r="E29" s="219">
        <f t="shared" si="22"/>
        <v>57.87</v>
      </c>
      <c r="F29" s="221">
        <f t="shared" si="0"/>
        <v>65.575554847616019</v>
      </c>
      <c r="G29" s="219">
        <f>ROUND(G28*(1+$K66),2)</f>
        <v>0.99</v>
      </c>
      <c r="H29" s="232">
        <f>ROUND(H28*(1+$K66),2)</f>
        <v>0</v>
      </c>
      <c r="I29" s="221">
        <f t="shared" si="1"/>
        <v>66.565554847616013</v>
      </c>
      <c r="J29" s="221">
        <f t="shared" si="3"/>
        <v>250.74</v>
      </c>
      <c r="K29" s="219">
        <f>ROUND(K28*(1+$K66),2)</f>
        <v>0.89</v>
      </c>
      <c r="L29" s="210"/>
      <c r="P29" s="260">
        <f>ROUND(P28*(1+$K66),2)</f>
        <v>0</v>
      </c>
    </row>
    <row r="30" spans="2:17">
      <c r="B30" s="230">
        <f t="shared" si="2"/>
        <v>2036</v>
      </c>
      <c r="C30" s="231"/>
      <c r="D30" s="219">
        <f t="shared" si="22"/>
        <v>193.74</v>
      </c>
      <c r="E30" s="219">
        <f t="shared" si="22"/>
        <v>59.28</v>
      </c>
      <c r="F30" s="221">
        <f t="shared" si="0"/>
        <v>67.171073590315387</v>
      </c>
      <c r="G30" s="219">
        <f t="shared" ref="G30:G36" si="23">ROUND(G29*(1+$K67),2)</f>
        <v>1.01</v>
      </c>
      <c r="H30" s="232">
        <f t="shared" ref="H30" si="24">ROUND(H29*(1+$K67),2)</f>
        <v>0</v>
      </c>
      <c r="I30" s="221">
        <f t="shared" si="1"/>
        <v>68.181073590315393</v>
      </c>
      <c r="J30" s="221">
        <f t="shared" si="3"/>
        <v>256.82</v>
      </c>
      <c r="K30" s="219">
        <f t="shared" ref="K30:K36" si="25">ROUND(K29*(1+$K67),2)</f>
        <v>0.91</v>
      </c>
      <c r="L30" s="210"/>
      <c r="P30" s="260">
        <f t="shared" ref="P30:P36" si="26">ROUND(P29*(1+$K67),2)</f>
        <v>0</v>
      </c>
    </row>
    <row r="31" spans="2:17">
      <c r="B31" s="230">
        <f t="shared" si="2"/>
        <v>2037</v>
      </c>
      <c r="C31" s="231"/>
      <c r="D31" s="219">
        <f t="shared" si="22"/>
        <v>198.44</v>
      </c>
      <c r="E31" s="219">
        <f t="shared" si="22"/>
        <v>60.72</v>
      </c>
      <c r="F31" s="221">
        <f t="shared" si="0"/>
        <v>68.801104385685449</v>
      </c>
      <c r="G31" s="219">
        <f t="shared" si="23"/>
        <v>1.03</v>
      </c>
      <c r="H31" s="232">
        <f t="shared" ref="H31" si="27">ROUND(H30*(1+$K68),2)</f>
        <v>0</v>
      </c>
      <c r="I31" s="221">
        <f t="shared" si="1"/>
        <v>69.83110438568545</v>
      </c>
      <c r="J31" s="221">
        <f t="shared" si="3"/>
        <v>263.04000000000002</v>
      </c>
      <c r="K31" s="219">
        <f t="shared" si="25"/>
        <v>0.93</v>
      </c>
      <c r="L31" s="210"/>
      <c r="P31" s="260">
        <f t="shared" si="26"/>
        <v>0</v>
      </c>
    </row>
    <row r="32" spans="2:17">
      <c r="B32" s="230">
        <f t="shared" si="2"/>
        <v>2038</v>
      </c>
      <c r="C32" s="231"/>
      <c r="D32" s="219">
        <f t="shared" si="22"/>
        <v>203.29</v>
      </c>
      <c r="E32" s="219">
        <f t="shared" si="22"/>
        <v>62.2</v>
      </c>
      <c r="F32" s="221">
        <f t="shared" si="0"/>
        <v>70.481575873420411</v>
      </c>
      <c r="G32" s="219">
        <f t="shared" si="23"/>
        <v>1.06</v>
      </c>
      <c r="H32" s="232">
        <f t="shared" ref="H32" si="28">ROUND(H31*(1+$K69),2)</f>
        <v>0</v>
      </c>
      <c r="I32" s="221">
        <f t="shared" si="1"/>
        <v>71.541575873420413</v>
      </c>
      <c r="J32" s="221">
        <f t="shared" si="3"/>
        <v>269.48</v>
      </c>
      <c r="K32" s="219">
        <f t="shared" si="25"/>
        <v>0.95</v>
      </c>
      <c r="L32" s="210"/>
      <c r="P32" s="260">
        <f t="shared" si="26"/>
        <v>0</v>
      </c>
    </row>
    <row r="33" spans="2:16">
      <c r="B33" s="230">
        <f t="shared" si="2"/>
        <v>2039</v>
      </c>
      <c r="C33" s="231"/>
      <c r="D33" s="219">
        <f t="shared" si="22"/>
        <v>208.27</v>
      </c>
      <c r="E33" s="219">
        <f t="shared" si="22"/>
        <v>63.72</v>
      </c>
      <c r="F33" s="221">
        <f t="shared" si="0"/>
        <v>72.207178506955515</v>
      </c>
      <c r="G33" s="219">
        <f t="shared" si="23"/>
        <v>1.0900000000000001</v>
      </c>
      <c r="H33" s="232">
        <f t="shared" ref="H33" si="29">ROUND(H32*(1+$K70),2)</f>
        <v>0</v>
      </c>
      <c r="I33" s="221">
        <f t="shared" si="1"/>
        <v>73.297178506955518</v>
      </c>
      <c r="J33" s="221">
        <f t="shared" si="3"/>
        <v>276.10000000000002</v>
      </c>
      <c r="K33" s="219">
        <f t="shared" si="25"/>
        <v>0.97</v>
      </c>
      <c r="L33" s="210"/>
      <c r="P33" s="260">
        <f t="shared" si="26"/>
        <v>0</v>
      </c>
    </row>
    <row r="34" spans="2:16">
      <c r="B34" s="230">
        <f t="shared" si="2"/>
        <v>2040</v>
      </c>
      <c r="C34" s="231"/>
      <c r="D34" s="219">
        <f t="shared" si="22"/>
        <v>213.36</v>
      </c>
      <c r="E34" s="219">
        <f t="shared" si="22"/>
        <v>65.28</v>
      </c>
      <c r="F34" s="221">
        <f t="shared" si="0"/>
        <v>73.972602739726028</v>
      </c>
      <c r="G34" s="219">
        <f t="shared" si="23"/>
        <v>1.1200000000000001</v>
      </c>
      <c r="H34" s="232">
        <f t="shared" ref="H34" si="30">ROUND(H33*(1+$K71),2)</f>
        <v>0</v>
      </c>
      <c r="I34" s="221">
        <f t="shared" si="1"/>
        <v>75.092602739726033</v>
      </c>
      <c r="J34" s="221">
        <f t="shared" si="3"/>
        <v>282.86</v>
      </c>
      <c r="K34" s="219">
        <f t="shared" si="25"/>
        <v>0.99</v>
      </c>
      <c r="L34" s="210"/>
      <c r="P34" s="260">
        <f t="shared" si="26"/>
        <v>0</v>
      </c>
    </row>
    <row r="35" spans="2:16">
      <c r="B35" s="230">
        <f t="shared" si="2"/>
        <v>2041</v>
      </c>
      <c r="C35" s="231"/>
      <c r="D35" s="219">
        <f t="shared" si="22"/>
        <v>218.59</v>
      </c>
      <c r="E35" s="219">
        <f t="shared" si="22"/>
        <v>66.88</v>
      </c>
      <c r="F35" s="221">
        <f t="shared" si="0"/>
        <v>75.78581289157907</v>
      </c>
      <c r="G35" s="219">
        <f t="shared" si="23"/>
        <v>1.1499999999999999</v>
      </c>
      <c r="H35" s="232">
        <f t="shared" ref="H35" si="31">ROUND(H34*(1+$K72),2)</f>
        <v>0</v>
      </c>
      <c r="I35" s="221">
        <f t="shared" si="1"/>
        <v>76.935812891579076</v>
      </c>
      <c r="J35" s="221">
        <f t="shared" si="3"/>
        <v>289.8</v>
      </c>
      <c r="K35" s="219">
        <f t="shared" si="25"/>
        <v>1.01</v>
      </c>
      <c r="L35" s="210"/>
      <c r="P35" s="260">
        <f t="shared" si="26"/>
        <v>0</v>
      </c>
    </row>
    <row r="36" spans="2:16">
      <c r="B36" s="230">
        <f t="shared" si="2"/>
        <v>2042</v>
      </c>
      <c r="C36" s="231"/>
      <c r="D36" s="219">
        <f t="shared" si="22"/>
        <v>223.97</v>
      </c>
      <c r="E36" s="219">
        <f t="shared" si="22"/>
        <v>68.53</v>
      </c>
      <c r="F36" s="221">
        <f t="shared" si="0"/>
        <v>77.65211850907933</v>
      </c>
      <c r="G36" s="219">
        <f t="shared" si="23"/>
        <v>1.18</v>
      </c>
      <c r="H36" s="232">
        <f t="shared" ref="H36" si="32">ROUND(H35*(1+$K73),2)</f>
        <v>0</v>
      </c>
      <c r="I36" s="221">
        <f t="shared" si="1"/>
        <v>78.832118509079336</v>
      </c>
      <c r="J36" s="221">
        <f t="shared" si="3"/>
        <v>296.94</v>
      </c>
      <c r="K36" s="219">
        <f t="shared" si="25"/>
        <v>1.03</v>
      </c>
      <c r="L36" s="210"/>
      <c r="P36" s="260">
        <f t="shared" si="26"/>
        <v>0</v>
      </c>
    </row>
    <row r="37" spans="2:16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6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6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6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6" ht="14.25">
      <c r="B42" s="234" t="s">
        <v>31</v>
      </c>
      <c r="C42" s="235"/>
      <c r="D42" s="235"/>
      <c r="E42" s="235"/>
      <c r="F42" s="235"/>
      <c r="G42" s="235"/>
      <c r="H42" s="235"/>
    </row>
    <row r="44" spans="2:16">
      <c r="B44" s="208" t="s">
        <v>112</v>
      </c>
      <c r="C44" s="236" t="s">
        <v>113</v>
      </c>
      <c r="D44" s="237" t="str">
        <f>'Table 3 200 MW (Wyo) 2033'!E68</f>
        <v xml:space="preserve">Plant Costs  - 2017 IRP - Table 6.1 &amp; 6.2 </v>
      </c>
    </row>
    <row r="45" spans="2:16">
      <c r="C45" s="236" t="str">
        <f>C7</f>
        <v>(a)</v>
      </c>
      <c r="D45" s="208" t="s">
        <v>114</v>
      </c>
    </row>
    <row r="46" spans="2:16">
      <c r="C46" s="236" t="str">
        <f>D7</f>
        <v>(b)</v>
      </c>
      <c r="D46" s="221" t="str">
        <f>"= "&amp;C7&amp;" x "&amp;C62</f>
        <v>= (a) x 0.0706748586244695</v>
      </c>
    </row>
    <row r="47" spans="2:16">
      <c r="C47" s="236" t="str">
        <f>F7</f>
        <v>(d)</v>
      </c>
      <c r="D47" s="221" t="str">
        <f>"= ("&amp;$D$7&amp;" + "&amp;$E$7&amp;") /  (8.76 x "&amp;TEXT(C63,"0.0%")&amp;")"</f>
        <v>= ((b) + (c)) /  (8.76 x 43.0%)</v>
      </c>
    </row>
    <row r="48" spans="2:16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K7</f>
        <v>(i)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Wyoming DJ Wind Resource - 43%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4" ht="13.5" thickBot="1">
      <c r="C53" s="241" t="s">
        <v>115</v>
      </c>
      <c r="D53" s="242" t="s">
        <v>116</v>
      </c>
      <c r="E53" s="242"/>
      <c r="F53" s="242"/>
      <c r="G53" s="242"/>
      <c r="H53" s="243"/>
      <c r="I53" s="239"/>
      <c r="J53" s="239"/>
      <c r="K53" s="240"/>
    </row>
    <row r="55" spans="2:24">
      <c r="B55" s="110" t="s">
        <v>102</v>
      </c>
      <c r="C55" s="244">
        <v>1737.2476650701883</v>
      </c>
      <c r="D55" s="208" t="s">
        <v>114</v>
      </c>
      <c r="H55" s="208" t="s">
        <v>9</v>
      </c>
    </row>
    <row r="56" spans="2:24">
      <c r="B56" s="110" t="s">
        <v>102</v>
      </c>
      <c r="C56" s="245">
        <v>37.565582271006477</v>
      </c>
      <c r="D56" s="208" t="s">
        <v>117</v>
      </c>
      <c r="H56" s="208" t="s">
        <v>9</v>
      </c>
    </row>
    <row r="57" spans="2:24">
      <c r="B57" s="110" t="s">
        <v>102</v>
      </c>
      <c r="C57" s="250">
        <v>0.57299999999999995</v>
      </c>
      <c r="D57" s="208" t="s">
        <v>122</v>
      </c>
      <c r="H57" s="208" t="s">
        <v>119</v>
      </c>
    </row>
    <row r="58" spans="2:24">
      <c r="B58" s="110" t="s">
        <v>102</v>
      </c>
      <c r="C58" s="245">
        <v>0.65</v>
      </c>
      <c r="D58" s="208" t="s">
        <v>118</v>
      </c>
      <c r="H58" s="208" t="s">
        <v>119</v>
      </c>
      <c r="K58" s="210"/>
      <c r="L58" s="246"/>
      <c r="M58" s="68"/>
      <c r="N58" s="247"/>
      <c r="O58" s="68"/>
      <c r="P58" s="247"/>
      <c r="Q58" s="68"/>
      <c r="R58" s="210"/>
      <c r="S58" s="210"/>
      <c r="T58" s="210"/>
      <c r="U58" s="210"/>
      <c r="V58" s="210"/>
      <c r="W58" s="210"/>
      <c r="X58" s="210"/>
    </row>
    <row r="59" spans="2:24">
      <c r="B59" s="110" t="s">
        <v>102</v>
      </c>
      <c r="C59" s="258"/>
      <c r="D59" s="208" t="s">
        <v>120</v>
      </c>
      <c r="H59" s="208" t="s">
        <v>119</v>
      </c>
      <c r="K59" s="248"/>
      <c r="L59" s="248"/>
      <c r="M59" s="249"/>
      <c r="N59" s="250"/>
      <c r="O59" s="247"/>
      <c r="P59" s="251"/>
      <c r="Q59" s="210"/>
      <c r="R59" s="210"/>
      <c r="S59" s="210"/>
      <c r="T59" s="210"/>
      <c r="U59" s="210"/>
      <c r="V59" s="210"/>
      <c r="W59" s="210"/>
      <c r="X59" s="210"/>
    </row>
    <row r="60" spans="2:24">
      <c r="K60" s="248"/>
      <c r="L60" s="248"/>
      <c r="M60" s="248"/>
      <c r="N60" s="210"/>
      <c r="O60" s="247"/>
      <c r="P60" s="251"/>
      <c r="Q60" s="210"/>
      <c r="R60" s="210"/>
      <c r="S60" s="210"/>
      <c r="T60" s="210"/>
      <c r="U60" s="210"/>
      <c r="V60" s="210"/>
      <c r="W60" s="210"/>
      <c r="X60" s="210"/>
    </row>
    <row r="61" spans="2:24">
      <c r="C61" s="252"/>
      <c r="K61" s="248"/>
      <c r="L61" s="248"/>
      <c r="M61" s="248"/>
      <c r="N61" s="210"/>
      <c r="O61" s="248"/>
      <c r="P61" s="251"/>
      <c r="S61" s="210"/>
      <c r="T61" s="210"/>
      <c r="U61" s="210"/>
      <c r="V61" s="210"/>
      <c r="W61" s="210"/>
      <c r="X61" s="210"/>
    </row>
    <row r="62" spans="2:24">
      <c r="C62" s="253">
        <v>7.0674858624469455E-2</v>
      </c>
      <c r="D62" s="208" t="s">
        <v>54</v>
      </c>
      <c r="K62" s="254"/>
      <c r="L62" s="255"/>
      <c r="M62" s="255"/>
      <c r="O62" s="256"/>
    </row>
    <row r="63" spans="2:24">
      <c r="C63" s="257">
        <v>0.43</v>
      </c>
      <c r="D63" s="208" t="s">
        <v>55</v>
      </c>
    </row>
    <row r="64" spans="2:24" ht="13.5" thickBot="1">
      <c r="D64" s="251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33">C66+1</f>
        <v>2018</v>
      </c>
      <c r="D67" s="57">
        <v>2.1684070430924685E-2</v>
      </c>
      <c r="E67" s="110"/>
      <c r="F67" s="135">
        <f t="shared" ref="F67:F74" si="34">F66+1</f>
        <v>2027</v>
      </c>
      <c r="G67" s="57">
        <v>2.3164081218836952E-2</v>
      </c>
      <c r="H67" s="110"/>
      <c r="I67" s="135">
        <f t="shared" ref="I67:I74" si="35">I66+1</f>
        <v>2036</v>
      </c>
      <c r="J67" s="135"/>
      <c r="K67" s="57">
        <v>2.4311492116604327E-2</v>
      </c>
    </row>
    <row r="68" spans="3:11">
      <c r="C68" s="135">
        <f t="shared" si="33"/>
        <v>2019</v>
      </c>
      <c r="D68" s="57">
        <v>2.0023445288848141E-2</v>
      </c>
      <c r="E68" s="110"/>
      <c r="F68" s="135">
        <f t="shared" si="34"/>
        <v>2028</v>
      </c>
      <c r="G68" s="57">
        <v>2.3269517424980624E-2</v>
      </c>
      <c r="H68" s="110"/>
      <c r="I68" s="135">
        <f t="shared" si="35"/>
        <v>2037</v>
      </c>
      <c r="J68" s="135"/>
      <c r="K68" s="57">
        <v>2.4277391473133791E-2</v>
      </c>
    </row>
    <row r="69" spans="3:11">
      <c r="C69" s="135">
        <f t="shared" si="33"/>
        <v>2020</v>
      </c>
      <c r="D69" s="57">
        <v>2.1423649370385656E-2</v>
      </c>
      <c r="E69" s="110"/>
      <c r="F69" s="135">
        <f t="shared" si="34"/>
        <v>2029</v>
      </c>
      <c r="G69" s="57">
        <v>2.3660062349176059E-2</v>
      </c>
      <c r="H69" s="110"/>
      <c r="I69" s="135">
        <f t="shared" si="35"/>
        <v>2038</v>
      </c>
      <c r="J69" s="135"/>
      <c r="K69" s="57">
        <v>2.4418737348747444E-2</v>
      </c>
    </row>
    <row r="70" spans="3:11">
      <c r="C70" s="135">
        <f t="shared" si="33"/>
        <v>2021</v>
      </c>
      <c r="D70" s="57">
        <v>2.2444603435442634E-2</v>
      </c>
      <c r="E70" s="110"/>
      <c r="F70" s="135">
        <f t="shared" si="34"/>
        <v>2030</v>
      </c>
      <c r="G70" s="57">
        <v>2.3797996946838929E-2</v>
      </c>
      <c r="H70" s="110"/>
      <c r="I70" s="135">
        <f t="shared" si="35"/>
        <v>2039</v>
      </c>
      <c r="J70" s="135"/>
      <c r="K70" s="57">
        <v>2.4490791911648602E-2</v>
      </c>
    </row>
    <row r="71" spans="3:11">
      <c r="C71" s="135">
        <f t="shared" si="33"/>
        <v>2022</v>
      </c>
      <c r="D71" s="57">
        <v>2.2559296067847567E-2</v>
      </c>
      <c r="E71" s="110"/>
      <c r="F71" s="135">
        <f t="shared" si="34"/>
        <v>2031</v>
      </c>
      <c r="G71" s="57">
        <v>2.4014000123530499E-2</v>
      </c>
      <c r="H71" s="110"/>
      <c r="I71" s="135">
        <f t="shared" si="35"/>
        <v>2040</v>
      </c>
      <c r="J71" s="135"/>
      <c r="K71" s="57">
        <v>2.442458536688985E-2</v>
      </c>
    </row>
    <row r="72" spans="3:11" s="210" customFormat="1">
      <c r="C72" s="135">
        <f t="shared" si="33"/>
        <v>2023</v>
      </c>
      <c r="D72" s="57">
        <v>2.3031082544693549E-2</v>
      </c>
      <c r="E72" s="112"/>
      <c r="F72" s="135">
        <f t="shared" si="34"/>
        <v>2032</v>
      </c>
      <c r="G72" s="57">
        <v>2.4075090077113837E-2</v>
      </c>
      <c r="H72" s="112"/>
      <c r="I72" s="135">
        <f t="shared" si="35"/>
        <v>2041</v>
      </c>
      <c r="J72" s="135"/>
      <c r="K72" s="57">
        <v>2.4530694634797623E-2</v>
      </c>
    </row>
    <row r="73" spans="3:11" s="210" customFormat="1">
      <c r="C73" s="135">
        <f t="shared" si="33"/>
        <v>2024</v>
      </c>
      <c r="D73" s="57">
        <v>2.3134274986934988E-2</v>
      </c>
      <c r="E73" s="112"/>
      <c r="F73" s="135">
        <f t="shared" si="34"/>
        <v>2033</v>
      </c>
      <c r="G73" s="57">
        <v>2.4191075903759129E-2</v>
      </c>
      <c r="H73" s="112"/>
      <c r="I73" s="135">
        <f t="shared" si="35"/>
        <v>2042</v>
      </c>
      <c r="J73" s="135"/>
      <c r="K73" s="57">
        <v>2.4630996146588036E-2</v>
      </c>
    </row>
    <row r="74" spans="3:11" s="210" customFormat="1">
      <c r="C74" s="135">
        <f t="shared" si="33"/>
        <v>2025</v>
      </c>
      <c r="D74" s="57">
        <v>2.3159080336675242E-2</v>
      </c>
      <c r="E74" s="112"/>
      <c r="F74" s="135">
        <f t="shared" si="34"/>
        <v>2034</v>
      </c>
      <c r="G74" s="57">
        <v>2.4219456505286896E-2</v>
      </c>
      <c r="H74" s="112"/>
      <c r="I74" s="135">
        <f t="shared" si="35"/>
        <v>2043</v>
      </c>
      <c r="J74" s="135"/>
      <c r="K74" s="57">
        <v>2.4704209858992465E-2</v>
      </c>
    </row>
    <row r="75" spans="3:11" s="210" customFormat="1"/>
    <row r="76" spans="3:11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topLeftCell="A13" zoomScale="60" zoomScaleNormal="100" workbookViewId="0">
      <selection activeCell="K69" sqref="K69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5" width="9.33203125" style="208"/>
    <col min="16" max="16" width="9.33203125" style="208" customWidth="1"/>
    <col min="17" max="16384" width="9.33203125" style="208"/>
  </cols>
  <sheetData>
    <row r="1" spans="2:18" ht="15.75">
      <c r="B1" s="206" t="s">
        <v>108</v>
      </c>
      <c r="C1" s="207"/>
      <c r="D1" s="207"/>
      <c r="E1" s="207"/>
      <c r="F1" s="207"/>
      <c r="G1" s="207"/>
      <c r="H1" s="207"/>
      <c r="I1" s="207"/>
      <c r="J1" s="207"/>
    </row>
    <row r="2" spans="2:18" ht="15.75">
      <c r="B2" s="206" t="s">
        <v>179</v>
      </c>
      <c r="C2" s="207"/>
      <c r="D2" s="207"/>
      <c r="E2" s="207"/>
      <c r="F2" s="207"/>
      <c r="G2" s="207"/>
      <c r="H2" s="207"/>
      <c r="I2" s="207"/>
      <c r="J2" s="207"/>
    </row>
    <row r="3" spans="2:18" ht="15.75">
      <c r="B3" s="206" t="str">
        <f>TEXT($C$63,"0%")&amp;" Capacity Factor"</f>
        <v>31% Capacity Factor</v>
      </c>
      <c r="C3" s="207"/>
      <c r="D3" s="207"/>
      <c r="E3" s="207"/>
      <c r="F3" s="207"/>
      <c r="G3" s="207"/>
      <c r="H3" s="207"/>
      <c r="I3" s="207"/>
      <c r="J3" s="207"/>
    </row>
    <row r="4" spans="2:18">
      <c r="B4" s="209"/>
      <c r="C4" s="209"/>
      <c r="D4" s="209"/>
      <c r="E4" s="209"/>
      <c r="F4" s="209"/>
      <c r="G4" s="209"/>
      <c r="H4" s="209"/>
      <c r="I4" s="210"/>
      <c r="J4" s="210"/>
      <c r="K4" s="210"/>
      <c r="P4" s="210"/>
    </row>
    <row r="5" spans="2:18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109</v>
      </c>
      <c r="G5" s="19" t="s">
        <v>13</v>
      </c>
      <c r="H5" s="212" t="s">
        <v>110</v>
      </c>
      <c r="I5" s="19" t="s">
        <v>73</v>
      </c>
      <c r="J5" s="19" t="s">
        <v>73</v>
      </c>
      <c r="K5" s="212" t="s">
        <v>111</v>
      </c>
      <c r="P5" s="272"/>
    </row>
    <row r="6" spans="2:18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8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29</v>
      </c>
    </row>
    <row r="8" spans="2:18" ht="6" customHeight="1">
      <c r="K8" s="210"/>
    </row>
    <row r="9" spans="2:18" ht="15.75">
      <c r="B9" s="60" t="str">
        <f>C52</f>
        <v>2017 IRP Utah Solar Resource - 31% Capacity Factor</v>
      </c>
      <c r="C9" s="210"/>
      <c r="E9" s="210"/>
      <c r="F9" s="210"/>
      <c r="G9" s="210"/>
      <c r="H9" s="210"/>
      <c r="I9" s="210"/>
      <c r="J9" s="210"/>
      <c r="K9" s="210"/>
    </row>
    <row r="10" spans="2:18">
      <c r="B10" s="217">
        <v>2016</v>
      </c>
      <c r="C10" s="218">
        <f>C55</f>
        <v>1822.4072122157659</v>
      </c>
      <c r="D10" s="219">
        <f>C10*$C$62</f>
        <v>140.61107266637151</v>
      </c>
      <c r="E10" s="219">
        <f>C56</f>
        <v>19.693557659779859</v>
      </c>
      <c r="F10" s="220">
        <f t="shared" ref="F10:F33" si="0">(D10+E10)/(8.76*$C$63)</f>
        <v>58.84120686185063</v>
      </c>
      <c r="G10" s="220">
        <f>C58</f>
        <v>0</v>
      </c>
      <c r="H10" s="219">
        <f>C59</f>
        <v>-2.446131410134015</v>
      </c>
      <c r="I10" s="221">
        <f t="shared" ref="I10:I36" si="1">F10+H10+G10</f>
        <v>56.395075451716615</v>
      </c>
      <c r="J10" s="221">
        <f>ROUND(I10*$C$63*8.76,2)</f>
        <v>153.63999999999999</v>
      </c>
      <c r="K10" s="219">
        <f>$C$57</f>
        <v>0.60299999999999998</v>
      </c>
      <c r="N10" s="222"/>
      <c r="P10" s="260"/>
    </row>
    <row r="11" spans="2:18">
      <c r="B11" s="217">
        <f t="shared" ref="B11:B36" si="2">B10+1</f>
        <v>2017</v>
      </c>
      <c r="C11" s="223"/>
      <c r="D11" s="219">
        <f>ROUND(D10*(1+$D66),2)</f>
        <v>143.72</v>
      </c>
      <c r="E11" s="219">
        <f>ROUND(E10*(1+$D66),2)</f>
        <v>20.13</v>
      </c>
      <c r="F11" s="220">
        <f t="shared" si="0"/>
        <v>60.142565593387069</v>
      </c>
      <c r="G11" s="219">
        <f>ROUND(G10*(1+$D66),2)</f>
        <v>0</v>
      </c>
      <c r="H11" s="219">
        <f>ROUND(H10*(1+$D66),2)</f>
        <v>-2.5</v>
      </c>
      <c r="I11" s="221">
        <f t="shared" si="1"/>
        <v>57.642565593387069</v>
      </c>
      <c r="J11" s="221">
        <f t="shared" ref="J11:J36" si="3">ROUND(I11*$C$63*8.76,2)</f>
        <v>157.04</v>
      </c>
      <c r="K11" s="219">
        <f t="shared" ref="K11:K19" si="4">ROUND(K10*(1+$D66),2)</f>
        <v>0.62</v>
      </c>
      <c r="N11" s="222"/>
      <c r="P11" s="260"/>
    </row>
    <row r="12" spans="2:18">
      <c r="B12" s="230">
        <f t="shared" si="2"/>
        <v>2018</v>
      </c>
      <c r="C12" s="231"/>
      <c r="D12" s="219">
        <f t="shared" ref="D12:G19" si="5">ROUND(D11*(1+$D67),2)</f>
        <v>146.84</v>
      </c>
      <c r="E12" s="219">
        <f t="shared" si="5"/>
        <v>20.57</v>
      </c>
      <c r="F12" s="221">
        <f t="shared" si="0"/>
        <v>61.449294513206773</v>
      </c>
      <c r="G12" s="219">
        <f t="shared" si="5"/>
        <v>0</v>
      </c>
      <c r="H12" s="232">
        <f t="shared" ref="H12" si="6">ROUND(H11*(1+$D67),2)</f>
        <v>-2.5499999999999998</v>
      </c>
      <c r="I12" s="221">
        <f t="shared" si="1"/>
        <v>58.899294513206776</v>
      </c>
      <c r="J12" s="221">
        <f t="shared" si="3"/>
        <v>160.46</v>
      </c>
      <c r="K12" s="219">
        <f t="shared" si="4"/>
        <v>0.63</v>
      </c>
      <c r="L12" s="210"/>
      <c r="N12" s="222"/>
      <c r="P12" s="260"/>
    </row>
    <row r="13" spans="2:18">
      <c r="B13" s="230">
        <f t="shared" si="2"/>
        <v>2019</v>
      </c>
      <c r="C13" s="231"/>
      <c r="D13" s="219">
        <f t="shared" si="5"/>
        <v>149.78</v>
      </c>
      <c r="E13" s="219">
        <f t="shared" si="5"/>
        <v>20.98</v>
      </c>
      <c r="F13" s="221">
        <f t="shared" si="0"/>
        <v>62.678941109104521</v>
      </c>
      <c r="G13" s="219">
        <f t="shared" si="5"/>
        <v>0</v>
      </c>
      <c r="H13" s="232">
        <f t="shared" ref="H13" si="7">ROUND(H12*(1+$D68),2)</f>
        <v>-2.6</v>
      </c>
      <c r="I13" s="221">
        <f t="shared" si="1"/>
        <v>60.07894110910452</v>
      </c>
      <c r="J13" s="221">
        <f t="shared" si="3"/>
        <v>163.68</v>
      </c>
      <c r="K13" s="219">
        <f t="shared" si="4"/>
        <v>0.64</v>
      </c>
      <c r="L13" s="210"/>
      <c r="N13" s="222"/>
      <c r="P13" s="260"/>
    </row>
    <row r="14" spans="2:18">
      <c r="B14" s="230">
        <f t="shared" si="2"/>
        <v>2020</v>
      </c>
      <c r="C14" s="231"/>
      <c r="D14" s="219">
        <f t="shared" si="5"/>
        <v>152.99</v>
      </c>
      <c r="E14" s="219">
        <f t="shared" si="5"/>
        <v>21.43</v>
      </c>
      <c r="F14" s="221">
        <f t="shared" si="0"/>
        <v>64.022375897458488</v>
      </c>
      <c r="G14" s="219">
        <f t="shared" si="5"/>
        <v>0</v>
      </c>
      <c r="H14" s="232">
        <f t="shared" ref="H14" si="8">ROUND(H13*(1+$D69),2)</f>
        <v>-2.66</v>
      </c>
      <c r="I14" s="221">
        <f t="shared" si="1"/>
        <v>61.362375897458492</v>
      </c>
      <c r="J14" s="221">
        <f t="shared" si="3"/>
        <v>167.17</v>
      </c>
      <c r="K14" s="219">
        <f t="shared" si="4"/>
        <v>0.65</v>
      </c>
      <c r="L14" s="210"/>
      <c r="N14" s="222"/>
      <c r="O14" s="227"/>
      <c r="P14" s="260"/>
      <c r="Q14" s="228"/>
      <c r="R14" s="229"/>
    </row>
    <row r="15" spans="2:18">
      <c r="B15" s="230">
        <f t="shared" si="2"/>
        <v>2021</v>
      </c>
      <c r="C15" s="231"/>
      <c r="D15" s="219">
        <f t="shared" si="5"/>
        <v>156.41999999999999</v>
      </c>
      <c r="E15" s="219">
        <f t="shared" si="5"/>
        <v>21.91</v>
      </c>
      <c r="F15" s="221">
        <f t="shared" si="0"/>
        <v>65.457575357148102</v>
      </c>
      <c r="G15" s="219">
        <f t="shared" si="5"/>
        <v>0</v>
      </c>
      <c r="H15" s="232">
        <f t="shared" ref="H15" si="9">ROUND(H14*(1+$D70),2)</f>
        <v>-2.72</v>
      </c>
      <c r="I15" s="221">
        <f t="shared" si="1"/>
        <v>62.737575357148103</v>
      </c>
      <c r="J15" s="221">
        <f t="shared" si="3"/>
        <v>170.92</v>
      </c>
      <c r="K15" s="219">
        <f t="shared" si="4"/>
        <v>0.66</v>
      </c>
      <c r="L15" s="210"/>
      <c r="N15" s="228"/>
      <c r="O15" s="228"/>
      <c r="P15" s="260"/>
      <c r="Q15" s="228"/>
      <c r="R15" s="229"/>
    </row>
    <row r="16" spans="2:18">
      <c r="B16" s="230">
        <f t="shared" si="2"/>
        <v>2022</v>
      </c>
      <c r="C16" s="231"/>
      <c r="D16" s="219">
        <f t="shared" si="5"/>
        <v>159.94999999999999</v>
      </c>
      <c r="E16" s="219">
        <f t="shared" si="5"/>
        <v>22.4</v>
      </c>
      <c r="F16" s="221">
        <f t="shared" si="0"/>
        <v>66.933151272225402</v>
      </c>
      <c r="G16" s="219">
        <f t="shared" si="5"/>
        <v>0</v>
      </c>
      <c r="H16" s="232">
        <f t="shared" ref="H16" si="10">ROUND(H15*(1+$D71),2)</f>
        <v>-2.78</v>
      </c>
      <c r="I16" s="221">
        <f t="shared" si="1"/>
        <v>64.153151272225401</v>
      </c>
      <c r="J16" s="221">
        <f t="shared" si="3"/>
        <v>174.78</v>
      </c>
      <c r="K16" s="219">
        <f t="shared" si="4"/>
        <v>0.67</v>
      </c>
      <c r="L16" s="210"/>
      <c r="N16" s="222"/>
      <c r="P16" s="260"/>
    </row>
    <row r="17" spans="2:17">
      <c r="B17" s="230">
        <f t="shared" si="2"/>
        <v>2023</v>
      </c>
      <c r="C17" s="231"/>
      <c r="D17" s="219">
        <f t="shared" si="5"/>
        <v>163.63</v>
      </c>
      <c r="E17" s="219">
        <f t="shared" si="5"/>
        <v>22.92</v>
      </c>
      <c r="F17" s="221">
        <f t="shared" si="0"/>
        <v>68.474797750664379</v>
      </c>
      <c r="G17" s="219">
        <f t="shared" si="5"/>
        <v>0</v>
      </c>
      <c r="H17" s="232">
        <f t="shared" ref="H17" si="11">ROUND(H16*(1+$D72),2)</f>
        <v>-2.84</v>
      </c>
      <c r="I17" s="221">
        <f t="shared" si="1"/>
        <v>65.634797750664376</v>
      </c>
      <c r="J17" s="221">
        <f t="shared" si="3"/>
        <v>178.81</v>
      </c>
      <c r="K17" s="219">
        <f t="shared" si="4"/>
        <v>0.69</v>
      </c>
      <c r="L17" s="210"/>
      <c r="N17" s="222"/>
      <c r="O17" s="227"/>
      <c r="P17" s="260"/>
    </row>
    <row r="18" spans="2:17">
      <c r="B18" s="230">
        <f t="shared" si="2"/>
        <v>2024</v>
      </c>
      <c r="C18" s="231"/>
      <c r="D18" s="219">
        <f t="shared" si="5"/>
        <v>167.42</v>
      </c>
      <c r="E18" s="219">
        <f t="shared" si="5"/>
        <v>23.45</v>
      </c>
      <c r="F18" s="221">
        <f t="shared" si="0"/>
        <v>70.060491271344461</v>
      </c>
      <c r="G18" s="219">
        <f t="shared" si="5"/>
        <v>0</v>
      </c>
      <c r="H18" s="232">
        <f t="shared" ref="H18" si="12">ROUND(H17*(1+$D73),2)</f>
        <v>-2.91</v>
      </c>
      <c r="I18" s="221">
        <f t="shared" si="1"/>
        <v>67.150491271344464</v>
      </c>
      <c r="J18" s="221">
        <f t="shared" si="3"/>
        <v>182.94</v>
      </c>
      <c r="K18" s="219">
        <f t="shared" si="4"/>
        <v>0.71</v>
      </c>
      <c r="L18" s="210"/>
      <c r="P18" s="260"/>
    </row>
    <row r="19" spans="2:17">
      <c r="B19" s="230">
        <f t="shared" si="2"/>
        <v>2025</v>
      </c>
      <c r="C19" s="231"/>
      <c r="D19" s="219">
        <f t="shared" si="5"/>
        <v>171.3</v>
      </c>
      <c r="E19" s="219">
        <f t="shared" si="5"/>
        <v>23.99</v>
      </c>
      <c r="F19" s="221">
        <f t="shared" si="0"/>
        <v>71.682890660558826</v>
      </c>
      <c r="G19" s="219">
        <f t="shared" si="5"/>
        <v>0</v>
      </c>
      <c r="H19" s="232">
        <f t="shared" ref="H19" si="13">ROUND(H18*(1+$D74),2)</f>
        <v>-2.98</v>
      </c>
      <c r="I19" s="221">
        <f t="shared" si="1"/>
        <v>68.702890660558822</v>
      </c>
      <c r="J19" s="221">
        <f t="shared" si="3"/>
        <v>187.17</v>
      </c>
      <c r="K19" s="219">
        <f t="shared" si="4"/>
        <v>0.73</v>
      </c>
      <c r="L19" s="210"/>
      <c r="P19" s="260"/>
    </row>
    <row r="20" spans="2:17">
      <c r="B20" s="230">
        <f t="shared" si="2"/>
        <v>2026</v>
      </c>
      <c r="C20" s="231"/>
      <c r="D20" s="219">
        <f>ROUND(D19*(1+$G66),2)</f>
        <v>175.23</v>
      </c>
      <c r="E20" s="219">
        <f>ROUND(E19*(1+$G66),2)</f>
        <v>24.54</v>
      </c>
      <c r="F20" s="221">
        <f t="shared" si="0"/>
        <v>73.327313570893708</v>
      </c>
      <c r="G20" s="219">
        <f>ROUND(G19*(1+$G66),2)</f>
        <v>0</v>
      </c>
      <c r="H20" s="232">
        <f>ROUND(H19*(1+$G66),2)</f>
        <v>-3.05</v>
      </c>
      <c r="I20" s="221">
        <f t="shared" si="1"/>
        <v>70.27731357089371</v>
      </c>
      <c r="J20" s="221">
        <f t="shared" si="3"/>
        <v>191.46</v>
      </c>
      <c r="K20" s="219">
        <f t="shared" ref="K20:K28" si="14">ROUND(K19*(1+$G66),2)</f>
        <v>0.75</v>
      </c>
      <c r="L20" s="210"/>
      <c r="P20" s="260"/>
      <c r="Q20" s="261"/>
    </row>
    <row r="21" spans="2:17">
      <c r="B21" s="230">
        <f t="shared" si="2"/>
        <v>2027</v>
      </c>
      <c r="C21" s="231"/>
      <c r="D21" s="219">
        <f t="shared" ref="D21:G28" si="15">ROUND(D20*(1+$G67),2)</f>
        <v>179.29</v>
      </c>
      <c r="E21" s="219">
        <f t="shared" si="15"/>
        <v>25.11</v>
      </c>
      <c r="F21" s="221">
        <f t="shared" si="0"/>
        <v>75.026795284030001</v>
      </c>
      <c r="G21" s="219">
        <f t="shared" si="15"/>
        <v>0</v>
      </c>
      <c r="H21" s="232">
        <f t="shared" ref="H21" si="16">ROUND(H20*(1+$G67),2)</f>
        <v>-3.12</v>
      </c>
      <c r="I21" s="221">
        <f t="shared" si="1"/>
        <v>71.906795284029997</v>
      </c>
      <c r="J21" s="221">
        <f t="shared" si="3"/>
        <v>195.9</v>
      </c>
      <c r="K21" s="219">
        <f t="shared" si="14"/>
        <v>0.77</v>
      </c>
      <c r="L21" s="210"/>
      <c r="P21" s="260"/>
    </row>
    <row r="22" spans="2:17">
      <c r="B22" s="230">
        <f t="shared" si="2"/>
        <v>2028</v>
      </c>
      <c r="C22" s="231"/>
      <c r="D22" s="219">
        <f t="shared" si="15"/>
        <v>183.46</v>
      </c>
      <c r="E22" s="219">
        <f t="shared" si="15"/>
        <v>25.69</v>
      </c>
      <c r="F22" s="221">
        <f t="shared" si="0"/>
        <v>76.770324039407427</v>
      </c>
      <c r="G22" s="219">
        <f t="shared" si="15"/>
        <v>0</v>
      </c>
      <c r="H22" s="232">
        <f t="shared" ref="H22" si="17">ROUND(H21*(1+$G68),2)</f>
        <v>-3.19</v>
      </c>
      <c r="I22" s="221">
        <f t="shared" si="1"/>
        <v>73.580324039407429</v>
      </c>
      <c r="J22" s="221">
        <f t="shared" si="3"/>
        <v>200.46</v>
      </c>
      <c r="K22" s="219">
        <f t="shared" si="14"/>
        <v>0.79</v>
      </c>
      <c r="L22" s="210"/>
      <c r="P22" s="260"/>
    </row>
    <row r="23" spans="2:17">
      <c r="B23" s="230">
        <f t="shared" si="2"/>
        <v>2029</v>
      </c>
      <c r="C23" s="231"/>
      <c r="D23" s="219">
        <f t="shared" si="15"/>
        <v>187.8</v>
      </c>
      <c r="E23" s="219">
        <f t="shared" si="15"/>
        <v>26.3</v>
      </c>
      <c r="F23" s="221">
        <f t="shared" si="0"/>
        <v>78.587264531853364</v>
      </c>
      <c r="G23" s="219">
        <f t="shared" si="15"/>
        <v>0</v>
      </c>
      <c r="H23" s="232">
        <f t="shared" ref="H23" si="18">ROUND(H22*(1+$G69),2)</f>
        <v>-3.27</v>
      </c>
      <c r="I23" s="221">
        <f t="shared" si="1"/>
        <v>75.317264531853368</v>
      </c>
      <c r="J23" s="221">
        <f t="shared" si="3"/>
        <v>205.19</v>
      </c>
      <c r="K23" s="219">
        <f t="shared" si="14"/>
        <v>0.81</v>
      </c>
      <c r="L23" s="210"/>
      <c r="P23" s="260"/>
    </row>
    <row r="24" spans="2:17">
      <c r="B24" s="230">
        <f t="shared" si="2"/>
        <v>2030</v>
      </c>
      <c r="C24" s="224"/>
      <c r="D24" s="225">
        <f t="shared" si="15"/>
        <v>192.27</v>
      </c>
      <c r="E24" s="225">
        <f t="shared" si="15"/>
        <v>26.93</v>
      </c>
      <c r="F24" s="226">
        <f t="shared" si="0"/>
        <v>80.459263827100685</v>
      </c>
      <c r="G24" s="225">
        <f t="shared" si="15"/>
        <v>0</v>
      </c>
      <c r="H24" s="225">
        <f t="shared" ref="H24" si="19">ROUND(H23*(1+$G70),2)</f>
        <v>-3.35</v>
      </c>
      <c r="I24" s="226">
        <f t="shared" si="1"/>
        <v>77.10926382710069</v>
      </c>
      <c r="J24" s="226">
        <f t="shared" si="3"/>
        <v>210.07</v>
      </c>
      <c r="K24" s="225">
        <f t="shared" si="14"/>
        <v>0.83</v>
      </c>
      <c r="L24" s="210"/>
      <c r="P24" s="260"/>
    </row>
    <row r="25" spans="2:17">
      <c r="B25" s="230">
        <f t="shared" si="2"/>
        <v>2031</v>
      </c>
      <c r="C25" s="231"/>
      <c r="D25" s="219">
        <f t="shared" si="15"/>
        <v>196.89</v>
      </c>
      <c r="E25" s="219">
        <f t="shared" si="15"/>
        <v>27.58</v>
      </c>
      <c r="F25" s="221">
        <f t="shared" si="0"/>
        <v>82.393663098856237</v>
      </c>
      <c r="G25" s="219">
        <f t="shared" si="15"/>
        <v>0</v>
      </c>
      <c r="H25" s="232">
        <f t="shared" ref="H25" si="20">ROUND(H24*(1+$G71),2)</f>
        <v>-3.43</v>
      </c>
      <c r="I25" s="221">
        <f t="shared" si="1"/>
        <v>78.96366309885623</v>
      </c>
      <c r="J25" s="221">
        <f t="shared" si="3"/>
        <v>215.13</v>
      </c>
      <c r="K25" s="219">
        <f t="shared" si="14"/>
        <v>0.85</v>
      </c>
      <c r="L25" s="210"/>
      <c r="P25" s="260"/>
    </row>
    <row r="26" spans="2:17">
      <c r="B26" s="230">
        <f t="shared" si="2"/>
        <v>2032</v>
      </c>
      <c r="C26" s="231"/>
      <c r="D26" s="219">
        <f t="shared" si="15"/>
        <v>201.63</v>
      </c>
      <c r="E26" s="219">
        <f t="shared" si="15"/>
        <v>28.24</v>
      </c>
      <c r="F26" s="221">
        <f t="shared" si="0"/>
        <v>84.375779999706353</v>
      </c>
      <c r="G26" s="219">
        <f t="shared" si="15"/>
        <v>0</v>
      </c>
      <c r="H26" s="232">
        <f t="shared" ref="H26" si="21">ROUND(H25*(1+$G72),2)</f>
        <v>-3.51</v>
      </c>
      <c r="I26" s="221">
        <f t="shared" si="1"/>
        <v>80.865779999706348</v>
      </c>
      <c r="J26" s="221">
        <f t="shared" si="3"/>
        <v>220.31</v>
      </c>
      <c r="K26" s="219">
        <f t="shared" si="14"/>
        <v>0.87</v>
      </c>
      <c r="L26" s="210"/>
      <c r="P26" s="260"/>
    </row>
    <row r="27" spans="2:17">
      <c r="B27" s="230">
        <f t="shared" si="2"/>
        <v>2033</v>
      </c>
      <c r="C27" s="231"/>
      <c r="D27" s="219">
        <f t="shared" si="15"/>
        <v>206.51</v>
      </c>
      <c r="E27" s="219">
        <f t="shared" si="15"/>
        <v>28.92</v>
      </c>
      <c r="F27" s="221">
        <f t="shared" si="0"/>
        <v>86.416626290211283</v>
      </c>
      <c r="G27" s="219">
        <f t="shared" si="15"/>
        <v>0</v>
      </c>
      <c r="H27" s="232">
        <f t="shared" ref="H27" si="22">ROUND(H26*(1+$G73),2)</f>
        <v>-3.59</v>
      </c>
      <c r="I27" s="221">
        <f t="shared" si="1"/>
        <v>82.82662629021128</v>
      </c>
      <c r="J27" s="221">
        <f t="shared" si="3"/>
        <v>225.65</v>
      </c>
      <c r="K27" s="219">
        <f t="shared" si="14"/>
        <v>0.89</v>
      </c>
      <c r="L27" s="210"/>
      <c r="P27" s="260"/>
    </row>
    <row r="28" spans="2:17">
      <c r="B28" s="230">
        <f t="shared" si="2"/>
        <v>2034</v>
      </c>
      <c r="C28" s="231"/>
      <c r="D28" s="219">
        <f t="shared" si="15"/>
        <v>211.51</v>
      </c>
      <c r="E28" s="219">
        <f t="shared" si="15"/>
        <v>29.62</v>
      </c>
      <c r="F28" s="221">
        <f t="shared" si="0"/>
        <v>88.508860796664166</v>
      </c>
      <c r="G28" s="219">
        <f t="shared" si="15"/>
        <v>0</v>
      </c>
      <c r="H28" s="232">
        <f t="shared" ref="H28" si="23">ROUND(H27*(1+$G74),2)</f>
        <v>-3.68</v>
      </c>
      <c r="I28" s="221">
        <f t="shared" si="1"/>
        <v>84.828860796664159</v>
      </c>
      <c r="J28" s="221">
        <f t="shared" si="3"/>
        <v>231.1</v>
      </c>
      <c r="K28" s="219">
        <f t="shared" si="14"/>
        <v>0.91</v>
      </c>
      <c r="L28" s="210"/>
      <c r="P28" s="260"/>
    </row>
    <row r="29" spans="2:17">
      <c r="B29" s="230">
        <f t="shared" si="2"/>
        <v>2035</v>
      </c>
      <c r="C29" s="231"/>
      <c r="D29" s="219">
        <f t="shared" ref="D29:E36" si="24">ROUND(D28*(1+$K66),2)</f>
        <v>216.62</v>
      </c>
      <c r="E29" s="219">
        <f t="shared" si="24"/>
        <v>30.34</v>
      </c>
      <c r="F29" s="221">
        <f t="shared" si="0"/>
        <v>90.648812932211612</v>
      </c>
      <c r="G29" s="219">
        <f t="shared" ref="G29:H36" si="25">ROUND(G28*(1+$K66),2)</f>
        <v>0</v>
      </c>
      <c r="H29" s="232">
        <f t="shared" si="25"/>
        <v>-3.77</v>
      </c>
      <c r="I29" s="221">
        <f t="shared" si="1"/>
        <v>86.878812932211616</v>
      </c>
      <c r="J29" s="221">
        <f t="shared" si="3"/>
        <v>236.69</v>
      </c>
      <c r="K29" s="219">
        <f t="shared" ref="K29:K36" si="26">ROUND(K28*(1+$K66),2)</f>
        <v>0.93</v>
      </c>
      <c r="L29" s="210"/>
      <c r="P29" s="260"/>
    </row>
    <row r="30" spans="2:17">
      <c r="B30" s="230">
        <f t="shared" si="2"/>
        <v>2036</v>
      </c>
      <c r="C30" s="231"/>
      <c r="D30" s="219">
        <f t="shared" si="24"/>
        <v>221.89</v>
      </c>
      <c r="E30" s="219">
        <f t="shared" si="24"/>
        <v>31.08</v>
      </c>
      <c r="F30" s="221">
        <f t="shared" si="0"/>
        <v>92.854835631120693</v>
      </c>
      <c r="G30" s="219">
        <f t="shared" si="25"/>
        <v>0</v>
      </c>
      <c r="H30" s="232">
        <f t="shared" si="25"/>
        <v>-3.86</v>
      </c>
      <c r="I30" s="221">
        <f t="shared" si="1"/>
        <v>88.994835631120694</v>
      </c>
      <c r="J30" s="221">
        <f t="shared" si="3"/>
        <v>242.45</v>
      </c>
      <c r="K30" s="219">
        <f t="shared" si="26"/>
        <v>0.95</v>
      </c>
      <c r="L30" s="210"/>
      <c r="P30" s="260"/>
    </row>
    <row r="31" spans="2:17">
      <c r="B31" s="230">
        <f t="shared" si="2"/>
        <v>2037</v>
      </c>
      <c r="C31" s="231"/>
      <c r="D31" s="219">
        <f t="shared" si="24"/>
        <v>227.28</v>
      </c>
      <c r="E31" s="219">
        <f t="shared" si="24"/>
        <v>31.83</v>
      </c>
      <c r="F31" s="221">
        <f t="shared" si="0"/>
        <v>95.108575959124352</v>
      </c>
      <c r="G31" s="219">
        <f t="shared" si="25"/>
        <v>0</v>
      </c>
      <c r="H31" s="232">
        <f t="shared" si="25"/>
        <v>-3.95</v>
      </c>
      <c r="I31" s="221">
        <f t="shared" si="1"/>
        <v>91.158575959124349</v>
      </c>
      <c r="J31" s="221">
        <f t="shared" si="3"/>
        <v>248.35</v>
      </c>
      <c r="K31" s="219">
        <f t="shared" si="26"/>
        <v>0.97</v>
      </c>
      <c r="L31" s="210"/>
      <c r="P31" s="260"/>
    </row>
    <row r="32" spans="2:17">
      <c r="B32" s="230">
        <f t="shared" si="2"/>
        <v>2038</v>
      </c>
      <c r="C32" s="231"/>
      <c r="D32" s="219">
        <f t="shared" si="24"/>
        <v>232.83</v>
      </c>
      <c r="E32" s="219">
        <f t="shared" si="24"/>
        <v>32.61</v>
      </c>
      <c r="F32" s="221">
        <f t="shared" si="0"/>
        <v>97.43205743734309</v>
      </c>
      <c r="G32" s="219">
        <f t="shared" si="25"/>
        <v>0</v>
      </c>
      <c r="H32" s="232">
        <f t="shared" si="25"/>
        <v>-4.05</v>
      </c>
      <c r="I32" s="221">
        <f t="shared" si="1"/>
        <v>93.382057437343093</v>
      </c>
      <c r="J32" s="221">
        <f t="shared" si="3"/>
        <v>254.41</v>
      </c>
      <c r="K32" s="219">
        <f t="shared" si="26"/>
        <v>0.99</v>
      </c>
      <c r="L32" s="210"/>
      <c r="P32" s="260"/>
    </row>
    <row r="33" spans="2:16">
      <c r="B33" s="230">
        <f t="shared" si="2"/>
        <v>2039</v>
      </c>
      <c r="C33" s="231"/>
      <c r="D33" s="219">
        <f t="shared" si="24"/>
        <v>238.53</v>
      </c>
      <c r="E33" s="219">
        <f t="shared" si="24"/>
        <v>33.409999999999997</v>
      </c>
      <c r="F33" s="221">
        <f t="shared" si="0"/>
        <v>99.81793889207006</v>
      </c>
      <c r="G33" s="219">
        <f t="shared" si="25"/>
        <v>0</v>
      </c>
      <c r="H33" s="232">
        <f t="shared" si="25"/>
        <v>-4.1500000000000004</v>
      </c>
      <c r="I33" s="221">
        <f t="shared" si="1"/>
        <v>95.667938892070055</v>
      </c>
      <c r="J33" s="221">
        <f t="shared" si="3"/>
        <v>260.63</v>
      </c>
      <c r="K33" s="219">
        <f t="shared" si="26"/>
        <v>1.01</v>
      </c>
      <c r="L33" s="210"/>
      <c r="P33" s="260"/>
    </row>
    <row r="34" spans="2:16">
      <c r="B34" s="230">
        <f t="shared" si="2"/>
        <v>2040</v>
      </c>
      <c r="C34" s="231"/>
      <c r="D34" s="219">
        <f t="shared" si="24"/>
        <v>244.36</v>
      </c>
      <c r="E34" s="219">
        <f t="shared" si="24"/>
        <v>34.229999999999997</v>
      </c>
      <c r="F34" s="221">
        <f t="shared" ref="F34:F36" si="27">(D34+E34)/(8.76*$C$63)</f>
        <v>102.25887914959846</v>
      </c>
      <c r="G34" s="219">
        <f t="shared" si="25"/>
        <v>0</v>
      </c>
      <c r="H34" s="232">
        <f t="shared" si="25"/>
        <v>-4.25</v>
      </c>
      <c r="I34" s="221">
        <f t="shared" si="1"/>
        <v>98.008879149598457</v>
      </c>
      <c r="J34" s="221">
        <f t="shared" si="3"/>
        <v>267.01</v>
      </c>
      <c r="K34" s="219">
        <f t="shared" si="26"/>
        <v>1.03</v>
      </c>
      <c r="L34" s="210"/>
      <c r="P34" s="260"/>
    </row>
    <row r="35" spans="2:16">
      <c r="B35" s="230">
        <f t="shared" si="2"/>
        <v>2041</v>
      </c>
      <c r="C35" s="231"/>
      <c r="D35" s="219">
        <f t="shared" si="24"/>
        <v>250.35</v>
      </c>
      <c r="E35" s="219">
        <f t="shared" si="24"/>
        <v>35.07</v>
      </c>
      <c r="F35" s="221">
        <f t="shared" si="27"/>
        <v>104.76588997048849</v>
      </c>
      <c r="G35" s="219">
        <f t="shared" si="25"/>
        <v>0</v>
      </c>
      <c r="H35" s="232">
        <f t="shared" si="25"/>
        <v>-4.3499999999999996</v>
      </c>
      <c r="I35" s="221">
        <f t="shared" si="1"/>
        <v>100.41588997048849</v>
      </c>
      <c r="J35" s="221">
        <f t="shared" si="3"/>
        <v>273.57</v>
      </c>
      <c r="K35" s="219">
        <f t="shared" si="26"/>
        <v>1.06</v>
      </c>
      <c r="L35" s="210"/>
      <c r="P35" s="260"/>
    </row>
    <row r="36" spans="2:16">
      <c r="B36" s="230">
        <f t="shared" si="2"/>
        <v>2042</v>
      </c>
      <c r="C36" s="231"/>
      <c r="D36" s="219">
        <f t="shared" si="24"/>
        <v>256.52</v>
      </c>
      <c r="E36" s="219">
        <f t="shared" si="24"/>
        <v>35.93</v>
      </c>
      <c r="F36" s="221">
        <f t="shared" si="27"/>
        <v>107.34631252844704</v>
      </c>
      <c r="G36" s="219">
        <f t="shared" si="25"/>
        <v>0</v>
      </c>
      <c r="H36" s="232">
        <f t="shared" si="25"/>
        <v>-4.46</v>
      </c>
      <c r="I36" s="221">
        <f t="shared" si="1"/>
        <v>102.88631252844705</v>
      </c>
      <c r="J36" s="221">
        <f t="shared" si="3"/>
        <v>280.3</v>
      </c>
      <c r="K36" s="219">
        <f t="shared" si="26"/>
        <v>1.0900000000000001</v>
      </c>
      <c r="L36" s="210"/>
      <c r="P36" s="260"/>
    </row>
    <row r="37" spans="2:16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6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6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6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6" ht="14.25">
      <c r="B42" s="234" t="s">
        <v>31</v>
      </c>
      <c r="C42" s="235"/>
      <c r="D42" s="235"/>
      <c r="E42" s="235"/>
      <c r="F42" s="235"/>
      <c r="G42" s="235"/>
      <c r="H42" s="235"/>
    </row>
    <row r="44" spans="2:16">
      <c r="B44" s="208" t="s">
        <v>112</v>
      </c>
      <c r="C44" s="236" t="s">
        <v>113</v>
      </c>
      <c r="D44" s="237" t="str">
        <f>'Table 3 200 MW (Wyo) 2033'!E68</f>
        <v xml:space="preserve">Plant Costs  - 2017 IRP - Table 6.1 &amp; 6.2 </v>
      </c>
    </row>
    <row r="45" spans="2:16">
      <c r="C45" s="236" t="str">
        <f>C7</f>
        <v>(a)</v>
      </c>
      <c r="D45" s="208" t="s">
        <v>114</v>
      </c>
    </row>
    <row r="46" spans="2:16">
      <c r="C46" s="236" t="str">
        <f>D7</f>
        <v>(b)</v>
      </c>
      <c r="D46" s="221" t="str">
        <f>"= "&amp;C7&amp;" x "&amp;C62</f>
        <v>= (a) x 0.0771567801772526</v>
      </c>
    </row>
    <row r="47" spans="2:16">
      <c r="C47" s="236" t="str">
        <f>F7</f>
        <v>(d)</v>
      </c>
      <c r="D47" s="221" t="str">
        <f>"= ("&amp;$D$7&amp;" + "&amp;$E$7&amp;") /  (8.76 x "&amp;TEXT(C63,"0.0%")&amp;")"</f>
        <v>= ((b) + (c)) /  (8.76 x 31.1%)</v>
      </c>
    </row>
    <row r="48" spans="2:16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K7</f>
        <v>(h)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Utah Solar Resource - 31%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4" ht="13.5" thickBot="1">
      <c r="C53" s="241" t="s">
        <v>115</v>
      </c>
      <c r="D53" s="242" t="s">
        <v>116</v>
      </c>
      <c r="E53" s="242"/>
      <c r="F53" s="242"/>
      <c r="G53" s="242"/>
      <c r="H53" s="243"/>
      <c r="I53" s="239"/>
      <c r="J53" s="239"/>
      <c r="K53" s="240"/>
    </row>
    <row r="55" spans="2:24">
      <c r="B55" s="110" t="s">
        <v>102</v>
      </c>
      <c r="C55" s="244">
        <v>1822.4072122157659</v>
      </c>
      <c r="D55" s="208" t="s">
        <v>114</v>
      </c>
      <c r="H55" s="208" t="s">
        <v>9</v>
      </c>
    </row>
    <row r="56" spans="2:24">
      <c r="B56" s="110" t="s">
        <v>102</v>
      </c>
      <c r="C56" s="245">
        <v>19.693557659779859</v>
      </c>
      <c r="D56" s="208" t="s">
        <v>117</v>
      </c>
      <c r="H56" s="208" t="s">
        <v>9</v>
      </c>
    </row>
    <row r="57" spans="2:24">
      <c r="B57" s="110" t="s">
        <v>102</v>
      </c>
      <c r="C57" s="250">
        <v>0.60299999999999998</v>
      </c>
      <c r="D57" s="208" t="s">
        <v>122</v>
      </c>
      <c r="H57" s="208" t="s">
        <v>119</v>
      </c>
    </row>
    <row r="58" spans="2:24">
      <c r="B58" s="110" t="s">
        <v>102</v>
      </c>
      <c r="C58" s="245">
        <v>0</v>
      </c>
      <c r="D58" s="208" t="s">
        <v>118</v>
      </c>
      <c r="H58" s="208" t="s">
        <v>119</v>
      </c>
      <c r="K58" s="210"/>
      <c r="L58" s="246"/>
      <c r="M58" s="68"/>
      <c r="N58" s="247" t="s">
        <v>126</v>
      </c>
      <c r="O58" s="68" t="s">
        <v>125</v>
      </c>
      <c r="P58" s="249" t="s">
        <v>127</v>
      </c>
      <c r="Q58" s="68"/>
      <c r="S58" s="210"/>
      <c r="T58" s="210"/>
      <c r="U58" s="210"/>
      <c r="V58" s="210"/>
      <c r="W58" s="210"/>
      <c r="X58" s="210"/>
    </row>
    <row r="59" spans="2:24">
      <c r="B59" s="110" t="s">
        <v>102</v>
      </c>
      <c r="C59" s="258">
        <f>P63</f>
        <v>-2.446131410134015</v>
      </c>
      <c r="D59" s="208" t="s">
        <v>120</v>
      </c>
      <c r="H59" s="208" t="s">
        <v>119</v>
      </c>
      <c r="K59" s="248"/>
      <c r="L59" s="248"/>
      <c r="M59" s="249"/>
      <c r="N59" s="248">
        <f>C55</f>
        <v>1822.4072122157659</v>
      </c>
      <c r="O59" s="268">
        <v>6.910504691716815E-2</v>
      </c>
      <c r="P59" s="262">
        <f>O59*N59/8760/$C$63*1000-O60*N60/8760/$C$63*1000</f>
        <v>-5.386049113925985</v>
      </c>
      <c r="Q59" s="269"/>
      <c r="R59" s="250"/>
      <c r="S59" s="210"/>
      <c r="T59" s="210"/>
      <c r="U59" s="210"/>
      <c r="V59" s="210"/>
      <c r="W59" s="210"/>
      <c r="X59" s="210"/>
    </row>
    <row r="60" spans="2:24">
      <c r="K60" s="248"/>
      <c r="L60" s="248"/>
      <c r="M60" s="248"/>
      <c r="N60" s="248">
        <f>N59</f>
        <v>1822.4072122157659</v>
      </c>
      <c r="O60" s="268">
        <v>7.7156780177252568E-2</v>
      </c>
      <c r="P60" s="210"/>
      <c r="Q60" s="269"/>
      <c r="R60" s="210"/>
      <c r="S60" s="210"/>
      <c r="T60" s="210"/>
      <c r="U60" s="210"/>
      <c r="V60" s="210"/>
      <c r="W60" s="210"/>
      <c r="X60" s="210"/>
    </row>
    <row r="61" spans="2:24">
      <c r="C61" s="252"/>
      <c r="K61" s="248"/>
      <c r="L61" s="248"/>
      <c r="M61" s="248"/>
      <c r="N61" s="255"/>
      <c r="O61" s="255"/>
      <c r="S61" s="210"/>
      <c r="T61" s="210"/>
      <c r="U61" s="210"/>
      <c r="V61" s="210"/>
      <c r="W61" s="210"/>
      <c r="X61" s="210"/>
    </row>
    <row r="62" spans="2:24">
      <c r="C62" s="253">
        <v>7.7156780177252568E-2</v>
      </c>
      <c r="D62" s="208" t="s">
        <v>54</v>
      </c>
      <c r="K62" s="254"/>
      <c r="L62" s="255"/>
      <c r="M62" s="255"/>
      <c r="N62" s="247" t="s">
        <v>126</v>
      </c>
      <c r="O62" s="68" t="s">
        <v>125</v>
      </c>
      <c r="P62" s="249" t="s">
        <v>128</v>
      </c>
    </row>
    <row r="63" spans="2:24">
      <c r="C63" s="259">
        <v>0.311</v>
      </c>
      <c r="D63" s="208" t="s">
        <v>55</v>
      </c>
      <c r="N63" s="248">
        <f>N59</f>
        <v>1822.4072122157659</v>
      </c>
      <c r="O63" s="270">
        <v>7.3499999999999996E-2</v>
      </c>
      <c r="P63" s="262">
        <f>O63*N63/8760/$C$63*1000-O64*N64/8760/$C$63*1000</f>
        <v>-2.446131410134015</v>
      </c>
      <c r="R63" s="271" t="s">
        <v>180</v>
      </c>
    </row>
    <row r="64" spans="2:24" ht="13.5" thickBot="1">
      <c r="D64" s="251"/>
      <c r="N64" s="248">
        <f>N59</f>
        <v>1822.4072122157659</v>
      </c>
      <c r="O64" s="268">
        <v>7.7156780177252568E-2</v>
      </c>
      <c r="P64" s="210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28">C66+1</f>
        <v>2018</v>
      </c>
      <c r="D67" s="57">
        <v>2.1684070430924685E-2</v>
      </c>
      <c r="E67" s="110"/>
      <c r="F67" s="135">
        <f t="shared" ref="F67:F74" si="29">F66+1</f>
        <v>2027</v>
      </c>
      <c r="G67" s="57">
        <v>2.3164081218836952E-2</v>
      </c>
      <c r="H67" s="110"/>
      <c r="I67" s="135">
        <f t="shared" ref="I67:I74" si="30">I66+1</f>
        <v>2036</v>
      </c>
      <c r="J67" s="135"/>
      <c r="K67" s="57">
        <v>2.4311492116604327E-2</v>
      </c>
    </row>
    <row r="68" spans="3:11">
      <c r="C68" s="135">
        <f t="shared" si="28"/>
        <v>2019</v>
      </c>
      <c r="D68" s="57">
        <v>2.0023445288848141E-2</v>
      </c>
      <c r="E68" s="110"/>
      <c r="F68" s="135">
        <f t="shared" si="29"/>
        <v>2028</v>
      </c>
      <c r="G68" s="57">
        <v>2.3269517424980624E-2</v>
      </c>
      <c r="H68" s="110"/>
      <c r="I68" s="135">
        <f t="shared" si="30"/>
        <v>2037</v>
      </c>
      <c r="J68" s="135"/>
      <c r="K68" s="57">
        <v>2.4277391473133791E-2</v>
      </c>
    </row>
    <row r="69" spans="3:11">
      <c r="C69" s="135">
        <f t="shared" si="28"/>
        <v>2020</v>
      </c>
      <c r="D69" s="57">
        <v>2.1423649370385656E-2</v>
      </c>
      <c r="E69" s="110"/>
      <c r="F69" s="135">
        <f t="shared" si="29"/>
        <v>2029</v>
      </c>
      <c r="G69" s="57">
        <v>2.3660062349176059E-2</v>
      </c>
      <c r="H69" s="110"/>
      <c r="I69" s="135">
        <f t="shared" si="30"/>
        <v>2038</v>
      </c>
      <c r="J69" s="135"/>
      <c r="K69" s="57">
        <v>2.4418737348747444E-2</v>
      </c>
    </row>
    <row r="70" spans="3:11">
      <c r="C70" s="135">
        <f t="shared" si="28"/>
        <v>2021</v>
      </c>
      <c r="D70" s="57">
        <v>2.2444603435442634E-2</v>
      </c>
      <c r="E70" s="110"/>
      <c r="F70" s="135">
        <f t="shared" si="29"/>
        <v>2030</v>
      </c>
      <c r="G70" s="57">
        <v>2.3797996946838929E-2</v>
      </c>
      <c r="H70" s="110"/>
      <c r="I70" s="135">
        <f t="shared" si="30"/>
        <v>2039</v>
      </c>
      <c r="J70" s="135"/>
      <c r="K70" s="57">
        <v>2.4490791911648602E-2</v>
      </c>
    </row>
    <row r="71" spans="3:11">
      <c r="C71" s="135">
        <f t="shared" si="28"/>
        <v>2022</v>
      </c>
      <c r="D71" s="57">
        <v>2.2559296067847567E-2</v>
      </c>
      <c r="E71" s="110"/>
      <c r="F71" s="135">
        <f t="shared" si="29"/>
        <v>2031</v>
      </c>
      <c r="G71" s="57">
        <v>2.4014000123530499E-2</v>
      </c>
      <c r="H71" s="110"/>
      <c r="I71" s="135">
        <f t="shared" si="30"/>
        <v>2040</v>
      </c>
      <c r="J71" s="135"/>
      <c r="K71" s="57">
        <v>2.442458536688985E-2</v>
      </c>
    </row>
    <row r="72" spans="3:11" s="210" customFormat="1">
      <c r="C72" s="135">
        <f t="shared" si="28"/>
        <v>2023</v>
      </c>
      <c r="D72" s="57">
        <v>2.3031082544693549E-2</v>
      </c>
      <c r="E72" s="112"/>
      <c r="F72" s="135">
        <f t="shared" si="29"/>
        <v>2032</v>
      </c>
      <c r="G72" s="57">
        <v>2.4075090077113837E-2</v>
      </c>
      <c r="H72" s="112"/>
      <c r="I72" s="135">
        <f t="shared" si="30"/>
        <v>2041</v>
      </c>
      <c r="J72" s="135"/>
      <c r="K72" s="57">
        <v>2.4530694634797623E-2</v>
      </c>
    </row>
    <row r="73" spans="3:11" s="210" customFormat="1">
      <c r="C73" s="135">
        <f t="shared" si="28"/>
        <v>2024</v>
      </c>
      <c r="D73" s="57">
        <v>2.3134274986934988E-2</v>
      </c>
      <c r="E73" s="112"/>
      <c r="F73" s="135">
        <f t="shared" si="29"/>
        <v>2033</v>
      </c>
      <c r="G73" s="57">
        <v>2.4191075903759129E-2</v>
      </c>
      <c r="H73" s="112"/>
      <c r="I73" s="135">
        <f t="shared" si="30"/>
        <v>2042</v>
      </c>
      <c r="J73" s="135"/>
      <c r="K73" s="57">
        <v>2.4630996146588036E-2</v>
      </c>
    </row>
    <row r="74" spans="3:11" s="210" customFormat="1">
      <c r="C74" s="135">
        <f t="shared" si="28"/>
        <v>2025</v>
      </c>
      <c r="D74" s="57">
        <v>2.3159080336675242E-2</v>
      </c>
      <c r="E74" s="112"/>
      <c r="F74" s="135">
        <f t="shared" si="29"/>
        <v>2034</v>
      </c>
      <c r="G74" s="57">
        <v>2.4219456505286896E-2</v>
      </c>
      <c r="H74" s="112"/>
      <c r="I74" s="135">
        <f t="shared" si="30"/>
        <v>2043</v>
      </c>
      <c r="J74" s="135"/>
      <c r="K74" s="57">
        <v>2.4704209858992465E-2</v>
      </c>
    </row>
    <row r="75" spans="3:11" s="210" customFormat="1"/>
    <row r="76" spans="3:11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3" orientation="landscape" r:id="rId1"/>
  <headerFooter alignWithMargins="0"/>
  <rowBreaks count="1" manualBreakCount="1">
    <brk id="51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3" sqref="B3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2" width="9.33203125" style="208"/>
    <col min="13" max="13" width="9.6640625" style="208" bestFit="1" customWidth="1"/>
    <col min="14" max="15" width="17" style="208" customWidth="1"/>
    <col min="16" max="16" width="9.33203125" style="208" customWidth="1"/>
    <col min="17" max="16384" width="9.33203125" style="208"/>
  </cols>
  <sheetData>
    <row r="1" spans="2:18" ht="15.75">
      <c r="B1" s="206" t="s">
        <v>108</v>
      </c>
      <c r="C1" s="207"/>
      <c r="D1" s="207"/>
      <c r="E1" s="207"/>
      <c r="F1" s="207"/>
      <c r="G1" s="207"/>
      <c r="H1" s="207"/>
      <c r="I1" s="207"/>
      <c r="J1" s="207"/>
    </row>
    <row r="2" spans="2:18" ht="15.75">
      <c r="B2" s="206" t="s">
        <v>181</v>
      </c>
      <c r="C2" s="207"/>
      <c r="D2" s="207"/>
      <c r="E2" s="207"/>
      <c r="F2" s="207"/>
      <c r="G2" s="207"/>
      <c r="H2" s="207"/>
      <c r="I2" s="207"/>
      <c r="J2" s="207"/>
    </row>
    <row r="3" spans="2:18" ht="15.75">
      <c r="B3" s="206" t="str">
        <f>TEXT($C$63,"0%")&amp;" Capacity Factor"</f>
        <v>25% Capacity Factor</v>
      </c>
      <c r="C3" s="207"/>
      <c r="D3" s="207"/>
      <c r="E3" s="207"/>
      <c r="F3" s="207"/>
      <c r="G3" s="207"/>
      <c r="H3" s="207"/>
      <c r="I3" s="207"/>
      <c r="J3" s="207"/>
    </row>
    <row r="4" spans="2:18">
      <c r="B4" s="209"/>
      <c r="C4" s="209"/>
      <c r="D4" s="209"/>
      <c r="E4" s="209"/>
      <c r="F4" s="209"/>
      <c r="G4" s="209"/>
      <c r="H4" s="209"/>
      <c r="I4" s="210"/>
      <c r="J4" s="210"/>
      <c r="K4" s="210"/>
    </row>
    <row r="5" spans="2:18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109</v>
      </c>
      <c r="G5" s="19" t="s">
        <v>13</v>
      </c>
      <c r="H5" s="212" t="s">
        <v>110</v>
      </c>
      <c r="I5" s="212" t="s">
        <v>123</v>
      </c>
      <c r="J5" s="19" t="s">
        <v>73</v>
      </c>
      <c r="K5" s="212" t="s">
        <v>111</v>
      </c>
      <c r="P5" s="212"/>
    </row>
    <row r="6" spans="2:18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8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29</v>
      </c>
    </row>
    <row r="8" spans="2:18" ht="6" customHeight="1">
      <c r="K8" s="210"/>
    </row>
    <row r="9" spans="2:18" ht="15.75">
      <c r="B9" s="60" t="str">
        <f>C52</f>
        <v>2017 IRP Yakima Solar Resource - 25% Capacity Factor</v>
      </c>
      <c r="C9" s="210"/>
      <c r="E9" s="210"/>
      <c r="F9" s="210"/>
      <c r="G9" s="210"/>
      <c r="H9" s="210"/>
      <c r="I9" s="210"/>
      <c r="J9" s="210"/>
      <c r="K9" s="210"/>
    </row>
    <row r="10" spans="2:18">
      <c r="B10" s="217">
        <v>2016</v>
      </c>
      <c r="C10" s="218">
        <f>C55</f>
        <v>1761.8947998896474</v>
      </c>
      <c r="D10" s="219">
        <f>C10*$C$62</f>
        <v>135.94212977052993</v>
      </c>
      <c r="E10" s="219">
        <f>C56</f>
        <v>18.739825346529312</v>
      </c>
      <c r="F10" s="220">
        <f t="shared" ref="F10:F36" si="0">(D10+E10)/(8.76*$C$63)</f>
        <v>70.914688487768075</v>
      </c>
      <c r="G10" s="220">
        <f>C58</f>
        <v>0</v>
      </c>
      <c r="H10" s="219">
        <f>C59</f>
        <v>-2.9537611535827537</v>
      </c>
      <c r="I10" s="221">
        <f t="shared" ref="I10:I36" si="1">F10+H10+G10</f>
        <v>67.960927334185328</v>
      </c>
      <c r="J10" s="221">
        <f>ROUND(I10*$C$63*8.76,2)</f>
        <v>148.24</v>
      </c>
      <c r="K10" s="219">
        <f>$C$57</f>
        <v>0.60299999999999998</v>
      </c>
      <c r="N10" s="222"/>
      <c r="P10" s="260"/>
    </row>
    <row r="11" spans="2:18">
      <c r="B11" s="217">
        <f t="shared" ref="B11:B36" si="2">B10+1</f>
        <v>2017</v>
      </c>
      <c r="C11" s="223"/>
      <c r="D11" s="219">
        <f t="shared" ref="D11:D19" si="3">ROUND(D10*(1+$D66),2)</f>
        <v>138.94999999999999</v>
      </c>
      <c r="E11" s="219">
        <f t="shared" ref="E11:E19" si="4">ROUND(E10*(1+$D66),2)</f>
        <v>19.149999999999999</v>
      </c>
      <c r="F11" s="220">
        <f t="shared" si="0"/>
        <v>72.481707652527916</v>
      </c>
      <c r="G11" s="219">
        <f t="shared" ref="G11:G19" si="5">ROUND(G10*(1+$D66),2)</f>
        <v>0</v>
      </c>
      <c r="H11" s="219">
        <f t="shared" ref="H11:H19" si="6">ROUND(H10*(1+$D66),2)</f>
        <v>-3.02</v>
      </c>
      <c r="I11" s="221">
        <f t="shared" si="1"/>
        <v>69.46170765252792</v>
      </c>
      <c r="J11" s="221">
        <f t="shared" ref="J11:J36" si="7">ROUND(I11*$C$63*8.76,2)</f>
        <v>151.51</v>
      </c>
      <c r="K11" s="219">
        <f t="shared" ref="K11:K19" si="8">ROUND(K10*(1+$D66),2)</f>
        <v>0.62</v>
      </c>
      <c r="N11" s="222"/>
      <c r="P11" s="260"/>
    </row>
    <row r="12" spans="2:18">
      <c r="B12" s="230">
        <f t="shared" si="2"/>
        <v>2018</v>
      </c>
      <c r="C12" s="231"/>
      <c r="D12" s="219">
        <f t="shared" si="3"/>
        <v>141.96</v>
      </c>
      <c r="E12" s="219">
        <f t="shared" si="4"/>
        <v>19.57</v>
      </c>
      <c r="F12" s="221">
        <f t="shared" si="0"/>
        <v>74.054207698373403</v>
      </c>
      <c r="G12" s="219">
        <f t="shared" si="5"/>
        <v>0</v>
      </c>
      <c r="H12" s="232">
        <f t="shared" si="6"/>
        <v>-3.09</v>
      </c>
      <c r="I12" s="221">
        <f t="shared" si="1"/>
        <v>70.9642076983734</v>
      </c>
      <c r="J12" s="221">
        <f t="shared" si="7"/>
        <v>154.79</v>
      </c>
      <c r="K12" s="219">
        <f t="shared" si="8"/>
        <v>0.63</v>
      </c>
      <c r="L12" s="210"/>
      <c r="N12" s="222"/>
      <c r="P12" s="260"/>
    </row>
    <row r="13" spans="2:18">
      <c r="B13" s="230">
        <f t="shared" si="2"/>
        <v>2019</v>
      </c>
      <c r="C13" s="231"/>
      <c r="D13" s="219">
        <f t="shared" si="3"/>
        <v>144.80000000000001</v>
      </c>
      <c r="E13" s="219">
        <f t="shared" si="4"/>
        <v>19.96</v>
      </c>
      <c r="F13" s="221">
        <f t="shared" si="0"/>
        <v>75.535016779446565</v>
      </c>
      <c r="G13" s="219">
        <f t="shared" si="5"/>
        <v>0</v>
      </c>
      <c r="H13" s="232">
        <f t="shared" si="6"/>
        <v>-3.15</v>
      </c>
      <c r="I13" s="221">
        <f t="shared" si="1"/>
        <v>72.385016779446559</v>
      </c>
      <c r="J13" s="221">
        <f t="shared" si="7"/>
        <v>157.88999999999999</v>
      </c>
      <c r="K13" s="219">
        <f t="shared" si="8"/>
        <v>0.64</v>
      </c>
      <c r="L13" s="210"/>
      <c r="N13" s="222"/>
      <c r="P13" s="260"/>
    </row>
    <row r="14" spans="2:18">
      <c r="B14" s="230">
        <f t="shared" si="2"/>
        <v>2020</v>
      </c>
      <c r="C14" s="231"/>
      <c r="D14" s="219">
        <f t="shared" si="3"/>
        <v>147.9</v>
      </c>
      <c r="E14" s="219">
        <f t="shared" si="4"/>
        <v>20.39</v>
      </c>
      <c r="F14" s="221">
        <f t="shared" si="0"/>
        <v>77.153362307678222</v>
      </c>
      <c r="G14" s="219">
        <f t="shared" si="5"/>
        <v>0</v>
      </c>
      <c r="H14" s="232">
        <f t="shared" si="6"/>
        <v>-3.22</v>
      </c>
      <c r="I14" s="221">
        <f t="shared" si="1"/>
        <v>73.933362307678223</v>
      </c>
      <c r="J14" s="221">
        <f t="shared" si="7"/>
        <v>161.27000000000001</v>
      </c>
      <c r="K14" s="219">
        <f t="shared" si="8"/>
        <v>0.65</v>
      </c>
      <c r="L14" s="210"/>
      <c r="N14" s="222"/>
      <c r="O14" s="227"/>
      <c r="P14" s="260"/>
      <c r="Q14" s="228"/>
      <c r="R14" s="229"/>
    </row>
    <row r="15" spans="2:18">
      <c r="B15" s="230">
        <f t="shared" si="2"/>
        <v>2021</v>
      </c>
      <c r="C15" s="231"/>
      <c r="D15" s="219">
        <f t="shared" si="3"/>
        <v>151.22</v>
      </c>
      <c r="E15" s="219">
        <f t="shared" si="4"/>
        <v>20.85</v>
      </c>
      <c r="F15" s="221">
        <f t="shared" si="0"/>
        <v>78.886321541875262</v>
      </c>
      <c r="G15" s="219">
        <f t="shared" si="5"/>
        <v>0</v>
      </c>
      <c r="H15" s="232">
        <f t="shared" si="6"/>
        <v>-3.29</v>
      </c>
      <c r="I15" s="221">
        <f t="shared" si="1"/>
        <v>75.596321541875255</v>
      </c>
      <c r="J15" s="221">
        <f t="shared" si="7"/>
        <v>164.89</v>
      </c>
      <c r="K15" s="219">
        <f t="shared" si="8"/>
        <v>0.66</v>
      </c>
      <c r="L15" s="210"/>
      <c r="N15" s="228"/>
      <c r="O15" s="228"/>
      <c r="P15" s="260"/>
      <c r="Q15" s="228"/>
      <c r="R15" s="229"/>
    </row>
    <row r="16" spans="2:18">
      <c r="B16" s="230">
        <f t="shared" si="2"/>
        <v>2022</v>
      </c>
      <c r="C16" s="231"/>
      <c r="D16" s="219">
        <f t="shared" si="3"/>
        <v>154.63</v>
      </c>
      <c r="E16" s="219">
        <f t="shared" si="4"/>
        <v>21.32</v>
      </c>
      <c r="F16" s="221">
        <f t="shared" si="0"/>
        <v>80.665126258458486</v>
      </c>
      <c r="G16" s="219">
        <f t="shared" si="5"/>
        <v>0</v>
      </c>
      <c r="H16" s="232">
        <f t="shared" si="6"/>
        <v>-3.36</v>
      </c>
      <c r="I16" s="221">
        <f t="shared" si="1"/>
        <v>77.305126258458486</v>
      </c>
      <c r="J16" s="221">
        <f t="shared" si="7"/>
        <v>168.62</v>
      </c>
      <c r="K16" s="219">
        <f t="shared" si="8"/>
        <v>0.67</v>
      </c>
      <c r="L16" s="210"/>
      <c r="N16" s="222"/>
      <c r="P16" s="260"/>
    </row>
    <row r="17" spans="2:17">
      <c r="B17" s="230">
        <f t="shared" si="2"/>
        <v>2023</v>
      </c>
      <c r="C17" s="231"/>
      <c r="D17" s="219">
        <f t="shared" si="3"/>
        <v>158.19</v>
      </c>
      <c r="E17" s="219">
        <f t="shared" si="4"/>
        <v>21.81</v>
      </c>
      <c r="F17" s="221">
        <f t="shared" si="0"/>
        <v>82.521868295098201</v>
      </c>
      <c r="G17" s="219">
        <f t="shared" si="5"/>
        <v>0</v>
      </c>
      <c r="H17" s="232">
        <f t="shared" si="6"/>
        <v>-3.44</v>
      </c>
      <c r="I17" s="221">
        <f t="shared" si="1"/>
        <v>79.081868295098204</v>
      </c>
      <c r="J17" s="221">
        <f t="shared" si="7"/>
        <v>172.5</v>
      </c>
      <c r="K17" s="219">
        <f t="shared" si="8"/>
        <v>0.69</v>
      </c>
      <c r="L17" s="210"/>
      <c r="N17" s="222"/>
      <c r="O17" s="227"/>
      <c r="P17" s="260"/>
    </row>
    <row r="18" spans="2:17">
      <c r="B18" s="230">
        <f t="shared" si="2"/>
        <v>2024</v>
      </c>
      <c r="C18" s="231"/>
      <c r="D18" s="219">
        <f t="shared" si="3"/>
        <v>161.85</v>
      </c>
      <c r="E18" s="219">
        <f t="shared" si="4"/>
        <v>22.31</v>
      </c>
      <c r="F18" s="221">
        <f t="shared" si="0"/>
        <v>84.429040362362699</v>
      </c>
      <c r="G18" s="219">
        <f t="shared" si="5"/>
        <v>0</v>
      </c>
      <c r="H18" s="232">
        <f t="shared" si="6"/>
        <v>-3.52</v>
      </c>
      <c r="I18" s="221">
        <f t="shared" si="1"/>
        <v>80.909040362362703</v>
      </c>
      <c r="J18" s="221">
        <f t="shared" si="7"/>
        <v>176.48</v>
      </c>
      <c r="K18" s="219">
        <f t="shared" si="8"/>
        <v>0.71</v>
      </c>
      <c r="L18" s="210"/>
      <c r="P18" s="260"/>
    </row>
    <row r="19" spans="2:17">
      <c r="B19" s="230">
        <f t="shared" si="2"/>
        <v>2025</v>
      </c>
      <c r="C19" s="231"/>
      <c r="D19" s="219">
        <f t="shared" si="3"/>
        <v>165.6</v>
      </c>
      <c r="E19" s="219">
        <f t="shared" si="4"/>
        <v>22.83</v>
      </c>
      <c r="F19" s="221">
        <f t="shared" si="0"/>
        <v>86.386642460251977</v>
      </c>
      <c r="G19" s="219">
        <f t="shared" si="5"/>
        <v>0</v>
      </c>
      <c r="H19" s="232">
        <f t="shared" si="6"/>
        <v>-3.6</v>
      </c>
      <c r="I19" s="221">
        <f t="shared" si="1"/>
        <v>82.786642460251983</v>
      </c>
      <c r="J19" s="221">
        <f t="shared" si="7"/>
        <v>180.58</v>
      </c>
      <c r="K19" s="219">
        <f t="shared" si="8"/>
        <v>0.73</v>
      </c>
      <c r="L19" s="210"/>
      <c r="P19" s="260"/>
    </row>
    <row r="20" spans="2:17">
      <c r="B20" s="230">
        <f t="shared" si="2"/>
        <v>2026</v>
      </c>
      <c r="C20" s="231"/>
      <c r="D20" s="219">
        <f t="shared" ref="D20:D28" si="9">ROUND(D19*(1+$G66),2)</f>
        <v>169.4</v>
      </c>
      <c r="E20" s="219">
        <f t="shared" ref="E20:E28" si="10">ROUND(E19*(1+$G66),2)</f>
        <v>23.35</v>
      </c>
      <c r="F20" s="221">
        <f t="shared" si="0"/>
        <v>88.367167299334326</v>
      </c>
      <c r="G20" s="219">
        <f t="shared" ref="G20:G28" si="11">ROUND(G19*(1+$G66),2)</f>
        <v>0</v>
      </c>
      <c r="H20" s="232">
        <f t="shared" ref="H20:H28" si="12">ROUND(H19*(1+$G66),2)</f>
        <v>-3.68</v>
      </c>
      <c r="I20" s="221">
        <f t="shared" si="1"/>
        <v>84.68716729933432</v>
      </c>
      <c r="J20" s="221">
        <f t="shared" si="7"/>
        <v>184.72</v>
      </c>
      <c r="K20" s="219">
        <f t="shared" ref="K20:K28" si="13">ROUND(K19*(1+$G66),2)</f>
        <v>0.75</v>
      </c>
      <c r="L20" s="210"/>
      <c r="P20" s="260"/>
      <c r="Q20" s="261"/>
    </row>
    <row r="21" spans="2:17">
      <c r="B21" s="230">
        <f t="shared" si="2"/>
        <v>2027</v>
      </c>
      <c r="C21" s="231"/>
      <c r="D21" s="219">
        <f t="shared" si="9"/>
        <v>173.32</v>
      </c>
      <c r="E21" s="219">
        <f t="shared" si="10"/>
        <v>23.89</v>
      </c>
      <c r="F21" s="221">
        <f t="shared" si="0"/>
        <v>90.411875813757305</v>
      </c>
      <c r="G21" s="219">
        <f t="shared" si="11"/>
        <v>0</v>
      </c>
      <c r="H21" s="232">
        <f t="shared" si="12"/>
        <v>-3.77</v>
      </c>
      <c r="I21" s="221">
        <f t="shared" si="1"/>
        <v>86.641875813757309</v>
      </c>
      <c r="J21" s="221">
        <f t="shared" si="7"/>
        <v>188.99</v>
      </c>
      <c r="K21" s="219">
        <f t="shared" si="13"/>
        <v>0.77</v>
      </c>
      <c r="L21" s="210"/>
      <c r="P21" s="260"/>
    </row>
    <row r="22" spans="2:17">
      <c r="B22" s="230">
        <f t="shared" si="2"/>
        <v>2028</v>
      </c>
      <c r="C22" s="231"/>
      <c r="D22" s="225">
        <f t="shared" si="9"/>
        <v>177.35</v>
      </c>
      <c r="E22" s="225">
        <f t="shared" si="10"/>
        <v>24.45</v>
      </c>
      <c r="F22" s="226">
        <f t="shared" si="0"/>
        <v>92.516183455282317</v>
      </c>
      <c r="G22" s="225">
        <f t="shared" si="11"/>
        <v>0</v>
      </c>
      <c r="H22" s="225">
        <f t="shared" si="12"/>
        <v>-3.86</v>
      </c>
      <c r="I22" s="226">
        <f t="shared" si="1"/>
        <v>88.656183455282317</v>
      </c>
      <c r="J22" s="226">
        <f t="shared" si="7"/>
        <v>193.38</v>
      </c>
      <c r="K22" s="225">
        <f t="shared" si="13"/>
        <v>0.79</v>
      </c>
      <c r="L22" s="210"/>
      <c r="P22" s="260"/>
    </row>
    <row r="23" spans="2:17">
      <c r="B23" s="230">
        <f t="shared" si="2"/>
        <v>2029</v>
      </c>
      <c r="C23" s="231"/>
      <c r="D23" s="219">
        <f t="shared" si="9"/>
        <v>181.55</v>
      </c>
      <c r="E23" s="219">
        <f t="shared" si="10"/>
        <v>25.03</v>
      </c>
      <c r="F23" s="221">
        <f t="shared" si="0"/>
        <v>94.707597513341042</v>
      </c>
      <c r="G23" s="219">
        <f t="shared" si="11"/>
        <v>0</v>
      </c>
      <c r="H23" s="232">
        <f t="shared" si="12"/>
        <v>-3.95</v>
      </c>
      <c r="I23" s="221">
        <f t="shared" si="1"/>
        <v>90.75759751334104</v>
      </c>
      <c r="J23" s="221">
        <f t="shared" si="7"/>
        <v>197.96</v>
      </c>
      <c r="K23" s="219">
        <f t="shared" si="13"/>
        <v>0.81</v>
      </c>
      <c r="L23" s="210"/>
      <c r="P23" s="260"/>
    </row>
    <row r="24" spans="2:17">
      <c r="B24" s="230">
        <f t="shared" si="2"/>
        <v>2030</v>
      </c>
      <c r="C24" s="231"/>
      <c r="D24" s="219">
        <f t="shared" si="9"/>
        <v>185.87</v>
      </c>
      <c r="E24" s="219">
        <f t="shared" si="10"/>
        <v>25.63</v>
      </c>
      <c r="F24" s="221">
        <f t="shared" si="0"/>
        <v>96.963195246740398</v>
      </c>
      <c r="G24" s="219">
        <f t="shared" si="11"/>
        <v>0</v>
      </c>
      <c r="H24" s="232">
        <f t="shared" si="12"/>
        <v>-4.04</v>
      </c>
      <c r="I24" s="221">
        <f t="shared" si="1"/>
        <v>92.923195246740391</v>
      </c>
      <c r="J24" s="221">
        <f t="shared" si="7"/>
        <v>202.69</v>
      </c>
      <c r="K24" s="219">
        <f t="shared" si="13"/>
        <v>0.83</v>
      </c>
      <c r="L24" s="210"/>
      <c r="P24" s="260"/>
    </row>
    <row r="25" spans="2:17">
      <c r="B25" s="230">
        <f t="shared" si="2"/>
        <v>2031</v>
      </c>
      <c r="C25" s="231"/>
      <c r="D25" s="219">
        <f t="shared" si="9"/>
        <v>190.33</v>
      </c>
      <c r="E25" s="219">
        <f t="shared" si="10"/>
        <v>26.25</v>
      </c>
      <c r="F25" s="221">
        <f t="shared" si="0"/>
        <v>99.292145751957619</v>
      </c>
      <c r="G25" s="219">
        <f t="shared" si="11"/>
        <v>0</v>
      </c>
      <c r="H25" s="232">
        <f t="shared" si="12"/>
        <v>-4.1399999999999997</v>
      </c>
      <c r="I25" s="221">
        <f t="shared" si="1"/>
        <v>95.152145751957619</v>
      </c>
      <c r="J25" s="221">
        <f t="shared" si="7"/>
        <v>207.55</v>
      </c>
      <c r="K25" s="219">
        <f t="shared" si="13"/>
        <v>0.85</v>
      </c>
      <c r="L25" s="210"/>
      <c r="P25" s="260"/>
    </row>
    <row r="26" spans="2:17">
      <c r="B26" s="230">
        <f t="shared" si="2"/>
        <v>2032</v>
      </c>
      <c r="C26" s="231"/>
      <c r="D26" s="219">
        <f t="shared" si="9"/>
        <v>194.91</v>
      </c>
      <c r="E26" s="219">
        <f t="shared" si="10"/>
        <v>26.88</v>
      </c>
      <c r="F26" s="221">
        <f t="shared" si="0"/>
        <v>101.68069538427683</v>
      </c>
      <c r="G26" s="219">
        <f t="shared" si="11"/>
        <v>0</v>
      </c>
      <c r="H26" s="232">
        <f t="shared" si="12"/>
        <v>-4.24</v>
      </c>
      <c r="I26" s="221">
        <f t="shared" si="1"/>
        <v>97.440695384276836</v>
      </c>
      <c r="J26" s="221">
        <f t="shared" si="7"/>
        <v>212.54</v>
      </c>
      <c r="K26" s="219">
        <f t="shared" si="13"/>
        <v>0.87</v>
      </c>
      <c r="L26" s="210"/>
      <c r="P26" s="260"/>
    </row>
    <row r="27" spans="2:17">
      <c r="B27" s="230">
        <f t="shared" si="2"/>
        <v>2033</v>
      </c>
      <c r="C27" s="231"/>
      <c r="D27" s="219">
        <f t="shared" si="9"/>
        <v>199.63</v>
      </c>
      <c r="E27" s="219">
        <f t="shared" si="10"/>
        <v>27.53</v>
      </c>
      <c r="F27" s="221">
        <f t="shared" si="0"/>
        <v>104.14259778841394</v>
      </c>
      <c r="G27" s="219">
        <f t="shared" si="11"/>
        <v>0</v>
      </c>
      <c r="H27" s="232">
        <f t="shared" si="12"/>
        <v>-4.34</v>
      </c>
      <c r="I27" s="221">
        <f t="shared" si="1"/>
        <v>99.802597788413934</v>
      </c>
      <c r="J27" s="221">
        <f t="shared" si="7"/>
        <v>217.69</v>
      </c>
      <c r="K27" s="219">
        <f t="shared" si="13"/>
        <v>0.89</v>
      </c>
      <c r="L27" s="210"/>
      <c r="P27" s="260"/>
    </row>
    <row r="28" spans="2:17">
      <c r="B28" s="230">
        <f t="shared" si="2"/>
        <v>2034</v>
      </c>
      <c r="C28" s="231"/>
      <c r="D28" s="219">
        <f t="shared" si="9"/>
        <v>204.46</v>
      </c>
      <c r="E28" s="219">
        <f t="shared" si="10"/>
        <v>28.2</v>
      </c>
      <c r="F28" s="221">
        <f t="shared" si="0"/>
        <v>106.66409931965305</v>
      </c>
      <c r="G28" s="219">
        <f t="shared" si="11"/>
        <v>0</v>
      </c>
      <c r="H28" s="232">
        <f t="shared" si="12"/>
        <v>-4.45</v>
      </c>
      <c r="I28" s="221">
        <f t="shared" si="1"/>
        <v>102.21409931965304</v>
      </c>
      <c r="J28" s="221">
        <f t="shared" si="7"/>
        <v>222.95</v>
      </c>
      <c r="K28" s="219">
        <f t="shared" si="13"/>
        <v>0.91</v>
      </c>
      <c r="L28" s="210"/>
      <c r="P28" s="260"/>
    </row>
    <row r="29" spans="2:17">
      <c r="B29" s="230">
        <f t="shared" si="2"/>
        <v>2035</v>
      </c>
      <c r="C29" s="231"/>
      <c r="D29" s="219">
        <f t="shared" ref="D29:E36" si="14">ROUND(D28*(1+$K66),2)</f>
        <v>209.4</v>
      </c>
      <c r="E29" s="219">
        <f t="shared" si="14"/>
        <v>28.88</v>
      </c>
      <c r="F29" s="221">
        <f t="shared" si="0"/>
        <v>109.24061542975556</v>
      </c>
      <c r="G29" s="219">
        <f t="shared" ref="G29:H36" si="15">ROUND(G28*(1+$K66),2)</f>
        <v>0</v>
      </c>
      <c r="H29" s="232">
        <f t="shared" si="15"/>
        <v>-4.5599999999999996</v>
      </c>
      <c r="I29" s="221">
        <f t="shared" si="1"/>
        <v>104.68061542975556</v>
      </c>
      <c r="J29" s="221">
        <f t="shared" si="7"/>
        <v>228.33</v>
      </c>
      <c r="K29" s="219">
        <f>ROUND(K28*(1+$K66),2)</f>
        <v>0.93</v>
      </c>
      <c r="L29" s="210"/>
      <c r="P29" s="260"/>
    </row>
    <row r="30" spans="2:17">
      <c r="B30" s="230">
        <f t="shared" si="2"/>
        <v>2036</v>
      </c>
      <c r="C30" s="231"/>
      <c r="D30" s="219">
        <f t="shared" si="14"/>
        <v>214.49</v>
      </c>
      <c r="E30" s="219">
        <f t="shared" si="14"/>
        <v>29.58</v>
      </c>
      <c r="F30" s="221">
        <f t="shared" si="0"/>
        <v>111.89506885991455</v>
      </c>
      <c r="G30" s="219">
        <f t="shared" si="15"/>
        <v>0</v>
      </c>
      <c r="H30" s="232">
        <f t="shared" si="15"/>
        <v>-4.67</v>
      </c>
      <c r="I30" s="221">
        <f t="shared" si="1"/>
        <v>107.22506885991454</v>
      </c>
      <c r="J30" s="221">
        <f t="shared" si="7"/>
        <v>233.88</v>
      </c>
      <c r="K30" s="219">
        <f t="shared" ref="K30:K36" si="16">ROUND(K29*(1+$K67),2)</f>
        <v>0.95</v>
      </c>
      <c r="L30" s="210"/>
      <c r="P30" s="260"/>
    </row>
    <row r="31" spans="2:17">
      <c r="B31" s="230">
        <f t="shared" si="2"/>
        <v>2037</v>
      </c>
      <c r="C31" s="231"/>
      <c r="D31" s="219">
        <f t="shared" si="14"/>
        <v>219.7</v>
      </c>
      <c r="E31" s="219">
        <f t="shared" si="14"/>
        <v>30.3</v>
      </c>
      <c r="F31" s="221">
        <f t="shared" si="0"/>
        <v>114.61370596541417</v>
      </c>
      <c r="G31" s="219">
        <f t="shared" si="15"/>
        <v>0</v>
      </c>
      <c r="H31" s="232">
        <f t="shared" si="15"/>
        <v>-4.78</v>
      </c>
      <c r="I31" s="221">
        <f t="shared" si="1"/>
        <v>109.83370596541417</v>
      </c>
      <c r="J31" s="221">
        <f t="shared" si="7"/>
        <v>239.57</v>
      </c>
      <c r="K31" s="219">
        <f t="shared" si="16"/>
        <v>0.97</v>
      </c>
      <c r="L31" s="210"/>
      <c r="P31" s="260"/>
    </row>
    <row r="32" spans="2:17">
      <c r="B32" s="230">
        <f t="shared" si="2"/>
        <v>2038</v>
      </c>
      <c r="C32" s="231"/>
      <c r="D32" s="219">
        <f t="shared" si="14"/>
        <v>225.06</v>
      </c>
      <c r="E32" s="219">
        <f t="shared" si="14"/>
        <v>31.04</v>
      </c>
      <c r="F32" s="221">
        <f t="shared" si="0"/>
        <v>117.41028039097029</v>
      </c>
      <c r="G32" s="219">
        <f t="shared" si="15"/>
        <v>0</v>
      </c>
      <c r="H32" s="232">
        <f t="shared" si="15"/>
        <v>-4.9000000000000004</v>
      </c>
      <c r="I32" s="221">
        <f t="shared" si="1"/>
        <v>112.51028039097028</v>
      </c>
      <c r="J32" s="221">
        <f t="shared" si="7"/>
        <v>245.41</v>
      </c>
      <c r="K32" s="219">
        <f t="shared" si="16"/>
        <v>0.99</v>
      </c>
      <c r="L32" s="210"/>
      <c r="P32" s="260"/>
    </row>
    <row r="33" spans="2:16">
      <c r="B33" s="230">
        <f t="shared" si="2"/>
        <v>2039</v>
      </c>
      <c r="C33" s="231"/>
      <c r="D33" s="219">
        <f t="shared" si="14"/>
        <v>230.57</v>
      </c>
      <c r="E33" s="219">
        <f t="shared" si="14"/>
        <v>31.8</v>
      </c>
      <c r="F33" s="221">
        <f t="shared" si="0"/>
        <v>120.28479213658287</v>
      </c>
      <c r="G33" s="219">
        <f t="shared" si="15"/>
        <v>0</v>
      </c>
      <c r="H33" s="232">
        <f t="shared" si="15"/>
        <v>-5.0199999999999996</v>
      </c>
      <c r="I33" s="221">
        <f t="shared" si="1"/>
        <v>115.26479213658287</v>
      </c>
      <c r="J33" s="221">
        <f t="shared" si="7"/>
        <v>251.42</v>
      </c>
      <c r="K33" s="219">
        <f t="shared" si="16"/>
        <v>1.01</v>
      </c>
      <c r="L33" s="210"/>
      <c r="P33" s="260"/>
    </row>
    <row r="34" spans="2:16">
      <c r="B34" s="230">
        <f t="shared" si="2"/>
        <v>2040</v>
      </c>
      <c r="C34" s="231"/>
      <c r="D34" s="219">
        <f t="shared" si="14"/>
        <v>236.2</v>
      </c>
      <c r="E34" s="219">
        <f t="shared" si="14"/>
        <v>32.58</v>
      </c>
      <c r="F34" s="221">
        <f t="shared" si="0"/>
        <v>123.22348755753607</v>
      </c>
      <c r="G34" s="219">
        <f t="shared" si="15"/>
        <v>0</v>
      </c>
      <c r="H34" s="232">
        <f t="shared" si="15"/>
        <v>-5.14</v>
      </c>
      <c r="I34" s="221">
        <f t="shared" si="1"/>
        <v>118.08348755753607</v>
      </c>
      <c r="J34" s="221">
        <f t="shared" si="7"/>
        <v>257.57</v>
      </c>
      <c r="K34" s="219">
        <f t="shared" si="16"/>
        <v>1.03</v>
      </c>
      <c r="L34" s="210"/>
      <c r="P34" s="260"/>
    </row>
    <row r="35" spans="2:16">
      <c r="B35" s="230">
        <f t="shared" si="2"/>
        <v>2041</v>
      </c>
      <c r="C35" s="231"/>
      <c r="D35" s="219">
        <f t="shared" si="14"/>
        <v>241.99</v>
      </c>
      <c r="E35" s="219">
        <f t="shared" si="14"/>
        <v>33.380000000000003</v>
      </c>
      <c r="F35" s="221">
        <f t="shared" si="0"/>
        <v>126.24470484678442</v>
      </c>
      <c r="G35" s="219">
        <f t="shared" si="15"/>
        <v>0</v>
      </c>
      <c r="H35" s="232">
        <f t="shared" si="15"/>
        <v>-5.27</v>
      </c>
      <c r="I35" s="221">
        <f t="shared" si="1"/>
        <v>120.97470484678442</v>
      </c>
      <c r="J35" s="221">
        <f t="shared" si="7"/>
        <v>263.87</v>
      </c>
      <c r="K35" s="219">
        <f t="shared" si="16"/>
        <v>1.06</v>
      </c>
      <c r="L35" s="210"/>
      <c r="P35" s="260"/>
    </row>
    <row r="36" spans="2:16">
      <c r="B36" s="230">
        <f t="shared" si="2"/>
        <v>2042</v>
      </c>
      <c r="C36" s="231"/>
      <c r="D36" s="219">
        <f t="shared" si="14"/>
        <v>247.95</v>
      </c>
      <c r="E36" s="219">
        <f t="shared" si="14"/>
        <v>34.200000000000003</v>
      </c>
      <c r="F36" s="221">
        <f t="shared" si="0"/>
        <v>129.35302855256643</v>
      </c>
      <c r="G36" s="219">
        <f t="shared" si="15"/>
        <v>0</v>
      </c>
      <c r="H36" s="232">
        <f t="shared" si="15"/>
        <v>-5.4</v>
      </c>
      <c r="I36" s="221">
        <f t="shared" si="1"/>
        <v>123.95302855256642</v>
      </c>
      <c r="J36" s="221">
        <f t="shared" si="7"/>
        <v>270.37</v>
      </c>
      <c r="K36" s="219">
        <f t="shared" si="16"/>
        <v>1.0900000000000001</v>
      </c>
      <c r="L36" s="210"/>
      <c r="P36" s="260"/>
    </row>
    <row r="37" spans="2:16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6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6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6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6" ht="14.25">
      <c r="B42" s="234" t="s">
        <v>31</v>
      </c>
      <c r="C42" s="235"/>
      <c r="D42" s="235"/>
      <c r="E42" s="235"/>
      <c r="F42" s="235"/>
      <c r="G42" s="235"/>
      <c r="H42" s="235"/>
    </row>
    <row r="44" spans="2:16">
      <c r="B44" s="208" t="s">
        <v>112</v>
      </c>
      <c r="C44" s="236" t="s">
        <v>113</v>
      </c>
      <c r="D44" s="237" t="str">
        <f>'Table 3 200 MW (Wyo) 2033'!E68</f>
        <v xml:space="preserve">Plant Costs  - 2017 IRP - Table 6.1 &amp; 6.2 </v>
      </c>
    </row>
    <row r="45" spans="2:16">
      <c r="C45" s="236" t="str">
        <f>C7</f>
        <v>(a)</v>
      </c>
      <c r="D45" s="208" t="s">
        <v>114</v>
      </c>
    </row>
    <row r="46" spans="2:16">
      <c r="C46" s="236" t="str">
        <f>D7</f>
        <v>(b)</v>
      </c>
      <c r="D46" s="221" t="str">
        <f>"= "&amp;C7&amp;" x "&amp;C62</f>
        <v>= (a) x 0.0771567801772526</v>
      </c>
    </row>
    <row r="47" spans="2:16">
      <c r="C47" s="236" t="str">
        <f>F7</f>
        <v>(d)</v>
      </c>
      <c r="D47" s="221" t="str">
        <f>"= ("&amp;$D$7&amp;" + "&amp;$E$7&amp;") /  (8.76 x "&amp;TEXT(C63,"0.0%")&amp;")"</f>
        <v>= ((b) + (c)) /  (8.76 x 24.9%)</v>
      </c>
    </row>
    <row r="48" spans="2:16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K7</f>
        <v>(h)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Yakima Solar Resource - 25%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4" ht="13.5" thickBot="1">
      <c r="C53" s="241" t="s">
        <v>121</v>
      </c>
      <c r="D53" s="242" t="s">
        <v>116</v>
      </c>
      <c r="E53" s="242"/>
      <c r="F53" s="242"/>
      <c r="G53" s="242"/>
      <c r="H53" s="243"/>
      <c r="I53" s="239"/>
      <c r="J53" s="239"/>
      <c r="K53" s="240"/>
    </row>
    <row r="55" spans="2:24">
      <c r="B55" s="110" t="s">
        <v>102</v>
      </c>
      <c r="C55" s="244">
        <v>1761.8947998896474</v>
      </c>
      <c r="D55" s="208" t="s">
        <v>114</v>
      </c>
      <c r="H55" s="208" t="s">
        <v>9</v>
      </c>
    </row>
    <row r="56" spans="2:24">
      <c r="B56" s="110" t="s">
        <v>102</v>
      </c>
      <c r="C56" s="245">
        <v>18.739825346529312</v>
      </c>
      <c r="D56" s="208" t="s">
        <v>117</v>
      </c>
      <c r="H56" s="208" t="s">
        <v>9</v>
      </c>
    </row>
    <row r="57" spans="2:24">
      <c r="B57" s="110" t="s">
        <v>102</v>
      </c>
      <c r="C57" s="250">
        <v>0.60299999999999998</v>
      </c>
      <c r="D57" s="208" t="s">
        <v>122</v>
      </c>
      <c r="H57" s="208" t="s">
        <v>119</v>
      </c>
    </row>
    <row r="58" spans="2:24">
      <c r="B58" s="110" t="s">
        <v>102</v>
      </c>
      <c r="C58" s="245">
        <v>0</v>
      </c>
      <c r="D58" s="208" t="s">
        <v>118</v>
      </c>
      <c r="H58" s="208" t="s">
        <v>119</v>
      </c>
      <c r="K58" s="210"/>
      <c r="L58" s="246"/>
      <c r="M58" s="68"/>
      <c r="N58" s="247" t="s">
        <v>126</v>
      </c>
      <c r="O58" s="68" t="s">
        <v>125</v>
      </c>
      <c r="P58" s="249" t="s">
        <v>127</v>
      </c>
      <c r="Q58" s="68"/>
      <c r="S58" s="210"/>
      <c r="T58" s="210"/>
      <c r="U58" s="210"/>
      <c r="V58" s="210"/>
      <c r="W58" s="210"/>
      <c r="X58" s="210"/>
    </row>
    <row r="59" spans="2:24">
      <c r="B59" s="110" t="s">
        <v>102</v>
      </c>
      <c r="C59" s="258">
        <f>$P$63</f>
        <v>-2.9537611535827537</v>
      </c>
      <c r="D59" s="208" t="s">
        <v>120</v>
      </c>
      <c r="H59" s="208" t="s">
        <v>119</v>
      </c>
      <c r="K59" s="248"/>
      <c r="L59" s="248"/>
      <c r="N59" s="248">
        <f>C55</f>
        <v>1761.8947998896474</v>
      </c>
      <c r="O59" s="268">
        <v>6.910504691716815E-2</v>
      </c>
      <c r="P59" s="262">
        <f>O59*N59/8760/$C$63*1000-O60*N60/8760/$C$63*1000</f>
        <v>-6.5037808590715613</v>
      </c>
      <c r="Q59" s="269"/>
      <c r="R59" s="250"/>
      <c r="S59" s="210"/>
      <c r="T59" s="210"/>
      <c r="U59" s="210"/>
      <c r="V59" s="210"/>
      <c r="W59" s="210"/>
      <c r="X59" s="210"/>
    </row>
    <row r="60" spans="2:24">
      <c r="K60" s="248"/>
      <c r="N60" s="248">
        <f>N59</f>
        <v>1761.8947998896474</v>
      </c>
      <c r="O60" s="268">
        <v>7.7156780177252568E-2</v>
      </c>
      <c r="P60" s="210"/>
      <c r="Q60" s="269"/>
      <c r="R60" s="210"/>
      <c r="S60" s="210"/>
      <c r="T60" s="210"/>
      <c r="U60" s="210"/>
      <c r="V60" s="210"/>
      <c r="W60" s="210"/>
      <c r="X60" s="210"/>
    </row>
    <row r="61" spans="2:24">
      <c r="C61" s="252"/>
      <c r="K61" s="248"/>
      <c r="N61" s="255"/>
      <c r="O61" s="255"/>
      <c r="S61" s="210"/>
      <c r="T61" s="210"/>
      <c r="U61" s="210"/>
      <c r="V61" s="210"/>
      <c r="W61" s="210"/>
      <c r="X61" s="210"/>
    </row>
    <row r="62" spans="2:24">
      <c r="C62" s="253">
        <v>7.7156780177252568E-2</v>
      </c>
      <c r="D62" s="208" t="s">
        <v>54</v>
      </c>
      <c r="K62" s="254"/>
      <c r="N62" s="247" t="s">
        <v>126</v>
      </c>
      <c r="O62" s="68" t="s">
        <v>125</v>
      </c>
      <c r="P62" s="249" t="s">
        <v>128</v>
      </c>
    </row>
    <row r="63" spans="2:24">
      <c r="C63" s="259">
        <v>0.249</v>
      </c>
      <c r="D63" s="208" t="s">
        <v>55</v>
      </c>
      <c r="N63" s="248">
        <f>N59</f>
        <v>1761.8947998896474</v>
      </c>
      <c r="O63" s="268">
        <v>7.3499999999999996E-2</v>
      </c>
      <c r="P63" s="262">
        <f>O63*N63/8760/$C$63*1000-O64*N64/8760/$C$63*1000</f>
        <v>-2.9537611535827537</v>
      </c>
      <c r="R63" s="208" t="s">
        <v>129</v>
      </c>
    </row>
    <row r="64" spans="2:24" ht="13.5" thickBot="1">
      <c r="D64" s="251"/>
      <c r="N64" s="248">
        <f>N59</f>
        <v>1761.8947998896474</v>
      </c>
      <c r="O64" s="268">
        <v>7.7156780177252568E-2</v>
      </c>
      <c r="P64" s="210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17">C66+1</f>
        <v>2018</v>
      </c>
      <c r="D67" s="57">
        <v>2.1684070430924685E-2</v>
      </c>
      <c r="E67" s="110"/>
      <c r="F67" s="135">
        <f t="shared" ref="F67:F74" si="18">F66+1</f>
        <v>2027</v>
      </c>
      <c r="G67" s="57">
        <v>2.3164081218836952E-2</v>
      </c>
      <c r="H67" s="110"/>
      <c r="I67" s="135">
        <f t="shared" ref="I67:I74" si="19">I66+1</f>
        <v>2036</v>
      </c>
      <c r="J67" s="135"/>
      <c r="K67" s="57">
        <v>2.4311492116604327E-2</v>
      </c>
    </row>
    <row r="68" spans="3:11">
      <c r="C68" s="135">
        <f t="shared" si="17"/>
        <v>2019</v>
      </c>
      <c r="D68" s="57">
        <v>2.0023445288848141E-2</v>
      </c>
      <c r="E68" s="110"/>
      <c r="F68" s="135">
        <f t="shared" si="18"/>
        <v>2028</v>
      </c>
      <c r="G68" s="57">
        <v>2.3269517424980624E-2</v>
      </c>
      <c r="H68" s="110"/>
      <c r="I68" s="135">
        <f t="shared" si="19"/>
        <v>2037</v>
      </c>
      <c r="J68" s="135"/>
      <c r="K68" s="57">
        <v>2.4277391473133791E-2</v>
      </c>
    </row>
    <row r="69" spans="3:11">
      <c r="C69" s="135">
        <f t="shared" si="17"/>
        <v>2020</v>
      </c>
      <c r="D69" s="57">
        <v>2.1423649370385656E-2</v>
      </c>
      <c r="E69" s="110"/>
      <c r="F69" s="135">
        <f t="shared" si="18"/>
        <v>2029</v>
      </c>
      <c r="G69" s="57">
        <v>2.3660062349176059E-2</v>
      </c>
      <c r="H69" s="110"/>
      <c r="I69" s="135">
        <f t="shared" si="19"/>
        <v>2038</v>
      </c>
      <c r="J69" s="135"/>
      <c r="K69" s="57">
        <v>2.4418737348747444E-2</v>
      </c>
    </row>
    <row r="70" spans="3:11">
      <c r="C70" s="135">
        <f t="shared" si="17"/>
        <v>2021</v>
      </c>
      <c r="D70" s="57">
        <v>2.2444603435442634E-2</v>
      </c>
      <c r="E70" s="110"/>
      <c r="F70" s="135">
        <f t="shared" si="18"/>
        <v>2030</v>
      </c>
      <c r="G70" s="57">
        <v>2.3797996946838929E-2</v>
      </c>
      <c r="H70" s="110"/>
      <c r="I70" s="135">
        <f t="shared" si="19"/>
        <v>2039</v>
      </c>
      <c r="J70" s="135"/>
      <c r="K70" s="57">
        <v>2.4490791911648602E-2</v>
      </c>
    </row>
    <row r="71" spans="3:11">
      <c r="C71" s="135">
        <f t="shared" si="17"/>
        <v>2022</v>
      </c>
      <c r="D71" s="57">
        <v>2.2559296067847567E-2</v>
      </c>
      <c r="E71" s="110"/>
      <c r="F71" s="135">
        <f t="shared" si="18"/>
        <v>2031</v>
      </c>
      <c r="G71" s="57">
        <v>2.4014000123530499E-2</v>
      </c>
      <c r="H71" s="110"/>
      <c r="I71" s="135">
        <f t="shared" si="19"/>
        <v>2040</v>
      </c>
      <c r="J71" s="135"/>
      <c r="K71" s="57">
        <v>2.442458536688985E-2</v>
      </c>
    </row>
    <row r="72" spans="3:11" s="210" customFormat="1">
      <c r="C72" s="135">
        <f t="shared" si="17"/>
        <v>2023</v>
      </c>
      <c r="D72" s="57">
        <v>2.3031082544693549E-2</v>
      </c>
      <c r="E72" s="112"/>
      <c r="F72" s="135">
        <f t="shared" si="18"/>
        <v>2032</v>
      </c>
      <c r="G72" s="57">
        <v>2.4075090077113837E-2</v>
      </c>
      <c r="H72" s="112"/>
      <c r="I72" s="135">
        <f t="shared" si="19"/>
        <v>2041</v>
      </c>
      <c r="J72" s="135"/>
      <c r="K72" s="57">
        <v>2.4530694634797623E-2</v>
      </c>
    </row>
    <row r="73" spans="3:11" s="210" customFormat="1">
      <c r="C73" s="135">
        <f t="shared" si="17"/>
        <v>2024</v>
      </c>
      <c r="D73" s="57">
        <v>2.3134274986934988E-2</v>
      </c>
      <c r="E73" s="112"/>
      <c r="F73" s="135">
        <f t="shared" si="18"/>
        <v>2033</v>
      </c>
      <c r="G73" s="57">
        <v>2.4191075903759129E-2</v>
      </c>
      <c r="H73" s="112"/>
      <c r="I73" s="135">
        <f t="shared" si="19"/>
        <v>2042</v>
      </c>
      <c r="J73" s="135"/>
      <c r="K73" s="57">
        <v>2.4630996146588036E-2</v>
      </c>
    </row>
    <row r="74" spans="3:11" s="210" customFormat="1">
      <c r="C74" s="135">
        <f t="shared" si="17"/>
        <v>2025</v>
      </c>
      <c r="D74" s="57">
        <v>2.3159080336675242E-2</v>
      </c>
      <c r="E74" s="112"/>
      <c r="F74" s="135">
        <f t="shared" si="18"/>
        <v>2034</v>
      </c>
      <c r="G74" s="57">
        <v>2.4219456505286896E-2</v>
      </c>
      <c r="H74" s="112"/>
      <c r="I74" s="135">
        <f t="shared" si="19"/>
        <v>2043</v>
      </c>
      <c r="J74" s="135"/>
      <c r="K74" s="57">
        <v>2.4704209858992465E-2</v>
      </c>
    </row>
    <row r="75" spans="3:11" s="210" customFormat="1"/>
    <row r="76" spans="3:11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6" orientation="landscape" r:id="rId1"/>
  <headerFooter alignWithMargins="0"/>
  <rowBreaks count="1" manualBreakCount="1">
    <brk id="51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45" sqref="B45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9" width="12.5" style="208" customWidth="1"/>
    <col min="10" max="10" width="11.6640625" style="208" customWidth="1"/>
    <col min="11" max="12" width="9.33203125" style="208"/>
    <col min="13" max="13" width="17.5" style="208" customWidth="1"/>
    <col min="14" max="14" width="4.83203125" style="208" customWidth="1"/>
    <col min="15" max="15" width="11.5" style="208" customWidth="1"/>
    <col min="16" max="16" width="12.5" style="208" customWidth="1"/>
    <col min="17" max="16384" width="9.33203125" style="208"/>
  </cols>
  <sheetData>
    <row r="1" spans="2:19" ht="15.75">
      <c r="B1" s="206" t="s">
        <v>108</v>
      </c>
      <c r="C1" s="207"/>
      <c r="D1" s="207"/>
      <c r="E1" s="207"/>
      <c r="F1" s="207"/>
      <c r="G1" s="207"/>
      <c r="H1" s="207"/>
      <c r="I1" s="207"/>
    </row>
    <row r="2" spans="2:19" ht="15.75">
      <c r="B2" s="206" t="s">
        <v>182</v>
      </c>
      <c r="C2" s="207"/>
      <c r="D2" s="207"/>
      <c r="E2" s="207"/>
      <c r="F2" s="207"/>
      <c r="G2" s="207"/>
      <c r="H2" s="207"/>
      <c r="I2" s="207"/>
    </row>
    <row r="3" spans="2:19" ht="15.75">
      <c r="B3" s="206" t="str">
        <f>TEXT($C$63,"0%")&amp;" Capacity Factor"</f>
        <v>90% Capacity Factor</v>
      </c>
      <c r="C3" s="207"/>
      <c r="D3" s="207"/>
      <c r="E3" s="207"/>
      <c r="F3" s="207"/>
      <c r="G3" s="207"/>
      <c r="H3" s="207"/>
      <c r="I3" s="207"/>
    </row>
    <row r="4" spans="2:19">
      <c r="B4" s="209"/>
      <c r="C4" s="209"/>
      <c r="D4" s="209"/>
      <c r="E4" s="209"/>
      <c r="F4" s="209"/>
      <c r="G4" s="209"/>
      <c r="H4" s="209"/>
      <c r="I4" s="210"/>
      <c r="J4" s="210"/>
    </row>
    <row r="5" spans="2:19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109</v>
      </c>
      <c r="G5" s="19" t="s">
        <v>13</v>
      </c>
      <c r="H5" s="212" t="s">
        <v>110</v>
      </c>
      <c r="I5" s="212" t="s">
        <v>123</v>
      </c>
      <c r="J5" s="19" t="s">
        <v>73</v>
      </c>
      <c r="K5"/>
      <c r="Q5" s="272"/>
    </row>
    <row r="6" spans="2:19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/>
      <c r="N6" s="274"/>
      <c r="O6" s="274"/>
      <c r="P6" s="69"/>
      <c r="Q6" s="69"/>
      <c r="R6" s="69"/>
    </row>
    <row r="7" spans="2:19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/>
      <c r="N7" s="69"/>
      <c r="O7" s="69"/>
      <c r="P7" s="69"/>
      <c r="Q7" s="69"/>
      <c r="R7" s="69"/>
    </row>
    <row r="8" spans="2:19" ht="6" customHeight="1">
      <c r="K8"/>
    </row>
    <row r="9" spans="2:19" ht="15.75">
      <c r="B9" s="60" t="str">
        <f>C52</f>
        <v>2017 IRP Geothermal PPA West Side Resource - 90% Capacity Factor</v>
      </c>
      <c r="C9" s="210"/>
      <c r="E9" s="210"/>
      <c r="F9" s="210"/>
      <c r="G9" s="210"/>
      <c r="H9" s="210"/>
      <c r="I9" s="210"/>
      <c r="J9" s="210"/>
      <c r="K9"/>
    </row>
    <row r="10" spans="2:19">
      <c r="B10" s="217">
        <v>2016</v>
      </c>
      <c r="C10" s="218">
        <f>C55</f>
        <v>0</v>
      </c>
      <c r="D10" s="219">
        <f>C10*$C$62</f>
        <v>0</v>
      </c>
      <c r="E10" s="219">
        <f>C56</f>
        <v>0</v>
      </c>
      <c r="F10" s="220">
        <f t="shared" ref="F10:F36" si="0">(D10+E10)/(8.76*$C$63)</f>
        <v>0</v>
      </c>
      <c r="G10" s="220">
        <f>$C$58</f>
        <v>77.34</v>
      </c>
      <c r="H10" s="267">
        <f>C59</f>
        <v>0</v>
      </c>
      <c r="I10" s="221">
        <f>F10+H10+G10</f>
        <v>77.34</v>
      </c>
      <c r="J10" s="221">
        <f>ROUND(I10*$C$63*8.76,2)</f>
        <v>611.44000000000005</v>
      </c>
      <c r="K10"/>
      <c r="N10" s="69"/>
      <c r="O10" s="69"/>
      <c r="P10" s="69"/>
      <c r="Q10" s="273"/>
      <c r="R10" s="69"/>
    </row>
    <row r="11" spans="2:19">
      <c r="B11" s="217">
        <f t="shared" ref="B11:B36" si="1">B10+1</f>
        <v>2017</v>
      </c>
      <c r="C11" s="223"/>
      <c r="D11" s="219">
        <f>ROUND(D10*(1+$D66),2)</f>
        <v>0</v>
      </c>
      <c r="E11" s="219">
        <f>ROUND(E10*(1+$D66),2)</f>
        <v>0</v>
      </c>
      <c r="F11" s="220">
        <f t="shared" si="0"/>
        <v>0</v>
      </c>
      <c r="G11" s="115">
        <f>ROUND(G10*(1+$D66),2)</f>
        <v>79.05</v>
      </c>
      <c r="H11" s="219">
        <f>ROUND(H10*(1+$D66),2)</f>
        <v>0</v>
      </c>
      <c r="I11" s="221">
        <f>F11+H11+G11</f>
        <v>79.05</v>
      </c>
      <c r="J11" s="221">
        <f t="shared" ref="J11:J36" si="2">ROUND(I11*$C$63*8.76,2)</f>
        <v>624.96</v>
      </c>
      <c r="K11"/>
      <c r="N11" s="69"/>
      <c r="O11" s="69"/>
      <c r="P11" s="69"/>
      <c r="Q11" s="273"/>
      <c r="R11" s="69"/>
    </row>
    <row r="12" spans="2:19">
      <c r="B12" s="230">
        <f t="shared" si="1"/>
        <v>2018</v>
      </c>
      <c r="C12" s="231"/>
      <c r="D12" s="219">
        <f t="shared" ref="D12:E19" si="3">ROUND(D11*(1+$D67),2)</f>
        <v>0</v>
      </c>
      <c r="E12" s="219">
        <f t="shared" si="3"/>
        <v>0</v>
      </c>
      <c r="F12" s="221">
        <f t="shared" si="0"/>
        <v>0</v>
      </c>
      <c r="G12" s="219">
        <f t="shared" ref="G12:G19" si="4">ROUND(G11*(1+$D67),2)</f>
        <v>80.760000000000005</v>
      </c>
      <c r="H12" s="232">
        <f t="shared" ref="H12" si="5">ROUND(H11*(1+$D67),2)</f>
        <v>0</v>
      </c>
      <c r="I12" s="221">
        <f t="shared" ref="I12:I36" si="6">F12+H12+G12</f>
        <v>80.760000000000005</v>
      </c>
      <c r="J12" s="221">
        <f t="shared" si="2"/>
        <v>638.48</v>
      </c>
      <c r="K12"/>
      <c r="L12" s="210"/>
      <c r="N12" s="69"/>
      <c r="O12" s="69"/>
      <c r="P12" s="69"/>
      <c r="Q12" s="273"/>
      <c r="R12" s="69"/>
    </row>
    <row r="13" spans="2:19">
      <c r="B13" s="230">
        <f t="shared" si="1"/>
        <v>2019</v>
      </c>
      <c r="C13" s="231"/>
      <c r="D13" s="219">
        <f t="shared" si="3"/>
        <v>0</v>
      </c>
      <c r="E13" s="219">
        <f t="shared" si="3"/>
        <v>0</v>
      </c>
      <c r="F13" s="221">
        <f t="shared" si="0"/>
        <v>0</v>
      </c>
      <c r="G13" s="219">
        <f t="shared" si="4"/>
        <v>82.38</v>
      </c>
      <c r="H13" s="232">
        <f t="shared" ref="H13" si="7">ROUND(H12*(1+$D68),2)</f>
        <v>0</v>
      </c>
      <c r="I13" s="221">
        <f t="shared" si="6"/>
        <v>82.38</v>
      </c>
      <c r="J13" s="221">
        <f t="shared" si="2"/>
        <v>651.29</v>
      </c>
      <c r="K13"/>
      <c r="L13" s="210"/>
      <c r="N13" s="69"/>
      <c r="O13" s="69"/>
      <c r="P13" s="69"/>
      <c r="Q13" s="273"/>
      <c r="R13" s="69"/>
    </row>
    <row r="14" spans="2:19">
      <c r="B14" s="230">
        <f t="shared" si="1"/>
        <v>2020</v>
      </c>
      <c r="C14" s="231"/>
      <c r="D14" s="219">
        <f t="shared" si="3"/>
        <v>0</v>
      </c>
      <c r="E14" s="219">
        <f t="shared" si="3"/>
        <v>0</v>
      </c>
      <c r="F14" s="221">
        <f t="shared" si="0"/>
        <v>0</v>
      </c>
      <c r="G14" s="219">
        <f t="shared" si="4"/>
        <v>84.14</v>
      </c>
      <c r="H14" s="232">
        <f t="shared" ref="H14" si="8">ROUND(H13*(1+$D69),2)</f>
        <v>0</v>
      </c>
      <c r="I14" s="221">
        <f t="shared" si="6"/>
        <v>84.14</v>
      </c>
      <c r="J14" s="221">
        <f t="shared" si="2"/>
        <v>665.2</v>
      </c>
      <c r="K14"/>
      <c r="L14" s="210"/>
      <c r="N14" s="69"/>
      <c r="O14" s="69"/>
      <c r="P14" s="69"/>
      <c r="Q14" s="273"/>
      <c r="R14" s="69"/>
      <c r="S14" s="229"/>
    </row>
    <row r="15" spans="2:19">
      <c r="B15" s="230">
        <f t="shared" si="1"/>
        <v>2021</v>
      </c>
      <c r="C15" s="231"/>
      <c r="D15" s="219">
        <f t="shared" si="3"/>
        <v>0</v>
      </c>
      <c r="E15" s="219">
        <f t="shared" si="3"/>
        <v>0</v>
      </c>
      <c r="F15" s="221">
        <f t="shared" si="0"/>
        <v>0</v>
      </c>
      <c r="G15" s="219">
        <f t="shared" si="4"/>
        <v>86.03</v>
      </c>
      <c r="H15" s="232">
        <f t="shared" ref="H15" si="9">ROUND(H14*(1+$D70),2)</f>
        <v>0</v>
      </c>
      <c r="I15" s="221">
        <f t="shared" si="6"/>
        <v>86.03</v>
      </c>
      <c r="J15" s="221">
        <f t="shared" si="2"/>
        <v>680.14</v>
      </c>
      <c r="K15"/>
      <c r="L15" s="210"/>
      <c r="N15" s="69"/>
      <c r="O15" s="69"/>
      <c r="P15" s="69"/>
      <c r="Q15" s="273"/>
      <c r="R15" s="69"/>
      <c r="S15" s="229"/>
    </row>
    <row r="16" spans="2:19">
      <c r="B16" s="230">
        <f t="shared" si="1"/>
        <v>2022</v>
      </c>
      <c r="C16" s="231"/>
      <c r="D16" s="219">
        <f t="shared" si="3"/>
        <v>0</v>
      </c>
      <c r="E16" s="219">
        <f t="shared" si="3"/>
        <v>0</v>
      </c>
      <c r="F16" s="221">
        <f t="shared" si="0"/>
        <v>0</v>
      </c>
      <c r="G16" s="219">
        <f t="shared" si="4"/>
        <v>87.97</v>
      </c>
      <c r="H16" s="232">
        <f t="shared" ref="H16" si="10">ROUND(H15*(1+$D71),2)</f>
        <v>0</v>
      </c>
      <c r="I16" s="221">
        <f t="shared" si="6"/>
        <v>87.97</v>
      </c>
      <c r="J16" s="221">
        <f t="shared" si="2"/>
        <v>695.48</v>
      </c>
      <c r="K16"/>
      <c r="L16" s="210"/>
      <c r="N16" s="69"/>
      <c r="O16" s="69"/>
      <c r="P16" s="69"/>
      <c r="Q16" s="273"/>
      <c r="R16" s="69"/>
    </row>
    <row r="17" spans="2:19">
      <c r="B17" s="230">
        <f t="shared" si="1"/>
        <v>2023</v>
      </c>
      <c r="C17" s="231"/>
      <c r="D17" s="219">
        <f t="shared" si="3"/>
        <v>0</v>
      </c>
      <c r="E17" s="219">
        <f t="shared" si="3"/>
        <v>0</v>
      </c>
      <c r="F17" s="221">
        <f t="shared" si="0"/>
        <v>0</v>
      </c>
      <c r="G17" s="219">
        <f t="shared" si="4"/>
        <v>90</v>
      </c>
      <c r="H17" s="232">
        <f t="shared" ref="H17" si="11">ROUND(H16*(1+$D72),2)</f>
        <v>0</v>
      </c>
      <c r="I17" s="221">
        <f t="shared" si="6"/>
        <v>90</v>
      </c>
      <c r="J17" s="221">
        <f t="shared" si="2"/>
        <v>711.53</v>
      </c>
      <c r="K17"/>
      <c r="L17" s="210"/>
      <c r="N17" s="69"/>
      <c r="O17" s="69"/>
      <c r="P17" s="69"/>
      <c r="Q17" s="273"/>
      <c r="R17" s="69"/>
    </row>
    <row r="18" spans="2:19">
      <c r="B18" s="230">
        <f t="shared" si="1"/>
        <v>2024</v>
      </c>
      <c r="C18" s="231"/>
      <c r="D18" s="219">
        <f t="shared" si="3"/>
        <v>0</v>
      </c>
      <c r="E18" s="219">
        <f t="shared" si="3"/>
        <v>0</v>
      </c>
      <c r="F18" s="221">
        <f t="shared" si="0"/>
        <v>0</v>
      </c>
      <c r="G18" s="219">
        <f t="shared" si="4"/>
        <v>92.08</v>
      </c>
      <c r="H18" s="232">
        <f t="shared" ref="H18" si="12">ROUND(H17*(1+$D73),2)</f>
        <v>0</v>
      </c>
      <c r="I18" s="221">
        <f t="shared" si="6"/>
        <v>92.08</v>
      </c>
      <c r="J18" s="221">
        <f t="shared" si="2"/>
        <v>727.98</v>
      </c>
      <c r="K18"/>
      <c r="L18" s="210"/>
      <c r="N18" s="69"/>
      <c r="O18" s="69"/>
      <c r="P18" s="69"/>
      <c r="Q18" s="273"/>
      <c r="R18" s="69"/>
    </row>
    <row r="19" spans="2:19">
      <c r="B19" s="230">
        <f t="shared" si="1"/>
        <v>2025</v>
      </c>
      <c r="C19" s="231"/>
      <c r="D19" s="219">
        <f t="shared" si="3"/>
        <v>0</v>
      </c>
      <c r="E19" s="219">
        <f t="shared" si="3"/>
        <v>0</v>
      </c>
      <c r="F19" s="221">
        <f t="shared" si="0"/>
        <v>0</v>
      </c>
      <c r="G19" s="219">
        <f t="shared" si="4"/>
        <v>94.21</v>
      </c>
      <c r="H19" s="232">
        <f t="shared" ref="H19" si="13">ROUND(H18*(1+$D74),2)</f>
        <v>0</v>
      </c>
      <c r="I19" s="221">
        <f t="shared" si="6"/>
        <v>94.21</v>
      </c>
      <c r="J19" s="221">
        <f t="shared" si="2"/>
        <v>744.81</v>
      </c>
      <c r="K19"/>
      <c r="L19" s="210"/>
      <c r="N19" s="69"/>
      <c r="O19" s="69"/>
      <c r="P19" s="69"/>
      <c r="Q19" s="273"/>
      <c r="R19" s="69"/>
    </row>
    <row r="20" spans="2:19">
      <c r="B20" s="230">
        <f t="shared" si="1"/>
        <v>2026</v>
      </c>
      <c r="C20" s="231"/>
      <c r="D20" s="219">
        <f>ROUND(D19*(1+$G66),2)</f>
        <v>0</v>
      </c>
      <c r="E20" s="219">
        <f>ROUND(E19*(1+$G66),2)</f>
        <v>0</v>
      </c>
      <c r="F20" s="221">
        <f t="shared" si="0"/>
        <v>0</v>
      </c>
      <c r="G20" s="219">
        <f>ROUND(G19*(1+$G66),2)</f>
        <v>96.37</v>
      </c>
      <c r="H20" s="232">
        <f>ROUND(H19*(1+$G66),2)</f>
        <v>0</v>
      </c>
      <c r="I20" s="221">
        <f t="shared" si="6"/>
        <v>96.37</v>
      </c>
      <c r="J20" s="221">
        <f t="shared" si="2"/>
        <v>761.89</v>
      </c>
      <c r="K20"/>
      <c r="L20" s="210"/>
      <c r="N20" s="69"/>
      <c r="O20" s="69"/>
      <c r="P20" s="69"/>
      <c r="Q20" s="273"/>
      <c r="R20" s="69"/>
    </row>
    <row r="21" spans="2:19">
      <c r="B21" s="230">
        <f t="shared" si="1"/>
        <v>2027</v>
      </c>
      <c r="C21" s="231"/>
      <c r="D21" s="219">
        <f t="shared" ref="D21:E28" si="14">ROUND(D20*(1+$G67),2)</f>
        <v>0</v>
      </c>
      <c r="E21" s="219">
        <f t="shared" si="14"/>
        <v>0</v>
      </c>
      <c r="F21" s="221">
        <f t="shared" si="0"/>
        <v>0</v>
      </c>
      <c r="G21" s="219">
        <f t="shared" ref="G21:G28" si="15">ROUND(G20*(1+$G67),2)</f>
        <v>98.6</v>
      </c>
      <c r="H21" s="232">
        <f t="shared" ref="H21" si="16">ROUND(H20*(1+$G67),2)</f>
        <v>0</v>
      </c>
      <c r="I21" s="221">
        <f t="shared" si="6"/>
        <v>98.6</v>
      </c>
      <c r="J21" s="221">
        <f t="shared" si="2"/>
        <v>779.52</v>
      </c>
      <c r="K21"/>
      <c r="L21" s="210"/>
      <c r="N21" s="69"/>
      <c r="O21" s="69"/>
      <c r="P21" s="69"/>
      <c r="Q21" s="273"/>
      <c r="R21" s="69"/>
    </row>
    <row r="22" spans="2:19">
      <c r="B22" s="230">
        <f t="shared" si="1"/>
        <v>2028</v>
      </c>
      <c r="C22" s="231"/>
      <c r="D22" s="225">
        <f t="shared" si="14"/>
        <v>0</v>
      </c>
      <c r="E22" s="225">
        <f t="shared" si="14"/>
        <v>0</v>
      </c>
      <c r="F22" s="226">
        <f t="shared" si="0"/>
        <v>0</v>
      </c>
      <c r="G22" s="225">
        <f t="shared" si="15"/>
        <v>100.89</v>
      </c>
      <c r="H22" s="225">
        <f t="shared" ref="H22" si="17">ROUND(H21*(1+$G68),2)</f>
        <v>0</v>
      </c>
      <c r="I22" s="226">
        <f t="shared" si="6"/>
        <v>100.89</v>
      </c>
      <c r="J22" s="226">
        <f t="shared" si="2"/>
        <v>797.63</v>
      </c>
      <c r="K22"/>
      <c r="L22" s="210"/>
      <c r="N22" s="69"/>
      <c r="O22" s="69"/>
      <c r="P22" s="69"/>
      <c r="Q22" s="273"/>
      <c r="R22" s="69"/>
    </row>
    <row r="23" spans="2:19">
      <c r="B23" s="230">
        <f t="shared" si="1"/>
        <v>2029</v>
      </c>
      <c r="C23" s="231"/>
      <c r="D23" s="219">
        <f t="shared" si="14"/>
        <v>0</v>
      </c>
      <c r="E23" s="219">
        <f t="shared" si="14"/>
        <v>0</v>
      </c>
      <c r="F23" s="221">
        <f t="shared" si="0"/>
        <v>0</v>
      </c>
      <c r="G23" s="219">
        <f t="shared" si="15"/>
        <v>103.28</v>
      </c>
      <c r="H23" s="232">
        <f t="shared" ref="H23" si="18">ROUND(H22*(1+$G69),2)</f>
        <v>0</v>
      </c>
      <c r="I23" s="221">
        <f t="shared" si="6"/>
        <v>103.28</v>
      </c>
      <c r="J23" s="221">
        <f t="shared" si="2"/>
        <v>816.52</v>
      </c>
      <c r="K23"/>
      <c r="L23" s="210"/>
      <c r="N23" s="69"/>
      <c r="O23" s="69"/>
      <c r="P23" s="273"/>
      <c r="Q23" s="273"/>
      <c r="R23" s="219"/>
      <c r="S23" s="250"/>
    </row>
    <row r="24" spans="2:19">
      <c r="B24" s="230">
        <f t="shared" si="1"/>
        <v>2030</v>
      </c>
      <c r="C24" s="231"/>
      <c r="D24" s="219">
        <f t="shared" si="14"/>
        <v>0</v>
      </c>
      <c r="E24" s="219">
        <f t="shared" si="14"/>
        <v>0</v>
      </c>
      <c r="F24" s="221">
        <f t="shared" si="0"/>
        <v>0</v>
      </c>
      <c r="G24" s="219">
        <f t="shared" si="15"/>
        <v>105.74</v>
      </c>
      <c r="H24" s="232">
        <f t="shared" ref="H24" si="19">ROUND(H23*(1+$G70),2)</f>
        <v>0</v>
      </c>
      <c r="I24" s="221">
        <f t="shared" si="6"/>
        <v>105.74</v>
      </c>
      <c r="J24" s="221">
        <f t="shared" si="2"/>
        <v>835.97</v>
      </c>
      <c r="K24"/>
      <c r="L24" s="210"/>
      <c r="N24" s="69"/>
      <c r="O24" s="69"/>
      <c r="P24" s="273"/>
      <c r="Q24" s="273"/>
      <c r="R24" s="219"/>
      <c r="S24" s="250"/>
    </row>
    <row r="25" spans="2:19">
      <c r="B25" s="230">
        <f t="shared" si="1"/>
        <v>2031</v>
      </c>
      <c r="C25" s="231"/>
      <c r="D25" s="219">
        <f t="shared" si="14"/>
        <v>0</v>
      </c>
      <c r="E25" s="219">
        <f t="shared" si="14"/>
        <v>0</v>
      </c>
      <c r="F25" s="221">
        <f t="shared" si="0"/>
        <v>0</v>
      </c>
      <c r="G25" s="219">
        <f t="shared" si="15"/>
        <v>108.28</v>
      </c>
      <c r="H25" s="232">
        <f t="shared" ref="H25" si="20">ROUND(H24*(1+$G71),2)</f>
        <v>0</v>
      </c>
      <c r="I25" s="221">
        <f t="shared" si="6"/>
        <v>108.28</v>
      </c>
      <c r="J25" s="221">
        <f t="shared" si="2"/>
        <v>856.05</v>
      </c>
      <c r="K25"/>
      <c r="L25" s="210"/>
      <c r="N25" s="69"/>
      <c r="O25" s="69"/>
      <c r="P25" s="273"/>
      <c r="Q25" s="273"/>
      <c r="R25" s="219"/>
      <c r="S25" s="250"/>
    </row>
    <row r="26" spans="2:19">
      <c r="B26" s="230">
        <f t="shared" si="1"/>
        <v>2032</v>
      </c>
      <c r="C26" s="231"/>
      <c r="D26" s="219">
        <f t="shared" si="14"/>
        <v>0</v>
      </c>
      <c r="E26" s="219">
        <f t="shared" si="14"/>
        <v>0</v>
      </c>
      <c r="F26" s="221">
        <f t="shared" si="0"/>
        <v>0</v>
      </c>
      <c r="G26" s="219">
        <f t="shared" si="15"/>
        <v>110.89</v>
      </c>
      <c r="H26" s="232">
        <f t="shared" ref="H26" si="21">ROUND(H25*(1+$G72),2)</f>
        <v>0</v>
      </c>
      <c r="I26" s="221">
        <f t="shared" si="6"/>
        <v>110.89</v>
      </c>
      <c r="J26" s="221">
        <f t="shared" si="2"/>
        <v>876.69</v>
      </c>
      <c r="K26"/>
      <c r="L26" s="210"/>
      <c r="N26" s="69"/>
      <c r="O26" s="69"/>
      <c r="P26" s="273"/>
      <c r="Q26" s="273"/>
      <c r="R26" s="219"/>
      <c r="S26" s="250"/>
    </row>
    <row r="27" spans="2:19">
      <c r="B27" s="230">
        <f t="shared" si="1"/>
        <v>2033</v>
      </c>
      <c r="C27" s="231"/>
      <c r="D27" s="219">
        <f t="shared" si="14"/>
        <v>0</v>
      </c>
      <c r="E27" s="219">
        <f t="shared" si="14"/>
        <v>0</v>
      </c>
      <c r="F27" s="221">
        <f t="shared" si="0"/>
        <v>0</v>
      </c>
      <c r="G27" s="219">
        <f t="shared" si="15"/>
        <v>113.57</v>
      </c>
      <c r="H27" s="232">
        <f t="shared" ref="H27" si="22">ROUND(H26*(1+$G73),2)</f>
        <v>0</v>
      </c>
      <c r="I27" s="221">
        <f t="shared" si="6"/>
        <v>113.57</v>
      </c>
      <c r="J27" s="221">
        <f t="shared" si="2"/>
        <v>897.87</v>
      </c>
      <c r="K27"/>
      <c r="L27" s="210"/>
      <c r="N27" s="69"/>
      <c r="O27" s="69"/>
      <c r="P27" s="273"/>
      <c r="Q27" s="273"/>
      <c r="R27" s="219"/>
      <c r="S27" s="250"/>
    </row>
    <row r="28" spans="2:19">
      <c r="B28" s="230">
        <f t="shared" si="1"/>
        <v>2034</v>
      </c>
      <c r="C28" s="231"/>
      <c r="D28" s="219">
        <f t="shared" si="14"/>
        <v>0</v>
      </c>
      <c r="E28" s="219">
        <f t="shared" si="14"/>
        <v>0</v>
      </c>
      <c r="F28" s="221">
        <f t="shared" si="0"/>
        <v>0</v>
      </c>
      <c r="G28" s="219">
        <f t="shared" si="15"/>
        <v>116.32</v>
      </c>
      <c r="H28" s="232">
        <f t="shared" ref="H28" si="23">ROUND(H27*(1+$G74),2)</f>
        <v>0</v>
      </c>
      <c r="I28" s="221">
        <f t="shared" si="6"/>
        <v>116.32</v>
      </c>
      <c r="J28" s="221">
        <f t="shared" si="2"/>
        <v>919.61</v>
      </c>
      <c r="K28"/>
      <c r="L28" s="210"/>
      <c r="N28" s="69"/>
      <c r="O28" s="69"/>
      <c r="P28" s="273"/>
      <c r="Q28" s="273"/>
      <c r="R28" s="219"/>
      <c r="S28" s="250"/>
    </row>
    <row r="29" spans="2:19">
      <c r="B29" s="230">
        <f t="shared" si="1"/>
        <v>2035</v>
      </c>
      <c r="C29" s="231"/>
      <c r="D29" s="219">
        <f>ROUND(D28*(1+$J66),2)</f>
        <v>0</v>
      </c>
      <c r="E29" s="219">
        <f>ROUND(E28*(1+$J66),2)</f>
        <v>0</v>
      </c>
      <c r="F29" s="221">
        <f t="shared" si="0"/>
        <v>0</v>
      </c>
      <c r="G29" s="219">
        <f>ROUND(G28*(1+$J66),2)</f>
        <v>119.13</v>
      </c>
      <c r="H29" s="232">
        <f>ROUND(H28*(1+$J66),2)</f>
        <v>0</v>
      </c>
      <c r="I29" s="221">
        <f t="shared" si="6"/>
        <v>119.13</v>
      </c>
      <c r="J29" s="221">
        <f t="shared" si="2"/>
        <v>941.83</v>
      </c>
      <c r="K29"/>
      <c r="L29" s="210"/>
      <c r="N29" s="69"/>
      <c r="O29" s="69"/>
      <c r="P29" s="273"/>
      <c r="Q29" s="273"/>
      <c r="R29" s="219"/>
      <c r="S29" s="250"/>
    </row>
    <row r="30" spans="2:19">
      <c r="B30" s="230">
        <f t="shared" si="1"/>
        <v>2036</v>
      </c>
      <c r="C30" s="231"/>
      <c r="D30" s="219">
        <f t="shared" ref="D30:E36" si="24">ROUND(D29*(1+$J67),2)</f>
        <v>0</v>
      </c>
      <c r="E30" s="219">
        <f t="shared" si="24"/>
        <v>0</v>
      </c>
      <c r="F30" s="221">
        <f t="shared" si="0"/>
        <v>0</v>
      </c>
      <c r="G30" s="219">
        <f t="shared" ref="G30:G36" si="25">ROUND(G29*(1+$J67),2)</f>
        <v>122.03</v>
      </c>
      <c r="H30" s="232">
        <f t="shared" ref="H30" si="26">ROUND(H29*(1+$J67),2)</f>
        <v>0</v>
      </c>
      <c r="I30" s="221">
        <f t="shared" si="6"/>
        <v>122.03</v>
      </c>
      <c r="J30" s="221">
        <f t="shared" si="2"/>
        <v>964.76</v>
      </c>
      <c r="K30"/>
      <c r="L30" s="210"/>
      <c r="N30" s="69"/>
      <c r="O30" s="69"/>
      <c r="P30" s="273"/>
      <c r="Q30" s="273"/>
      <c r="R30" s="219"/>
      <c r="S30" s="250"/>
    </row>
    <row r="31" spans="2:19">
      <c r="B31" s="230">
        <f t="shared" si="1"/>
        <v>2037</v>
      </c>
      <c r="C31" s="231"/>
      <c r="D31" s="219">
        <f t="shared" si="24"/>
        <v>0</v>
      </c>
      <c r="E31" s="219">
        <f t="shared" si="24"/>
        <v>0</v>
      </c>
      <c r="F31" s="221">
        <f t="shared" si="0"/>
        <v>0</v>
      </c>
      <c r="G31" s="219">
        <f t="shared" si="25"/>
        <v>124.99</v>
      </c>
      <c r="H31" s="232">
        <f t="shared" ref="H31" si="27">ROUND(H30*(1+$J68),2)</f>
        <v>0</v>
      </c>
      <c r="I31" s="221">
        <f t="shared" si="6"/>
        <v>124.99</v>
      </c>
      <c r="J31" s="221">
        <f t="shared" si="2"/>
        <v>988.16</v>
      </c>
      <c r="K31"/>
      <c r="L31" s="210"/>
      <c r="N31" s="69"/>
      <c r="O31" s="69"/>
      <c r="P31" s="69"/>
      <c r="Q31" s="273"/>
      <c r="R31" s="219"/>
      <c r="S31" s="219"/>
    </row>
    <row r="32" spans="2:19">
      <c r="B32" s="230">
        <f t="shared" si="1"/>
        <v>2038</v>
      </c>
      <c r="C32" s="231"/>
      <c r="D32" s="219">
        <f t="shared" si="24"/>
        <v>0</v>
      </c>
      <c r="E32" s="219">
        <f t="shared" si="24"/>
        <v>0</v>
      </c>
      <c r="F32" s="221">
        <f t="shared" si="0"/>
        <v>0</v>
      </c>
      <c r="G32" s="219">
        <f t="shared" si="25"/>
        <v>128.04</v>
      </c>
      <c r="H32" s="232">
        <f t="shared" ref="H32" si="28">ROUND(H31*(1+$J69),2)</f>
        <v>0</v>
      </c>
      <c r="I32" s="221">
        <f t="shared" si="6"/>
        <v>128.04</v>
      </c>
      <c r="J32" s="221">
        <f t="shared" si="2"/>
        <v>1012.27</v>
      </c>
      <c r="K32"/>
      <c r="L32" s="210"/>
      <c r="N32" s="69"/>
      <c r="O32" s="69"/>
      <c r="Q32" s="260"/>
      <c r="R32" s="219"/>
      <c r="S32" s="219"/>
    </row>
    <row r="33" spans="2:19">
      <c r="B33" s="230">
        <f t="shared" si="1"/>
        <v>2039</v>
      </c>
      <c r="C33" s="231"/>
      <c r="D33" s="219">
        <f t="shared" si="24"/>
        <v>0</v>
      </c>
      <c r="E33" s="219">
        <f t="shared" si="24"/>
        <v>0</v>
      </c>
      <c r="F33" s="221">
        <f t="shared" si="0"/>
        <v>0</v>
      </c>
      <c r="G33" s="219">
        <f t="shared" si="25"/>
        <v>131.18</v>
      </c>
      <c r="H33" s="232">
        <f t="shared" ref="H33" si="29">ROUND(H32*(1+$J70),2)</f>
        <v>0</v>
      </c>
      <c r="I33" s="221">
        <f t="shared" si="6"/>
        <v>131.18</v>
      </c>
      <c r="J33" s="221">
        <f t="shared" si="2"/>
        <v>1037.0999999999999</v>
      </c>
      <c r="K33"/>
      <c r="L33" s="210"/>
      <c r="N33" s="69"/>
      <c r="O33" s="69"/>
      <c r="Q33" s="260"/>
      <c r="R33" s="219"/>
      <c r="S33" s="219"/>
    </row>
    <row r="34" spans="2:19">
      <c r="B34" s="230">
        <f t="shared" si="1"/>
        <v>2040</v>
      </c>
      <c r="C34" s="231"/>
      <c r="D34" s="219">
        <f t="shared" si="24"/>
        <v>0</v>
      </c>
      <c r="E34" s="219">
        <f t="shared" si="24"/>
        <v>0</v>
      </c>
      <c r="F34" s="221">
        <f t="shared" si="0"/>
        <v>0</v>
      </c>
      <c r="G34" s="219">
        <f t="shared" si="25"/>
        <v>134.38</v>
      </c>
      <c r="H34" s="232">
        <f t="shared" ref="H34" si="30">ROUND(H33*(1+$J71),2)</f>
        <v>0</v>
      </c>
      <c r="I34" s="221">
        <f t="shared" si="6"/>
        <v>134.38</v>
      </c>
      <c r="J34" s="221">
        <f t="shared" si="2"/>
        <v>1062.3900000000001</v>
      </c>
      <c r="K34"/>
      <c r="L34" s="210"/>
      <c r="N34" s="69"/>
      <c r="O34" s="69"/>
      <c r="Q34" s="260"/>
      <c r="R34" s="219"/>
      <c r="S34" s="219"/>
    </row>
    <row r="35" spans="2:19">
      <c r="B35" s="230">
        <f t="shared" si="1"/>
        <v>2041</v>
      </c>
      <c r="C35" s="231"/>
      <c r="D35" s="219">
        <f t="shared" si="24"/>
        <v>0</v>
      </c>
      <c r="E35" s="219">
        <f t="shared" si="24"/>
        <v>0</v>
      </c>
      <c r="F35" s="221">
        <f t="shared" si="0"/>
        <v>0</v>
      </c>
      <c r="G35" s="219">
        <f t="shared" si="25"/>
        <v>137.68</v>
      </c>
      <c r="H35" s="232">
        <f t="shared" ref="H35" si="31">ROUND(H34*(1+$J72),2)</f>
        <v>0</v>
      </c>
      <c r="I35" s="221">
        <f t="shared" si="6"/>
        <v>137.68</v>
      </c>
      <c r="J35" s="221">
        <f t="shared" si="2"/>
        <v>1088.48</v>
      </c>
      <c r="K35"/>
      <c r="L35" s="210"/>
      <c r="N35" s="69"/>
      <c r="O35" s="69"/>
      <c r="Q35" s="260"/>
      <c r="R35" s="219"/>
      <c r="S35" s="219"/>
    </row>
    <row r="36" spans="2:19">
      <c r="B36" s="230">
        <f t="shared" si="1"/>
        <v>2042</v>
      </c>
      <c r="C36" s="231"/>
      <c r="D36" s="219">
        <f t="shared" si="24"/>
        <v>0</v>
      </c>
      <c r="E36" s="219">
        <f t="shared" si="24"/>
        <v>0</v>
      </c>
      <c r="F36" s="221">
        <f t="shared" si="0"/>
        <v>0</v>
      </c>
      <c r="G36" s="219">
        <f t="shared" si="25"/>
        <v>141.07</v>
      </c>
      <c r="H36" s="232">
        <f t="shared" ref="H36" si="32">ROUND(H35*(1+$J73),2)</f>
        <v>0</v>
      </c>
      <c r="I36" s="221">
        <f t="shared" si="6"/>
        <v>141.07</v>
      </c>
      <c r="J36" s="221">
        <f t="shared" si="2"/>
        <v>1115.29</v>
      </c>
      <c r="K36"/>
      <c r="L36" s="210"/>
      <c r="N36" s="69"/>
      <c r="O36" s="69"/>
      <c r="Q36" s="260"/>
      <c r="R36" s="219"/>
      <c r="S36" s="219"/>
    </row>
    <row r="37" spans="2:19">
      <c r="B37" s="230"/>
      <c r="C37" s="223"/>
      <c r="D37" s="219"/>
      <c r="E37" s="219"/>
      <c r="F37" s="220"/>
      <c r="G37" s="219"/>
      <c r="H37" s="219"/>
      <c r="I37" s="221"/>
      <c r="J37" s="233"/>
    </row>
    <row r="38" spans="2:19">
      <c r="B38" s="217"/>
      <c r="C38" s="223"/>
      <c r="D38" s="219"/>
      <c r="E38" s="219"/>
      <c r="F38" s="220"/>
      <c r="G38" s="219"/>
      <c r="H38" s="219"/>
      <c r="I38" s="221"/>
      <c r="J38" s="233"/>
    </row>
    <row r="39" spans="2:19">
      <c r="B39" s="217"/>
      <c r="C39" s="223"/>
      <c r="D39" s="219"/>
      <c r="E39" s="219"/>
      <c r="F39" s="220"/>
      <c r="G39" s="219"/>
      <c r="H39" s="219"/>
      <c r="I39" s="221"/>
      <c r="J39" s="233"/>
    </row>
    <row r="40" spans="2:19">
      <c r="B40" s="217"/>
      <c r="C40" s="223"/>
      <c r="D40" s="219"/>
      <c r="E40" s="219"/>
      <c r="F40" s="220"/>
      <c r="G40" s="219"/>
      <c r="H40" s="219"/>
      <c r="I40" s="221"/>
      <c r="J40" s="233"/>
    </row>
    <row r="42" spans="2:19" ht="14.25">
      <c r="B42" s="234" t="s">
        <v>31</v>
      </c>
      <c r="C42" s="235"/>
      <c r="D42" s="235"/>
      <c r="E42" s="235"/>
      <c r="F42" s="235"/>
      <c r="G42" s="235"/>
      <c r="H42" s="235"/>
    </row>
    <row r="44" spans="2:19">
      <c r="B44" s="208" t="s">
        <v>112</v>
      </c>
      <c r="C44" s="236" t="s">
        <v>113</v>
      </c>
      <c r="D44" s="237" t="str">
        <f>'Table 3 200 MW (Wyo) 2033'!E68</f>
        <v xml:space="preserve">Plant Costs  - 2017 IRP - Table 6.1 &amp; 6.2 </v>
      </c>
    </row>
    <row r="45" spans="2:19">
      <c r="C45" s="236" t="str">
        <f>C7</f>
        <v>(a)</v>
      </c>
      <c r="D45" s="208" t="s">
        <v>114</v>
      </c>
    </row>
    <row r="46" spans="2:19">
      <c r="C46" s="236" t="str">
        <f>D7</f>
        <v>(b)</v>
      </c>
      <c r="D46" s="221" t="str">
        <f>"= "&amp;C7&amp;" x "&amp;C62</f>
        <v>= (a) x 0.0631141369791985</v>
      </c>
    </row>
    <row r="47" spans="2:19">
      <c r="C47" s="236" t="str">
        <f>F7</f>
        <v>(d)</v>
      </c>
      <c r="D47" s="221" t="str">
        <f>"= ("&amp;$D$7&amp;" + "&amp;$E$7&amp;") /  (8.76 x "&amp;TEXT(C63,"0.0%")&amp;")"</f>
        <v>= ((b) + (c)) /  (8.76 x 90.3%)</v>
      </c>
    </row>
    <row r="48" spans="2:19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J7</f>
        <v>(h)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Geothermal PPA West Side Resource - 90% Capacity Factor</v>
      </c>
      <c r="D52" s="238"/>
      <c r="E52" s="238"/>
      <c r="F52" s="238"/>
      <c r="G52" s="238"/>
      <c r="H52" s="238"/>
      <c r="I52" s="239"/>
      <c r="J52" s="240"/>
    </row>
    <row r="53" spans="2:24" ht="13.5" thickBot="1">
      <c r="C53" s="241" t="s">
        <v>121</v>
      </c>
      <c r="D53" s="242" t="s">
        <v>116</v>
      </c>
      <c r="E53" s="242"/>
      <c r="F53" s="242"/>
      <c r="G53" s="242"/>
      <c r="H53" s="243"/>
      <c r="I53" s="239"/>
      <c r="J53" s="240"/>
    </row>
    <row r="55" spans="2:24">
      <c r="B55" s="110" t="s">
        <v>102</v>
      </c>
      <c r="C55" s="244">
        <v>0</v>
      </c>
      <c r="D55" s="208" t="s">
        <v>114</v>
      </c>
      <c r="H55" s="208" t="s">
        <v>9</v>
      </c>
    </row>
    <row r="56" spans="2:24">
      <c r="B56" s="110" t="s">
        <v>102</v>
      </c>
      <c r="C56" s="245">
        <v>0</v>
      </c>
      <c r="D56" s="208" t="s">
        <v>117</v>
      </c>
      <c r="H56" s="208" t="s">
        <v>9</v>
      </c>
    </row>
    <row r="57" spans="2:24">
      <c r="B57" s="110" t="s">
        <v>102</v>
      </c>
      <c r="C57" s="250">
        <v>0</v>
      </c>
      <c r="D57" s="208" t="s">
        <v>122</v>
      </c>
      <c r="H57" s="208" t="s">
        <v>119</v>
      </c>
    </row>
    <row r="58" spans="2:24">
      <c r="B58" s="110" t="s">
        <v>102</v>
      </c>
      <c r="C58" s="245">
        <v>77.34</v>
      </c>
      <c r="D58" s="208" t="s">
        <v>118</v>
      </c>
      <c r="H58" s="208" t="s">
        <v>119</v>
      </c>
      <c r="J58" s="210"/>
      <c r="K58" s="246"/>
      <c r="L58" s="68"/>
      <c r="M58" s="247"/>
      <c r="N58" s="247"/>
      <c r="O58" s="68"/>
      <c r="P58" s="247"/>
      <c r="Q58" s="68"/>
      <c r="R58" s="210"/>
      <c r="S58" s="210"/>
      <c r="T58" s="210"/>
      <c r="U58" s="210"/>
      <c r="V58" s="210"/>
      <c r="W58" s="210"/>
      <c r="X58" s="210"/>
    </row>
    <row r="59" spans="2:24">
      <c r="B59" s="110" t="s">
        <v>102</v>
      </c>
      <c r="C59" s="258">
        <v>0</v>
      </c>
      <c r="D59" s="208" t="s">
        <v>120</v>
      </c>
      <c r="H59" s="208" t="s">
        <v>119</v>
      </c>
      <c r="J59" s="248"/>
      <c r="K59" s="248"/>
      <c r="L59" s="249"/>
      <c r="M59" s="250"/>
      <c r="N59" s="250"/>
      <c r="O59" s="247"/>
      <c r="P59" s="251"/>
      <c r="Q59" s="210"/>
      <c r="R59" s="210"/>
      <c r="S59" s="210"/>
      <c r="T59" s="210"/>
      <c r="U59" s="210"/>
      <c r="V59" s="210"/>
      <c r="W59" s="210"/>
      <c r="X59" s="210"/>
    </row>
    <row r="60" spans="2:24">
      <c r="J60" s="248"/>
      <c r="K60" s="248"/>
      <c r="L60" s="248"/>
      <c r="M60" s="210"/>
      <c r="N60" s="210"/>
      <c r="O60" s="247"/>
      <c r="P60" s="251"/>
      <c r="Q60" s="210"/>
      <c r="R60" s="210"/>
      <c r="S60" s="210"/>
      <c r="T60" s="210"/>
      <c r="U60" s="210"/>
      <c r="V60" s="210"/>
      <c r="W60" s="210"/>
      <c r="X60" s="210"/>
    </row>
    <row r="61" spans="2:24">
      <c r="C61" s="252"/>
      <c r="J61" s="248"/>
      <c r="K61" s="248"/>
      <c r="L61" s="248"/>
      <c r="M61" s="210"/>
      <c r="N61" s="210"/>
      <c r="O61" s="248"/>
      <c r="P61" s="251"/>
      <c r="S61" s="210"/>
      <c r="T61" s="210"/>
      <c r="U61" s="210"/>
      <c r="V61" s="210"/>
      <c r="W61" s="210"/>
      <c r="X61" s="210"/>
    </row>
    <row r="62" spans="2:24">
      <c r="C62" s="253">
        <v>6.3114136979198515E-2</v>
      </c>
      <c r="D62" s="208" t="s">
        <v>54</v>
      </c>
      <c r="J62" s="254"/>
      <c r="K62" s="255"/>
      <c r="L62" s="255"/>
      <c r="O62" s="256"/>
    </row>
    <row r="63" spans="2:24">
      <c r="C63" s="259">
        <v>0.90249999999999997</v>
      </c>
      <c r="D63" s="208" t="s">
        <v>55</v>
      </c>
    </row>
    <row r="64" spans="2:24" ht="13.5" thickBot="1">
      <c r="D64" s="251"/>
    </row>
    <row r="65" spans="3:10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40"/>
    </row>
    <row r="66" spans="3:10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57">
        <v>2.4174683944208519E-2</v>
      </c>
    </row>
    <row r="67" spans="3:10">
      <c r="C67" s="135">
        <f t="shared" ref="C67:C74" si="33">C66+1</f>
        <v>2018</v>
      </c>
      <c r="D67" s="57">
        <v>2.1684070430924685E-2</v>
      </c>
      <c r="E67" s="110"/>
      <c r="F67" s="135">
        <f t="shared" ref="F67:F74" si="34">F66+1</f>
        <v>2027</v>
      </c>
      <c r="G67" s="57">
        <v>2.3164081218836952E-2</v>
      </c>
      <c r="H67" s="110"/>
      <c r="I67" s="135">
        <f t="shared" ref="I67:I74" si="35">I66+1</f>
        <v>2036</v>
      </c>
      <c r="J67" s="57">
        <v>2.4311492116604327E-2</v>
      </c>
    </row>
    <row r="68" spans="3:10">
      <c r="C68" s="135">
        <f t="shared" si="33"/>
        <v>2019</v>
      </c>
      <c r="D68" s="57">
        <v>2.0023445288848141E-2</v>
      </c>
      <c r="E68" s="110"/>
      <c r="F68" s="135">
        <f t="shared" si="34"/>
        <v>2028</v>
      </c>
      <c r="G68" s="57">
        <v>2.3269517424980624E-2</v>
      </c>
      <c r="H68" s="110"/>
      <c r="I68" s="135">
        <f t="shared" si="35"/>
        <v>2037</v>
      </c>
      <c r="J68" s="57">
        <v>2.4277391473133791E-2</v>
      </c>
    </row>
    <row r="69" spans="3:10">
      <c r="C69" s="135">
        <f t="shared" si="33"/>
        <v>2020</v>
      </c>
      <c r="D69" s="57">
        <v>2.1423649370385656E-2</v>
      </c>
      <c r="E69" s="110"/>
      <c r="F69" s="135">
        <f t="shared" si="34"/>
        <v>2029</v>
      </c>
      <c r="G69" s="57">
        <v>2.3660062349176059E-2</v>
      </c>
      <c r="H69" s="110"/>
      <c r="I69" s="135">
        <f t="shared" si="35"/>
        <v>2038</v>
      </c>
      <c r="J69" s="57">
        <v>2.4418737348747444E-2</v>
      </c>
    </row>
    <row r="70" spans="3:10">
      <c r="C70" s="135">
        <f t="shared" si="33"/>
        <v>2021</v>
      </c>
      <c r="D70" s="57">
        <v>2.2444603435442634E-2</v>
      </c>
      <c r="E70" s="110"/>
      <c r="F70" s="135">
        <f t="shared" si="34"/>
        <v>2030</v>
      </c>
      <c r="G70" s="57">
        <v>2.3797996946838929E-2</v>
      </c>
      <c r="H70" s="110"/>
      <c r="I70" s="135">
        <f t="shared" si="35"/>
        <v>2039</v>
      </c>
      <c r="J70" s="57">
        <v>2.4490791911648602E-2</v>
      </c>
    </row>
    <row r="71" spans="3:10">
      <c r="C71" s="135">
        <f t="shared" si="33"/>
        <v>2022</v>
      </c>
      <c r="D71" s="57">
        <v>2.2559296067847567E-2</v>
      </c>
      <c r="E71" s="110"/>
      <c r="F71" s="135">
        <f t="shared" si="34"/>
        <v>2031</v>
      </c>
      <c r="G71" s="57">
        <v>2.4014000123530499E-2</v>
      </c>
      <c r="H71" s="110"/>
      <c r="I71" s="135">
        <f t="shared" si="35"/>
        <v>2040</v>
      </c>
      <c r="J71" s="57">
        <v>2.442458536688985E-2</v>
      </c>
    </row>
    <row r="72" spans="3:10" s="210" customFormat="1">
      <c r="C72" s="135">
        <f t="shared" si="33"/>
        <v>2023</v>
      </c>
      <c r="D72" s="57">
        <v>2.3031082544693549E-2</v>
      </c>
      <c r="E72" s="112"/>
      <c r="F72" s="135">
        <f t="shared" si="34"/>
        <v>2032</v>
      </c>
      <c r="G72" s="57">
        <v>2.4075090077113837E-2</v>
      </c>
      <c r="H72" s="112"/>
      <c r="I72" s="135">
        <f t="shared" si="35"/>
        <v>2041</v>
      </c>
      <c r="J72" s="57">
        <v>2.4530694634797623E-2</v>
      </c>
    </row>
    <row r="73" spans="3:10" s="210" customFormat="1">
      <c r="C73" s="135">
        <f t="shared" si="33"/>
        <v>2024</v>
      </c>
      <c r="D73" s="57">
        <v>2.3134274986934988E-2</v>
      </c>
      <c r="E73" s="112"/>
      <c r="F73" s="135">
        <f t="shared" si="34"/>
        <v>2033</v>
      </c>
      <c r="G73" s="57">
        <v>2.4191075903759129E-2</v>
      </c>
      <c r="H73" s="112"/>
      <c r="I73" s="135">
        <f t="shared" si="35"/>
        <v>2042</v>
      </c>
      <c r="J73" s="57">
        <v>2.4630996146588036E-2</v>
      </c>
    </row>
    <row r="74" spans="3:10" s="210" customFormat="1">
      <c r="C74" s="135">
        <f t="shared" si="33"/>
        <v>2025</v>
      </c>
      <c r="D74" s="57">
        <v>2.3159080336675242E-2</v>
      </c>
      <c r="E74" s="112"/>
      <c r="F74" s="135">
        <f t="shared" si="34"/>
        <v>2034</v>
      </c>
      <c r="G74" s="57">
        <v>2.4219456505286896E-2</v>
      </c>
      <c r="H74" s="112"/>
      <c r="I74" s="135">
        <f t="shared" si="35"/>
        <v>2043</v>
      </c>
      <c r="J74" s="57">
        <v>2.4704209858992465E-2</v>
      </c>
    </row>
    <row r="75" spans="3:10" s="210" customFormat="1"/>
    <row r="76" spans="3:10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6" orientation="landscape" r:id="rId1"/>
  <headerFooter alignWithMargins="0"/>
  <rowBreaks count="1" manualBreakCount="1">
    <brk id="51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45</vt:i4>
      </vt:variant>
    </vt:vector>
  </HeadingPairs>
  <TitlesOfParts>
    <vt:vector size="59" baseType="lpstr">
      <vt:lpstr>Table 1</vt:lpstr>
      <vt:lpstr>Table 2</vt:lpstr>
      <vt:lpstr>Table 4</vt:lpstr>
      <vt:lpstr>Table 5</vt:lpstr>
      <vt:lpstr>Table 3 WY Wind 2021</vt:lpstr>
      <vt:lpstr>Table 3 DJ Wind 2031</vt:lpstr>
      <vt:lpstr>Table 3 UT Solar 2031</vt:lpstr>
      <vt:lpstr>Table 3 Yakima Solar 2028</vt:lpstr>
      <vt:lpstr>Table 3 30 MW Geoth 2029</vt:lpstr>
      <vt:lpstr>Table 3 200 MW (UT N) 2029)</vt:lpstr>
      <vt:lpstr>Table 3 436MW (West M) 2030</vt:lpstr>
      <vt:lpstr>Table 3 477 MW (Wyo) 2033</vt:lpstr>
      <vt:lpstr>Table 3 200 MW (Wyo) 2033</vt:lpstr>
      <vt:lpstr>Table 3 ID Wind 2036</vt:lpstr>
      <vt:lpstr>'Table 2'!_200_SCCT_UtahN</vt:lpstr>
      <vt:lpstr>_200_SCCT_UtahN</vt:lpstr>
      <vt:lpstr>_200_SCCT_WYNE</vt:lpstr>
      <vt:lpstr>'Table 2'!_30_Geo_West</vt:lpstr>
      <vt:lpstr>_30_Geo_West</vt:lpstr>
      <vt:lpstr>'Table 2'!_436_CCCT_WestMain</vt:lpstr>
      <vt:lpstr>_436_CCCT_WestMain</vt:lpstr>
      <vt:lpstr>_477_CCCT_WYNE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'Table 1'!Print_Area</vt:lpstr>
      <vt:lpstr>'Table 2'!Print_Area</vt:lpstr>
      <vt:lpstr>'Table 3 200 MW (UT N) 2029)'!Print_Area</vt:lpstr>
      <vt:lpstr>'Table 3 200 MW (Wyo) 2033'!Print_Area</vt:lpstr>
      <vt:lpstr>'Table 3 30 MW Geoth 2029'!Print_Area</vt:lpstr>
      <vt:lpstr>'Table 3 436MW (West M) 2030'!Print_Area</vt:lpstr>
      <vt:lpstr>'Table 3 477 MW (Wyo) 2033'!Print_Area</vt:lpstr>
      <vt:lpstr>'Table 3 DJ Wind 2031'!Print_Area</vt:lpstr>
      <vt:lpstr>'Table 3 ID Wind 2036'!Print_Area</vt:lpstr>
      <vt:lpstr>'Table 3 UT Solar 2031'!Print_Area</vt:lpstr>
      <vt:lpstr>'Table 3 WY Wind 2021'!Print_Area</vt:lpstr>
      <vt:lpstr>'Table 3 Yakima Solar 2028'!Print_Area</vt:lpstr>
      <vt:lpstr>'Table 4'!Print_Area</vt:lpstr>
      <vt:lpstr>'Table 5'!Print_Area</vt:lpstr>
      <vt:lpstr>'Table 2'!Print_Titles</vt:lpstr>
      <vt:lpstr>'Table 3 200 MW (UT N) 2029)'!Print_Titles</vt:lpstr>
      <vt:lpstr>'Table 3 200 MW (Wyo) 2033'!Print_Titles</vt:lpstr>
      <vt:lpstr>'Table 3 436MW (West M) 2030'!Print_Titles</vt:lpstr>
      <vt:lpstr>'Table 3 477 MW (Wyo) 2033'!Print_Titles</vt:lpstr>
      <vt:lpstr>Study_Cap_Adj</vt:lpstr>
      <vt:lpstr>Study_CF</vt:lpstr>
      <vt:lpstr>Study_MW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2017-10-31T17:41:08Z</dcterms:created>
  <dcterms:modified xsi:type="dcterms:W3CDTF">2017-10-31T17:41:10Z</dcterms:modified>
</cp:coreProperties>
</file>